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50" windowWidth="19320" windowHeight="11205" tabRatio="670" activeTab="0"/>
  </bookViews>
  <sheets>
    <sheet name="PORTADA" sheetId="1" r:id="rId1"/>
    <sheet name="Inversión" sheetId="2" r:id="rId2"/>
    <sheet name="Ingresos" sheetId="3" r:id="rId3"/>
    <sheet name="Gastos" sheetId="4" r:id="rId4"/>
    <sheet name="Variables externas" sheetId="5" state="hidden" r:id="rId5"/>
    <sheet name="Balance" sheetId="6" state="hidden" r:id="rId6"/>
    <sheet name="CuentadeResultados" sheetId="7" r:id="rId7"/>
    <sheet name="Rentabilidad" sheetId="8" state="hidden" r:id="rId8"/>
    <sheet name="Tesorería" sheetId="9" state="hidden" r:id="rId9"/>
    <sheet name="Ratios" sheetId="10" state="hidden" r:id="rId10"/>
    <sheet name="Financiación" sheetId="11" state="hidden" r:id="rId11"/>
  </sheets>
  <definedNames>
    <definedName name="_xlnm.Print_Area" localSheetId="1">'Inversión'!$A$1:$S$46</definedName>
  </definedNames>
  <calcPr fullCalcOnLoad="1"/>
</workbook>
</file>

<file path=xl/comments10.xml><?xml version="1.0" encoding="utf-8"?>
<comments xmlns="http://schemas.openxmlformats.org/spreadsheetml/2006/main">
  <authors>
    <author/>
  </authors>
  <commentList>
    <comment ref="A6" authorId="0">
      <text>
        <r>
          <rPr>
            <sz val="8"/>
            <color indexed="8"/>
            <rFont val="Tahoma"/>
            <family val="2"/>
          </rPr>
          <t>Mide lo rentable que</t>
        </r>
        <r>
          <rPr>
            <b/>
            <sz val="8"/>
            <color indexed="8"/>
            <rFont val="Tahoma"/>
            <family val="2"/>
          </rPr>
          <t xml:space="preserve"> </t>
        </r>
        <r>
          <rPr>
            <sz val="8"/>
            <color indexed="8"/>
            <rFont val="Tahoma"/>
            <family val="2"/>
          </rPr>
          <t>resulta nuestra inversión, mediante el cociente entre Beneficios de la empresa y Capitales Propios invertidos.</t>
        </r>
      </text>
    </comment>
    <comment ref="A7" authorId="0">
      <text>
        <r>
          <rPr>
            <sz val="8"/>
            <color indexed="8"/>
            <rFont val="Tahoma"/>
            <family val="2"/>
          </rPr>
          <t xml:space="preserve">El Apalancamiento Financiero nos indica cómo el incremento de la deuda afecta a la rentabilidad de la empresa. Nos da una idea de la posibilidad de efectuar compras sin necesidad de contar con dinero en el momento presente. Para que la rentabilidad financiera aumente con el uso de la deuda, el resultado de este ratio debe ser superior a 1.
</t>
        </r>
      </text>
    </comment>
    <comment ref="A8" authorId="0">
      <text>
        <r>
          <rPr>
            <sz val="8"/>
            <color indexed="8"/>
            <rFont val="Tahoma"/>
            <family val="2"/>
          </rPr>
          <t>Mide el nivel de deudas con terceros que tenemos respecto de los fondos propios de la empresa. Cuanto mayor sea, mayor es nuestra dependencia de recursos ajenos.</t>
        </r>
      </text>
    </comment>
    <comment ref="A31" authorId="0">
      <text>
        <r>
          <rPr>
            <sz val="8"/>
            <color indexed="8"/>
            <rFont val="Tahoma"/>
            <family val="2"/>
          </rPr>
          <t>Viene dada por los resultados de la empresa, antes de impuestos, puestos en comparación con los medios económicos utilizados para conseguirlos, es decir, el Activo de la misma.</t>
        </r>
      </text>
    </comment>
    <comment ref="A32" authorId="0">
      <text>
        <r>
          <rPr>
            <sz val="8"/>
            <color indexed="8"/>
            <rFont val="Tahoma"/>
            <family val="2"/>
          </rPr>
          <t>El Fondo de Maniobra o de Rotación nos indica qué parte del Activo Circulante es financiada con fondos a largo plazo. En términos de idoneidad, los fondos a largo plazo deberían financiar las inversiones a largo plazo (el Activo Fijo) y una parte del Activo Circulante, ya que en ese caso existe cierto equilibrio financiero pues podemos hacer frente a las deudas a corto plazo con activos de liquidez más o menos inmediata. Un Fondo de Maniobra positivo indica equilibrio financiero y por tanto menores riesgos de insolvencia. Un Fondo de Maniobra negativo es indicativo de problemas financieros, y se puede corregir aumentando el capital circulante, por ejemplo mediante la venta de parte del inmovilizado; incrementando las deudas a corto plazo; o ampliando los fondos propios vía ampliación de capital de la empresa.</t>
        </r>
      </text>
    </comment>
    <comment ref="A33" authorId="0">
      <text>
        <r>
          <rPr>
            <sz val="8"/>
            <color indexed="8"/>
            <rFont val="Tahoma"/>
            <family val="2"/>
          </rPr>
          <t>Ventas que obtenemos por cada empleado. Mide la eficiencia de los recursos humanos empleados por la empresa.</t>
        </r>
      </text>
    </comment>
  </commentList>
</comments>
</file>

<file path=xl/comments11.xml><?xml version="1.0" encoding="utf-8"?>
<comments xmlns="http://schemas.openxmlformats.org/spreadsheetml/2006/main">
  <authors>
    <author/>
  </authors>
  <commentList>
    <comment ref="B11" authorId="0">
      <text>
        <r>
          <rPr>
            <sz val="8"/>
            <color indexed="8"/>
            <rFont val="Tahoma"/>
            <family val="2"/>
          </rPr>
          <t>Son las aportaciones, dinerarias o de bienes y derechos, que los promotores realizan a la empresa. Constituyen los fondos propios iniciales de la misma.</t>
        </r>
      </text>
    </comment>
    <comment ref="E12" authorId="0">
      <text>
        <r>
          <rPr>
            <sz val="8"/>
            <color indexed="8"/>
            <rFont val="Tahoma"/>
            <family val="2"/>
          </rPr>
          <t>Capital inicial de la empresa, en el caso de Sociedad Limitada, el capital mínimo es de 3.006 euros.</t>
        </r>
      </text>
    </comment>
    <comment ref="B13" authorId="0">
      <text>
        <r>
          <rPr>
            <sz val="8"/>
            <color indexed="8"/>
            <rFont val="Tahoma"/>
            <family val="2"/>
          </rPr>
          <t>Aportaciones que cada año se realizan al capital de la empresa. Si por ejemplo estuviese prevista una ampliación del capital en el año 3, consignar el importe de la ampliación en dicho año.</t>
        </r>
      </text>
    </comment>
    <comment ref="B18" authorId="0">
      <text>
        <r>
          <rPr>
            <sz val="8"/>
            <color indexed="8"/>
            <rFont val="Tahoma"/>
            <family val="2"/>
          </rPr>
          <t>OJO, mejor no aplicar, ver portada.Los préstamos de entidades financieras son la forma más habitual de financiación con recursos ajenos. Los cálculos se han realizado tomando el sistema de cuotas constantes o francés, el más habitual en el mercado.</t>
        </r>
      </text>
    </comment>
    <comment ref="E19" authorId="0">
      <text>
        <r>
          <rPr>
            <sz val="8"/>
            <color indexed="8"/>
            <rFont val="Tahoma"/>
            <family val="2"/>
          </rPr>
          <t>Préstamos recibidos antes de la puesta en marcha del negocio, generalmente para adquisición del inmovilizado necesario para la misma.</t>
        </r>
      </text>
    </comment>
    <comment ref="B20" authorId="0">
      <text>
        <r>
          <rPr>
            <sz val="8"/>
            <color indexed="8"/>
            <rFont val="Tahoma"/>
            <family val="2"/>
          </rPr>
          <t>Incluir los préstamos que se prevé solicitar cada año, a veces será necesario pedir nuevos préstamos una vez iniciada la actividad, sobre todo por compra de inmovilizado para ampliación de la capacidad de la empresa. Por simplicidad entendemos que los préstamos son concedidos el último día de cada ejercicio y comenzamos a pagar cuotas al final del primer mes del siguiente.</t>
        </r>
      </text>
    </comment>
    <comment ref="B22" authorId="0">
      <text>
        <r>
          <rPr>
            <sz val="8"/>
            <color indexed="8"/>
            <rFont val="Tahoma"/>
            <family val="2"/>
          </rPr>
          <t>Se utilizarán unas únicas condiciones de plazo y tipo para todos los préstamos, se aconseja tomar aquellas que se consideren de mercado en el momento actual.</t>
        </r>
      </text>
    </comment>
    <comment ref="B23" authorId="0">
      <text>
        <r>
          <rPr>
            <sz val="8"/>
            <color indexed="8"/>
            <rFont val="Tahoma"/>
            <family val="2"/>
          </rPr>
          <t>Tipo de interés anual de los préstamos que pediremos.</t>
        </r>
      </text>
    </comment>
    <comment ref="B24" authorId="0">
      <text>
        <r>
          <rPr>
            <sz val="8"/>
            <color indexed="8"/>
            <rFont val="Tahoma"/>
            <family val="2"/>
          </rPr>
          <t>Plazo del préstamo en años.</t>
        </r>
      </text>
    </comment>
  </commentList>
</comments>
</file>

<file path=xl/comments2.xml><?xml version="1.0" encoding="utf-8"?>
<comments xmlns="http://schemas.openxmlformats.org/spreadsheetml/2006/main">
  <authors>
    <author/>
    <author>aaa</author>
  </authors>
  <commentList>
    <comment ref="B14" authorId="0">
      <text>
        <r>
          <rPr>
            <sz val="8"/>
            <color indexed="8"/>
            <rFont val="Tahoma"/>
            <family val="2"/>
          </rPr>
          <t xml:space="preserve">El inmovilizado está compuesto por los bienes de carácter duradero necesarios para la actividad de la empresa. Se suelen considerar duraderos los bienes con una vida útil mayor de un año.
</t>
        </r>
      </text>
    </comment>
    <comment ref="D15" authorId="0">
      <text>
        <r>
          <rPr>
            <sz val="8"/>
            <color indexed="8"/>
            <rFont val="Tahoma"/>
            <family val="2"/>
          </rPr>
          <t>Consideramos Año Cero el momento previo a la puesta en marcha de la actividad. En un proyecto normal la mayoría de inversiones se realizarían antes del comienzo de la actividad. En caso de rehabilitación, en el Año Cero se realizan las obras previas a la reapertura del establecimiento.</t>
        </r>
      </text>
    </comment>
    <comment ref="E15" authorId="0">
      <text>
        <r>
          <rPr>
            <sz val="8"/>
            <color indexed="8"/>
            <rFont val="Tahoma"/>
            <family val="2"/>
          </rPr>
          <t xml:space="preserve">Tiempo que estimamos que los bienes van a ser productivos para la empresa. OJO,diferencias con la amortización fiscal </t>
        </r>
      </text>
    </comment>
    <comment ref="F15" authorId="0">
      <text>
        <r>
          <rPr>
            <sz val="8"/>
            <color indexed="8"/>
            <rFont val="Tahoma"/>
            <family val="2"/>
          </rPr>
          <t>La amortización es un método para trasladar contablemente a distintos ejercicios el gasto que supone la adquisición de inmovilizado. Existen muchos sistemas de dotación a la amortización aceptados, siendo el más sencillo el lineal, en el que dotamos cada ejercicio un porcentaje fijo en función de la vida útil de los bienes. Si ésta es por ejemplo de 10 años, tomaremos un 10% anual, si es de 5 años, un 20% anual, etc.</t>
        </r>
      </text>
    </comment>
    <comment ref="B16" authorId="1">
      <text>
        <r>
          <rPr>
            <sz val="9"/>
            <rFont val="Tahoma"/>
            <family val="2"/>
          </rPr>
          <t>En rehabilitaciones sujetas a PIMA Sol, reflejar el coste de las partidas aplicables a la edificación,como son las actuaciones sobre la envolvente (fachada, cubierta y soleras) y las ventanas, mejoras en los aislamientos, sistemas de climatización pasivos a través de una mejor arquitectura, etc.</t>
        </r>
        <r>
          <rPr>
            <sz val="9"/>
            <rFont val="Tahoma"/>
            <family val="0"/>
          </rPr>
          <t xml:space="preserve">
</t>
        </r>
      </text>
    </comment>
    <comment ref="B17" authorId="1">
      <text>
        <r>
          <rPr>
            <sz val="9"/>
            <rFont val="Tahoma"/>
            <family val="2"/>
          </rPr>
          <t>En rehabilitaciones sujetas a PIMA Sol, se refiere a la inversión realizada en sistemas de calefacción, refrigeración, agua caliente sanitaria e  iluminación.</t>
        </r>
        <r>
          <rPr>
            <sz val="9"/>
            <rFont val="Tahoma"/>
            <family val="0"/>
          </rPr>
          <t xml:space="preserve">
</t>
        </r>
      </text>
    </comment>
    <comment ref="B18" authorId="1">
      <text>
        <r>
          <rPr>
            <sz val="9"/>
            <rFont val="Tahoma"/>
            <family val="0"/>
          </rPr>
          <t>Se recomienda usar esta casilla cuándo se invierta en instalaciones de producción de electricidad renovables.</t>
        </r>
      </text>
    </comment>
  </commentList>
</comments>
</file>

<file path=xl/comments3.xml><?xml version="1.0" encoding="utf-8"?>
<comments xmlns="http://schemas.openxmlformats.org/spreadsheetml/2006/main">
  <authors>
    <author/>
    <author>aaa</author>
  </authors>
  <commentList>
    <comment ref="B10" authorId="0">
      <text>
        <r>
          <rPr>
            <sz val="8"/>
            <color indexed="8"/>
            <rFont val="Tahoma"/>
            <family val="2"/>
          </rPr>
          <t>Introduce aquí el nombre de cada  servicio prestado. Se pueden añadir más si fuera necesario.</t>
        </r>
      </text>
    </comment>
    <comment ref="B11" authorId="0">
      <text>
        <r>
          <rPr>
            <sz val="8"/>
            <color indexed="8"/>
            <rFont val="Tahoma"/>
            <family val="2"/>
          </rPr>
          <t>Número de unidades de cada servicio que se preve vender durante el primer año de actividad tras la rehabilitación. Para las habitaciones será, el nº de habitaciones del hotel por el incremento de la ocupación media anual, conseguida gracias a la rehabilitación. El cálculo debe ser lo más realista posible y adecuado al área geográfica que se abarca y las características del producto o establecimiento respecto a otros con los que habrá de competir. Cuando sea posible, es útil basarlo en indicadores reales de negocios y productos ya existentes ponderándolos con la población objetivo del nuevo proyecto u otros factores.</t>
        </r>
      </text>
    </comment>
    <comment ref="B12" authorId="0">
      <text>
        <r>
          <rPr>
            <sz val="8"/>
            <color indexed="8"/>
            <rFont val="Tahoma"/>
            <family val="2"/>
          </rPr>
          <t>Incremento anual de las ventas de cada servicio que prevés que se produzca durante los primeros 10 años. Generalmente las ventas son bajas al principio y pueden aumentar conforme se va adquiriendo popularidad entre los posibles clientes.A partir del 3º o 4º año suele estabilizarse.</t>
        </r>
      </text>
    </comment>
    <comment ref="B13" authorId="0">
      <text>
        <r>
          <rPr>
            <sz val="8"/>
            <color indexed="8"/>
            <rFont val="Tahoma"/>
            <family val="2"/>
          </rPr>
          <t>Precio MEDIO anual por habitación. Sólo alojamiento</t>
        </r>
      </text>
    </comment>
    <comment ref="B14" authorId="0">
      <text>
        <r>
          <rPr>
            <sz val="8"/>
            <color indexed="8"/>
            <rFont val="Tahoma"/>
            <family val="2"/>
          </rPr>
          <t xml:space="preserve">Incremento anual previsto del precio por habitación. En un mercado maduro suele ser similar al IPC. Por esta razón, SOLO INTRODUCIR INCREMENTO SI SE ESTIMA POR ENCIMA DEL IPC.  </t>
        </r>
      </text>
    </comment>
    <comment ref="B16" authorId="0">
      <text>
        <r>
          <rPr>
            <sz val="8"/>
            <color indexed="8"/>
            <rFont val="Tahoma"/>
            <family val="2"/>
          </rPr>
          <t>Número de días que por término medio tardamos en cobrar de nuestros clientes.</t>
        </r>
      </text>
    </comment>
    <comment ref="B21" authorId="0">
      <text>
        <r>
          <rPr>
            <sz val="8"/>
            <color indexed="8"/>
            <rFont val="Tahoma"/>
            <family val="2"/>
          </rPr>
          <t>En el sector hotelero no es significativo ya que es un servicio que se produce bajo demanda. Vendría a ser el porcentaje sobre las ventas totales del año que supone el contenido del almacén al final de cada ejercicio. Aplicable a las compras realizadas a TourOperadores por adelantado.</t>
        </r>
      </text>
    </comment>
    <comment ref="B22" authorId="0">
      <text>
        <r>
          <rPr>
            <sz val="8"/>
            <color indexed="8"/>
            <rFont val="Tahoma"/>
            <family val="2"/>
          </rPr>
          <t>Válido para servicios subcontratados, p.e. Restaurante por catering externo. Es el coste medio de comprar fuera cada unidad de producto final. (no aplicable a los servicios prestados con medios y personal propios)</t>
        </r>
      </text>
    </comment>
    <comment ref="B23" authorId="0">
      <text>
        <r>
          <rPr>
            <sz val="8"/>
            <color indexed="8"/>
            <rFont val="Tahoma"/>
            <family val="2"/>
          </rPr>
          <t>Incremento anual previsto del precio de los suministros.</t>
        </r>
      </text>
    </comment>
    <comment ref="B25" authorId="0">
      <text>
        <r>
          <rPr>
            <sz val="8"/>
            <color indexed="8"/>
            <rFont val="Tahoma"/>
            <family val="2"/>
          </rPr>
          <t>Número de días que por término medio tardamos en pagar a nuestros proveedores.</t>
        </r>
      </text>
    </comment>
    <comment ref="K11" authorId="1">
      <text>
        <r>
          <rPr>
            <sz val="9"/>
            <rFont val="Tahoma"/>
            <family val="2"/>
          </rPr>
          <t xml:space="preserve">Habitualmente los hoteles suelen tener la mayoría de las habitaciones muy semejantes.
Expresar el nº que englobe mejor el concepto de habitación doble. </t>
        </r>
        <r>
          <rPr>
            <sz val="9"/>
            <rFont val="Tahoma"/>
            <family val="0"/>
          </rPr>
          <t xml:space="preserve">
</t>
        </r>
      </text>
    </comment>
    <comment ref="K12" authorId="1">
      <text>
        <r>
          <rPr>
            <sz val="9"/>
            <rFont val="Tahoma"/>
            <family val="0"/>
          </rPr>
          <t xml:space="preserve">Ocupación anual expresada en porcentaje. 
Tener en cuenta de que en caso de ESTACIONALIDAD en la apertura del hotel, la ocupación habrá que proratearla a los 12 meses, no sólo a los efectivamente abiertos.
</t>
        </r>
      </text>
    </comment>
    <comment ref="K13" authorId="1">
      <text>
        <r>
          <rPr>
            <sz val="9"/>
            <rFont val="Tahoma"/>
            <family val="0"/>
          </rPr>
          <t xml:space="preserve">Se consideraran meses de 30 días a efectos de calculara las habitaciones vendidas.
</t>
        </r>
      </text>
    </comment>
  </commentList>
</comments>
</file>

<file path=xl/comments4.xml><?xml version="1.0" encoding="utf-8"?>
<comments xmlns="http://schemas.openxmlformats.org/spreadsheetml/2006/main">
  <authors>
    <author/>
    <author>aaa</author>
    <author>hgx0005</author>
  </authors>
  <commentList>
    <comment ref="B16" authorId="0">
      <text>
        <r>
          <rPr>
            <sz val="8"/>
            <color indexed="8"/>
            <rFont val="Tahoma"/>
            <family val="2"/>
          </rPr>
          <t>Salario mensual medio de nuestros empleados el primer año. Se considera que perciben 14 pagas anuales, las 12 de cada mes más 2 extraordinarias.</t>
        </r>
      </text>
    </comment>
    <comment ref="B17" authorId="0">
      <text>
        <r>
          <rPr>
            <sz val="8"/>
            <color indexed="8"/>
            <rFont val="Tahoma"/>
            <family val="2"/>
          </rPr>
          <t>Incremento anual previsto de los salarios de nuestros empleados. Esta cantidad suele estar indexada al IPC.
Para análisis de PIMA SOL INDICAR 0% dado que se ha anulado la inflacción de los cálculos.</t>
        </r>
      </text>
    </comment>
    <comment ref="B18" authorId="0">
      <text>
        <r>
          <rPr>
            <sz val="8"/>
            <color indexed="8"/>
            <rFont val="Tahoma"/>
            <family val="2"/>
          </rPr>
          <t>Porcentaje que representan los costes sociales a cargo de la empresa sobre el salario de los empleados.</t>
        </r>
      </text>
    </comment>
    <comment ref="B23" authorId="0">
      <text>
        <r>
          <rPr>
            <sz val="8"/>
            <color indexed="8"/>
            <rFont val="Tahoma"/>
            <family val="2"/>
          </rPr>
          <t>Subida anual pactada en el contrato de alquiler, habitualmente se suele referenciar a la inflación.</t>
        </r>
      </text>
    </comment>
    <comment ref="B25" authorId="0">
      <text>
        <r>
          <rPr>
            <sz val="8"/>
            <color indexed="8"/>
            <rFont val="Tahoma"/>
            <family val="2"/>
          </rPr>
          <t>Principales grupos de gastos, indicar cifras del primer año, si algún concepto no figura incluir el importe en "otros".</t>
        </r>
      </text>
    </comment>
    <comment ref="B10" authorId="0">
      <text>
        <r>
          <rPr>
            <sz val="8"/>
            <color indexed="8"/>
            <rFont val="Tahoma"/>
            <family val="2"/>
          </rPr>
          <t>Número total de empleados necesarios para atender el exceso de demanda o de ventas, en el caso de elevación de categoría, producido por la mejora del confort  calidad del hotel .</t>
        </r>
      </text>
    </comment>
    <comment ref="B14" authorId="1">
      <text>
        <r>
          <rPr>
            <sz val="9"/>
            <rFont val="Tahoma"/>
            <family val="0"/>
          </rPr>
          <t xml:space="preserve">Para hoteles que prestan todos los servicios con recursos propios, el rati de personal se suele establecer entre los 0,5 y los 1,5 empleados por habitación, en función del tamaño y la categoría del hotel.  
</t>
        </r>
      </text>
    </comment>
    <comment ref="G12" authorId="1">
      <text>
        <r>
          <rPr>
            <sz val="9"/>
            <rFont val="Tahoma"/>
            <family val="2"/>
          </rPr>
          <t>Los ratios de las operaciones de explotación, varían según el hotel, en primer lugar, si se puede categorizar como de playa o urbano, y en segundo lugar por su tamaño y forma de explotación. Ver ratios locales en páginas estadísitcas de las CC AA. Se expresan en porcentajes sobre ingresos totales.</t>
        </r>
        <r>
          <rPr>
            <sz val="9"/>
            <rFont val="Tahoma"/>
            <family val="0"/>
          </rPr>
          <t xml:space="preserve">
</t>
        </r>
      </text>
    </comment>
    <comment ref="B32" authorId="2">
      <text>
        <r>
          <rPr>
            <sz val="8"/>
            <rFont val="Tahoma"/>
            <family val="2"/>
          </rPr>
          <t>Se establece un porcentaje sobre ingresos totales en función del montante de las inversiones en rehabilitación en los elementos de ahorro energético.</t>
        </r>
        <r>
          <rPr>
            <sz val="8"/>
            <rFont val="Tahoma"/>
            <family val="0"/>
          </rPr>
          <t xml:space="preserve">
</t>
        </r>
      </text>
    </comment>
  </commentList>
</comments>
</file>

<file path=xl/comments5.xml><?xml version="1.0" encoding="utf-8"?>
<comments xmlns="http://schemas.openxmlformats.org/spreadsheetml/2006/main">
  <authors>
    <author/>
  </authors>
  <commentList>
    <comment ref="B10" authorId="0">
      <text>
        <r>
          <rPr>
            <sz val="8"/>
            <color indexed="8"/>
            <rFont val="Tahoma"/>
            <family val="2"/>
          </rPr>
          <t>Se trata de previsiones o consideraciones generales sobre aspectos económicos o fiscales que pudieran afectar directamente a nuestras cuentas.</t>
        </r>
      </text>
    </comment>
    <comment ref="B12" authorId="0">
      <text>
        <r>
          <rPr>
            <sz val="8"/>
            <color indexed="8"/>
            <rFont val="Tahoma"/>
            <family val="2"/>
          </rPr>
          <t>Tipo del Impuesto de Sociedades o figura equivalente cuyo hecho imponible sean los beneficios de nuestra empresa.</t>
        </r>
      </text>
    </comment>
    <comment ref="B14" authorId="0">
      <text>
        <r>
          <rPr>
            <sz val="8"/>
            <color indexed="8"/>
            <rFont val="Tahoma"/>
            <family val="2"/>
          </rPr>
          <t>PARA ESTE ANÁLISIS SE RECOMIENDA DEJAR A CERO.Previsión de evolución del Índice de Precios al Consumo para los primeros 5 años de actividad de nuestra empresa. Se toma para actualizar el importe de los gastos generales cuya previsión de evolución de precios no se detalla aparte.</t>
        </r>
      </text>
    </comment>
    <comment ref="B16" authorId="0">
      <text>
        <r>
          <rPr>
            <sz val="8"/>
            <color indexed="8"/>
            <rFont val="Tahoma"/>
            <family val="2"/>
          </rPr>
          <t xml:space="preserve">PARA ESTE ANALISIS SE RECOMIENDA DEJAR A CERO por no ser relevante. Se refleja para aumentar la utilidad de la herramienta para el usuario. Porcentaje de los beneficios anuales de la empresa que va a parar a los socios. El resto, es decir, los beneficios no distribuidos, irían a parar a Reservas, para financiar a la empresa en el futuro como Fondos Propios autogenerados. </t>
        </r>
      </text>
    </comment>
  </commentList>
</comments>
</file>

<file path=xl/comments7.xml><?xml version="1.0" encoding="utf-8"?>
<comments xmlns="http://schemas.openxmlformats.org/spreadsheetml/2006/main">
  <authors>
    <author>aaa</author>
    <author/>
    <author>hgx0005</author>
  </authors>
  <commentList>
    <comment ref="L18" authorId="0">
      <text>
        <r>
          <rPr>
            <sz val="9"/>
            <rFont val="Tahoma"/>
            <family val="2"/>
          </rPr>
          <t>Valor estimado de las inversiones realizadas al final del período de análisis, se recomienda utilizar la cantidad equivalente al coste de reposición en ese momento, es decir, el coste de construcción depreciado. En este caso se considera razonable estimarlo en el 30 % dell valor incial.</t>
        </r>
        <r>
          <rPr>
            <sz val="9"/>
            <rFont val="Tahoma"/>
            <family val="0"/>
          </rPr>
          <t xml:space="preserve">
</t>
        </r>
      </text>
    </comment>
    <comment ref="A23" authorId="0">
      <text>
        <r>
          <rPr>
            <sz val="9"/>
            <rFont val="Tahoma"/>
            <family val="2"/>
          </rPr>
          <t>Porcentaje de beneficio esperado por el inversor,
Se estima añadiendo al beneficio obtenido por la deuda pública a 10 años, un diferencial de riesgo por las operaciones hoteleras, calculado en base a las alternativas de inversión, no se recomienda bajar del 8 % en fecha inicio de 2014.</t>
        </r>
        <r>
          <rPr>
            <sz val="9"/>
            <rFont val="Tahoma"/>
            <family val="0"/>
          </rPr>
          <t xml:space="preserve">
</t>
        </r>
      </text>
    </comment>
    <comment ref="A3" authorId="1">
      <text>
        <r>
          <rPr>
            <sz val="8"/>
            <color indexed="8"/>
            <rFont val="Tahoma"/>
            <family val="2"/>
          </rPr>
          <t>Tipo del Impuesto de Sociedades o figura equivalente cuyo hecho imponible sean los beneficios de nuestra empresa.</t>
        </r>
      </text>
    </comment>
    <comment ref="A22" authorId="2">
      <text>
        <r>
          <rPr>
            <sz val="8"/>
            <rFont val="Tahoma"/>
            <family val="2"/>
          </rPr>
          <t xml:space="preserve">El Valor Actual Neto es un procedimiento que permite calcular el valor presente de un determinado número de flujos de caja futuros, originados por una inversión.
La inversión se considera aceptable cuando su VAN es mayor que cero. Si el VAN es menor que cero la inversión no es rentable.  Se da preferencia a aquellas inversiones cuyo VAN sea más elevado.
</t>
        </r>
        <r>
          <rPr>
            <sz val="8"/>
            <rFont val="Tahoma"/>
            <family val="0"/>
          </rPr>
          <t xml:space="preserve">
</t>
        </r>
      </text>
    </comment>
    <comment ref="A24" authorId="2">
      <text>
        <r>
          <rPr>
            <sz val="8"/>
            <rFont val="Tahoma"/>
            <family val="2"/>
          </rPr>
          <t>La Tasa Interna de Rentabilidad de una inversión es el tipo de interés con el cual el Valor Actual Neto (VAN) de esa inversión es igual a cero .
Se utiliza para decidir sobre la aceptación o rechazo de un proyecto de inversión. Para ello, la TIR se compara con un tipo mínimo o Tasa de Descuento. Si el tipo TIR supera al tipo mínimo, se acepta la inversión; en caso contrario, deberan estudiarse de nuevo la previsión de flujos esperados. Generalmente, se da preferencia a aquellas inversiones cuyo TIR sea más elevado.</t>
        </r>
        <r>
          <rPr>
            <sz val="8"/>
            <rFont val="Tahoma"/>
            <family val="0"/>
          </rPr>
          <t xml:space="preserve">
</t>
        </r>
      </text>
    </comment>
    <comment ref="A25" authorId="2">
      <text>
        <r>
          <rPr>
            <sz val="8"/>
            <rFont val="Tahoma"/>
            <family val="2"/>
          </rPr>
          <t>El  "plazo de recuperación"  o en inglés payback, es un criterio estático de valoracion de inversiones que permite analizar para un determinado proyecto cuánto tiempo se tardará en recuperar la inversión inicial mediante los flujos de caja. Nos da una idea del tiempo que tendrá que pasar para recuperar el dinero que se ha invertido.
La forma de calcularlo es mediante la suma acumulada de los flujos de caja, hasta que ésta iguale a la inversión inicial.</t>
        </r>
        <r>
          <rPr>
            <sz val="8"/>
            <rFont val="Tahoma"/>
            <family val="0"/>
          </rPr>
          <t xml:space="preserve">
</t>
        </r>
      </text>
    </comment>
  </commentList>
</comments>
</file>

<file path=xl/comments8.xml><?xml version="1.0" encoding="utf-8"?>
<comments xmlns="http://schemas.openxmlformats.org/spreadsheetml/2006/main">
  <authors>
    <author/>
  </authors>
  <commentList>
    <comment ref="A7" authorId="0">
      <text>
        <r>
          <rPr>
            <sz val="8"/>
            <color indexed="8"/>
            <rFont val="Tahoma"/>
            <family val="2"/>
          </rPr>
          <t>Beneficios netos de la empresa, antes de aplicarles el impuesto sobre los beneficios de la misma.</t>
        </r>
      </text>
    </comment>
    <comment ref="A12" authorId="0">
      <text>
        <r>
          <rPr>
            <sz val="8"/>
            <color indexed="8"/>
            <rFont val="Tahoma"/>
            <family val="2"/>
          </rPr>
          <t>Volumen mínimo de unidades vendidas en un ejercicio necesario para que nuestra empresa no tenga pérdidas en dicho ejercicio.</t>
        </r>
      </text>
    </comment>
  </commentList>
</comments>
</file>

<file path=xl/sharedStrings.xml><?xml version="1.0" encoding="utf-8"?>
<sst xmlns="http://schemas.openxmlformats.org/spreadsheetml/2006/main" count="308" uniqueCount="193">
  <si>
    <t>Adquisiciones de inmovilizado:</t>
  </si>
  <si>
    <t>AÑO O</t>
  </si>
  <si>
    <t>AÑO 1</t>
  </si>
  <si>
    <t>AÑO 2</t>
  </si>
  <si>
    <t>AÑO 3</t>
  </si>
  <si>
    <t>AÑO 4</t>
  </si>
  <si>
    <t>AÑO 5</t>
  </si>
  <si>
    <t>Vida útil</t>
  </si>
  <si>
    <t>Amortización(%)</t>
  </si>
  <si>
    <t>Maquinaria</t>
  </si>
  <si>
    <t>Otros</t>
  </si>
  <si>
    <t>TOTAL</t>
  </si>
  <si>
    <t xml:space="preserve"> </t>
  </si>
  <si>
    <t>Total Inmovilizado</t>
  </si>
  <si>
    <t>Dotaciones a la Amortización</t>
  </si>
  <si>
    <t>Amortización Acumulada</t>
  </si>
  <si>
    <t>FINANCIACIÓN PROPIA:</t>
  </si>
  <si>
    <t>Capital Social</t>
  </si>
  <si>
    <t>Aportaciones al Capital</t>
  </si>
  <si>
    <t>Préstamos</t>
  </si>
  <si>
    <t>Nuevos préstamos constituidos</t>
  </si>
  <si>
    <t>Condiciones Préstamos:</t>
  </si>
  <si>
    <t>Tipo de interés</t>
  </si>
  <si>
    <t>Años</t>
  </si>
  <si>
    <t>Capital vivo</t>
  </si>
  <si>
    <t>Préstamos año0</t>
  </si>
  <si>
    <t>Préstamos año1</t>
  </si>
  <si>
    <t>Préstamos año2</t>
  </si>
  <si>
    <t>Préstamos año3</t>
  </si>
  <si>
    <t>Préstamos año4</t>
  </si>
  <si>
    <t>Préstamos año5</t>
  </si>
  <si>
    <t>Gastos financieros</t>
  </si>
  <si>
    <t>Devoluciones préstamos</t>
  </si>
  <si>
    <t>VENTAS:</t>
  </si>
  <si>
    <t>Incremento anual ventas</t>
  </si>
  <si>
    <t>Incremento anual del precio</t>
  </si>
  <si>
    <t>Periodo medio de cobro (días)</t>
  </si>
  <si>
    <t>SUMINISTROS:</t>
  </si>
  <si>
    <t>Periodo medio pago a proveedores (días)</t>
  </si>
  <si>
    <t>MARGEN BRUTO</t>
  </si>
  <si>
    <t>Ingresos por ventas:</t>
  </si>
  <si>
    <t>Gastos por suministros:</t>
  </si>
  <si>
    <t>Valoración económica existencias:</t>
  </si>
  <si>
    <t>Número de empleados</t>
  </si>
  <si>
    <t>Salario mensual medio año 1</t>
  </si>
  <si>
    <t>Incremento salarial anual</t>
  </si>
  <si>
    <t>Coste Seguridad Social</t>
  </si>
  <si>
    <t>Alquileres</t>
  </si>
  <si>
    <t>Alquiler mensual</t>
  </si>
  <si>
    <t>Subida anual</t>
  </si>
  <si>
    <t>Otros gastos</t>
  </si>
  <si>
    <t>TOTAL OTROS GASTOS</t>
  </si>
  <si>
    <t>Resumen de costes:</t>
  </si>
  <si>
    <t>Salarios</t>
  </si>
  <si>
    <t>Seguridad Social</t>
  </si>
  <si>
    <t>TOTAL Personal</t>
  </si>
  <si>
    <t>Variables del entorno:</t>
  </si>
  <si>
    <t>Impuesto de Beneficios</t>
  </si>
  <si>
    <t>Inflación interanual prevista</t>
  </si>
  <si>
    <t>Dividendo anual</t>
  </si>
  <si>
    <t>BALANCE PROVISIONAL</t>
  </si>
  <si>
    <t>ACTIVO</t>
  </si>
  <si>
    <t>Inmovilizado</t>
  </si>
  <si>
    <t>Amortización Inmovilizado</t>
  </si>
  <si>
    <t>ACTIVO FIJO</t>
  </si>
  <si>
    <t>Existencias</t>
  </si>
  <si>
    <t>Clientes</t>
  </si>
  <si>
    <t>Tesorería</t>
  </si>
  <si>
    <t>ACTIVO CIRCULANTE</t>
  </si>
  <si>
    <t>Cuentas con socios deudoras</t>
  </si>
  <si>
    <t>TOTAL ACTIVO</t>
  </si>
  <si>
    <t>PASIVO</t>
  </si>
  <si>
    <t xml:space="preserve">Capital </t>
  </si>
  <si>
    <t>Reservas</t>
  </si>
  <si>
    <t>Resultado ejercicio</t>
  </si>
  <si>
    <t>FONDOS PROPIOS</t>
  </si>
  <si>
    <t>Préstamos a largo plazo</t>
  </si>
  <si>
    <t>EXIGIBLE A LARGO PLAZO</t>
  </si>
  <si>
    <t>Proveedores</t>
  </si>
  <si>
    <t>EXIGIBLE A CORTO PLAZO</t>
  </si>
  <si>
    <t>Cuentas con socios acreedoras</t>
  </si>
  <si>
    <t>TOTAL PASIVO</t>
  </si>
  <si>
    <t>CUENTA DE RESULTADOS</t>
  </si>
  <si>
    <t>Ventas</t>
  </si>
  <si>
    <t>Ingresos de Explotación</t>
  </si>
  <si>
    <t>Compras</t>
  </si>
  <si>
    <t>Variación de existencias</t>
  </si>
  <si>
    <t>Gastos de personal</t>
  </si>
  <si>
    <t>Dotación para la amortización</t>
  </si>
  <si>
    <t>Resultado de Explotación</t>
  </si>
  <si>
    <t>Resultado antes de Impuestos</t>
  </si>
  <si>
    <t>Impuesto sobre beneficios</t>
  </si>
  <si>
    <t>RESULTADO DEL EJERCICIO</t>
  </si>
  <si>
    <t>Distribución de Resultados</t>
  </si>
  <si>
    <t>Dividendos</t>
  </si>
  <si>
    <t>ANÁLISIS DE LA RENTABILIDAD</t>
  </si>
  <si>
    <t>BENEFICIOS</t>
  </si>
  <si>
    <t>Beneficio Antes de Impuestos</t>
  </si>
  <si>
    <t>ANÁLISIS DEL PUNTO MUERTO</t>
  </si>
  <si>
    <t>Umbral de Rentabilidad</t>
  </si>
  <si>
    <t>MÁRGENES COMERCIALES DE NUESTROS PRODUCTOS</t>
  </si>
  <si>
    <t>Precio de venta</t>
  </si>
  <si>
    <t>Precio de compra o coste de producción</t>
  </si>
  <si>
    <t>Margen Bruto</t>
  </si>
  <si>
    <t>Unidades vendidas</t>
  </si>
  <si>
    <t>Margen medio ponderado</t>
  </si>
  <si>
    <t>PRESUPUESTO DE TESORERÍA</t>
  </si>
  <si>
    <t>COBROS</t>
  </si>
  <si>
    <t>Cobros de ventas</t>
  </si>
  <si>
    <t>Capital</t>
  </si>
  <si>
    <t>TOTAL TESORERÍA</t>
  </si>
  <si>
    <t>PAGOS</t>
  </si>
  <si>
    <t>Suministros</t>
  </si>
  <si>
    <t>Devoluciones de préstamos</t>
  </si>
  <si>
    <t>Pago Impuesto Beneficios</t>
  </si>
  <si>
    <t>Pago dividendos</t>
  </si>
  <si>
    <t>TOTAL PAGOS</t>
  </si>
  <si>
    <t>SALDO TESORERÍA</t>
  </si>
  <si>
    <t>RATIOS</t>
  </si>
  <si>
    <t>RATIOS FINANCIEROS</t>
  </si>
  <si>
    <t>Rentabilidad financiera</t>
  </si>
  <si>
    <t>Apalancamiento Financiero</t>
  </si>
  <si>
    <t>Endeudamiento</t>
  </si>
  <si>
    <t>RATIOS ECONÓMICOS</t>
  </si>
  <si>
    <t>Rentabilidad económica</t>
  </si>
  <si>
    <t>Fondo de Maniobra</t>
  </si>
  <si>
    <t>Facturación por trabajador</t>
  </si>
  <si>
    <t>HABITACIONES</t>
  </si>
  <si>
    <t>RESTAURANTE</t>
  </si>
  <si>
    <t>UTILIZAR ÚNICAMENTE LAS CASILLAS BLANCAS PARA INTRODUCIR LOS DATOS.</t>
  </si>
  <si>
    <t>AÑOS</t>
  </si>
  <si>
    <t>LOS VALORES INCLUIDOS POR DEFECTO SON ESTÁNDARES ORIENTATIVOS</t>
  </si>
  <si>
    <t>LAS PALABRAS DE COLOR AZUL CONTIENEN EXPLICACIONES</t>
  </si>
  <si>
    <t>LOS CALCULOS SON MODIFICABLES (NO ACONSEJABLE)</t>
  </si>
  <si>
    <t>FINANCIACIÓN AJENA:</t>
  </si>
  <si>
    <t>TOTAL Devoluciones</t>
  </si>
  <si>
    <t>TOTAL Gastos</t>
  </si>
  <si>
    <t>TOTAL Capitales</t>
  </si>
  <si>
    <t>DATOS SOBRE TUS PRODUCTOS</t>
  </si>
  <si>
    <t>DATOS DE OPCIONES DE FINANCIACIÓN</t>
  </si>
  <si>
    <t>DATOS SOBRE SALARIOS Y OTROS GASTOS</t>
  </si>
  <si>
    <t>DATOS EXPLOTACION HOTELERA</t>
  </si>
  <si>
    <t>Servicios del hotel</t>
  </si>
  <si>
    <t>SPA</t>
  </si>
  <si>
    <t>Coste del producto primer año</t>
  </si>
  <si>
    <t>Porcentaje de almacén sobre ventas</t>
  </si>
  <si>
    <t>Edificios</t>
  </si>
  <si>
    <t>INVERSIONES</t>
  </si>
  <si>
    <t>ANALISIS DE VIABILIDAD ECONOMICA EXPLOTACIÓN HOTELERA</t>
  </si>
  <si>
    <t>VARIABLES EXTERNAS</t>
  </si>
  <si>
    <t>% OCUPACIÓN</t>
  </si>
  <si>
    <t>Nº HABITACIONES  del hotel</t>
  </si>
  <si>
    <t xml:space="preserve">Habitaciones vendidas  primer año </t>
  </si>
  <si>
    <t>Precio HABITACION (o servicio)</t>
  </si>
  <si>
    <t>Personal</t>
  </si>
  <si>
    <t>Gastos según Hotel</t>
  </si>
  <si>
    <t>VAN</t>
  </si>
  <si>
    <t>VALOR DE REVERSION</t>
  </si>
  <si>
    <t>TIR</t>
  </si>
  <si>
    <t>Ratios medias</t>
  </si>
  <si>
    <t>Nombre Hotel</t>
  </si>
  <si>
    <t>Localización</t>
  </si>
  <si>
    <t>Superficie</t>
  </si>
  <si>
    <t>Categoría</t>
  </si>
  <si>
    <t>Tres estrellas</t>
  </si>
  <si>
    <t>paso a Cuatro</t>
  </si>
  <si>
    <t>Si</t>
  </si>
  <si>
    <t>Nº Habitaciones</t>
  </si>
  <si>
    <t>Realizado por DA VINCI GESTION, S.L. C/ Benito monfort, 11 28042 Madrid. tel 670 675 304  email: davinciarquitectura@gmail.com</t>
  </si>
  <si>
    <t>Autora: Angeles Cosme Estudillo    año 2013</t>
  </si>
  <si>
    <t>Nº meses de apertura  del hotel</t>
  </si>
  <si>
    <t>ENVOLVENTE DEL EDIFICIO</t>
  </si>
  <si>
    <t>INSTALACIONES</t>
  </si>
  <si>
    <t>Hotel EJEMPLO</t>
  </si>
  <si>
    <t>ESPAÑA</t>
  </si>
  <si>
    <t>Subida de categoría tras obra</t>
  </si>
  <si>
    <t>Otros 1</t>
  </si>
  <si>
    <t>Otros 2</t>
  </si>
  <si>
    <t>DETERMINACIÓN VENTAS DE HABITACIONES</t>
  </si>
  <si>
    <t>FLUJOS DE CAJA FUTUROS</t>
  </si>
  <si>
    <t>Flujos PROY. REHABILITACION</t>
  </si>
  <si>
    <t>Gastos operacionales</t>
  </si>
  <si>
    <t>Fuente: INFORME GTR 2014 ESTRATEGIA PARA LA REHABILITACIÓN. Diciembre 2013</t>
  </si>
  <si>
    <t>AHORROS</t>
  </si>
  <si>
    <t>Suministros ENERGÉTICOS</t>
  </si>
  <si>
    <t>Electricidad, gas, etc.</t>
  </si>
  <si>
    <t>INTERVENCÓN EN HOTELES Y ESTIMACIÓN DE AHORRO ENERGÉTICO</t>
  </si>
  <si>
    <t>5.000 m2</t>
  </si>
  <si>
    <t>MEJORA DE LA OCUPACIÓN</t>
  </si>
  <si>
    <t xml:space="preserve">LOS DATOS A INTRODUCIR EN LA TABLA DE INVERSIONES SERAN LOS DEL COSTE DE LA REHABILITACIÓN A REALIZAR EN EL HOTEL, TANTO EN LAS PARTIDAS CORRESPONDIENTE A LA ENVOLVENTE (CUBIERTAS, FACHADAS Y SOLERAS), ASÍ COMO EN LAS MEJORA DE LAS INSTALACIONES DE CLIMATIZACION, PRODUCCION DE AGUA CALIENTE, ASÍ COMO LA PRODUCCIÓN DE ENERGIA ELECTRICA.   TENIENDO EN CUENTA LA COMPLEJIDAD QUE RESULTA GENERALIZAR DADA LA VARIEDAD DE HOTELES, SIRVA A MODO DE EJEMPLO,  EL SIGUIENTE ANALISIS SOBRE UN HOTEL HIPOTÉTICO, APLICANDO  UN COSTE ESTIMADO DE REHABILITACION SUFICIENTE PARA OBTENER UNA IMPORTANTE REDUCCION EN LAS EMISIONES DE CO2.  </t>
  </si>
  <si>
    <t>INST. PRODUC. ELECTRICIDAD</t>
  </si>
  <si>
    <t>RECUPERACION DE LA INVERS.</t>
  </si>
  <si>
    <t>Tasa de Descuento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</si>
</sst>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0"/>
      <name val="Arial"/>
      <family val="2"/>
    </font>
    <font>
      <sz val="16"/>
      <color indexed="48"/>
      <name val="Arial Black"/>
      <family val="2"/>
    </font>
    <font>
      <sz val="11"/>
      <name val="Arial"/>
      <family val="2"/>
    </font>
    <font>
      <b/>
      <sz val="11"/>
      <color indexed="12"/>
      <name val="Arial Narrow"/>
      <family val="2"/>
    </font>
    <font>
      <sz val="8"/>
      <color indexed="8"/>
      <name val="Tahoma"/>
      <family val="2"/>
    </font>
    <font>
      <sz val="11"/>
      <name val="Arial Narrow"/>
      <family val="2"/>
    </font>
    <font>
      <b/>
      <sz val="11"/>
      <name val="Arial Narrow"/>
      <family val="2"/>
    </font>
    <font>
      <u val="single"/>
      <sz val="10"/>
      <color indexed="12"/>
      <name val="Arial"/>
      <family val="2"/>
    </font>
    <font>
      <sz val="10"/>
      <name val="Arial Narrow"/>
      <family val="2"/>
    </font>
    <font>
      <sz val="10"/>
      <color indexed="48"/>
      <name val="Arial"/>
      <family val="2"/>
    </font>
    <font>
      <b/>
      <sz val="9"/>
      <color indexed="48"/>
      <name val="Arial"/>
      <family val="2"/>
    </font>
    <font>
      <b/>
      <sz val="11"/>
      <color indexed="48"/>
      <name val="Arial Narrow"/>
      <family val="2"/>
    </font>
    <font>
      <sz val="11"/>
      <color indexed="48"/>
      <name val="Arial Narrow"/>
      <family val="2"/>
    </font>
    <font>
      <sz val="16"/>
      <color indexed="12"/>
      <name val="Arial Black"/>
      <family val="2"/>
    </font>
    <font>
      <sz val="11"/>
      <color indexed="9"/>
      <name val="Arial Narrow"/>
      <family val="2"/>
    </font>
    <font>
      <b/>
      <sz val="8"/>
      <color indexed="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8"/>
      <color indexed="8"/>
      <name val="Arial"/>
      <family val="0"/>
    </font>
    <font>
      <b/>
      <sz val="8"/>
      <color indexed="48"/>
      <name val="Arial"/>
      <family val="0"/>
    </font>
    <font>
      <u val="single"/>
      <sz val="10"/>
      <color indexed="36"/>
      <name val="Arial"/>
      <family val="2"/>
    </font>
    <font>
      <sz val="10"/>
      <name val="Meiryo"/>
      <family val="2"/>
    </font>
    <font>
      <b/>
      <sz val="11"/>
      <color indexed="12"/>
      <name val="Meiryo"/>
      <family val="2"/>
    </font>
    <font>
      <sz val="11"/>
      <name val="Meiryo"/>
      <family val="2"/>
    </font>
    <font>
      <b/>
      <sz val="10"/>
      <name val="Meiryo"/>
      <family val="2"/>
    </font>
    <font>
      <b/>
      <sz val="10"/>
      <color indexed="12"/>
      <name val="Meiryo"/>
      <family val="2"/>
    </font>
    <font>
      <sz val="16"/>
      <color indexed="57"/>
      <name val="Meiryo"/>
      <family val="2"/>
    </font>
    <font>
      <sz val="10"/>
      <color indexed="57"/>
      <name val="Meiryo"/>
      <family val="2"/>
    </font>
    <font>
      <b/>
      <sz val="10"/>
      <color indexed="57"/>
      <name val="Meiryo"/>
      <family val="2"/>
    </font>
    <font>
      <b/>
      <sz val="9"/>
      <color indexed="57"/>
      <name val="Meiryo"/>
      <family val="2"/>
    </font>
    <font>
      <b/>
      <sz val="10"/>
      <color indexed="48"/>
      <name val="@Meiryo"/>
      <family val="2"/>
    </font>
    <font>
      <sz val="10"/>
      <color indexed="48"/>
      <name val="@Meiryo"/>
      <family val="2"/>
    </font>
    <font>
      <b/>
      <sz val="10"/>
      <color indexed="48"/>
      <name val="Meiryo"/>
      <family val="2"/>
    </font>
    <font>
      <sz val="9"/>
      <name val="Tahoma"/>
      <family val="0"/>
    </font>
    <font>
      <b/>
      <sz val="20"/>
      <color indexed="57"/>
      <name val="Century Gothic"/>
      <family val="2"/>
    </font>
    <font>
      <b/>
      <sz val="10"/>
      <name val="Arial"/>
      <family val="2"/>
    </font>
    <font>
      <b/>
      <sz val="10"/>
      <color indexed="22"/>
      <name val="Meiryo"/>
      <family val="2"/>
    </font>
    <font>
      <sz val="11"/>
      <color indexed="22"/>
      <name val="Arial Narrow"/>
      <family val="2"/>
    </font>
    <font>
      <sz val="10"/>
      <color indexed="22"/>
      <name val="Arial"/>
      <family val="2"/>
    </font>
    <font>
      <b/>
      <sz val="11"/>
      <color indexed="22"/>
      <name val="Arial Narrow"/>
      <family val="2"/>
    </font>
    <font>
      <b/>
      <sz val="11"/>
      <color indexed="10"/>
      <name val="Arial Narrow"/>
      <family val="2"/>
    </font>
    <font>
      <b/>
      <sz val="9"/>
      <name val="Meiryo"/>
      <family val="2"/>
    </font>
    <font>
      <sz val="10"/>
      <color indexed="63"/>
      <name val="Arial"/>
      <family val="2"/>
    </font>
    <font>
      <sz val="10"/>
      <name val="Verdana"/>
      <family val="2"/>
    </font>
    <font>
      <b/>
      <sz val="8"/>
      <color indexed="57"/>
      <name val="Meiryo"/>
      <family val="2"/>
    </font>
    <font>
      <b/>
      <sz val="10"/>
      <name val="@Meiryo"/>
      <family val="2"/>
    </font>
    <font>
      <sz val="8"/>
      <color indexed="48"/>
      <name val="Verdana"/>
      <family val="2"/>
    </font>
    <font>
      <b/>
      <sz val="12"/>
      <name val="Arial Narrow"/>
      <family val="2"/>
    </font>
    <font>
      <sz val="8"/>
      <name val="Tahoma"/>
      <family val="0"/>
    </font>
    <font>
      <b/>
      <sz val="8"/>
      <name val="Arial"/>
      <family val="2"/>
    </font>
  </fonts>
  <fills count="2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8"/>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2"/>
      </left>
      <right>
        <color indexed="63"/>
      </right>
      <top style="medium">
        <color indexed="22"/>
      </top>
      <bottom style="medium">
        <color indexed="22"/>
      </bottom>
    </border>
    <border>
      <left style="medium">
        <color indexed="22"/>
      </left>
      <right>
        <color indexed="63"/>
      </right>
      <top style="medium">
        <color indexed="22"/>
      </top>
      <bottom>
        <color indexed="63"/>
      </bottom>
    </border>
    <border>
      <left style="medium">
        <color indexed="22"/>
      </left>
      <right>
        <color indexed="63"/>
      </right>
      <top>
        <color indexed="63"/>
      </top>
      <bottom>
        <color indexed="63"/>
      </bottom>
    </border>
    <border>
      <left style="medium">
        <color indexed="22"/>
      </left>
      <right>
        <color indexed="63"/>
      </right>
      <top>
        <color indexed="63"/>
      </top>
      <bottom style="medium">
        <color indexed="22"/>
      </bottom>
    </border>
    <border>
      <left>
        <color indexed="63"/>
      </left>
      <right>
        <color indexed="63"/>
      </right>
      <top style="thin">
        <color indexed="8"/>
      </top>
      <bottom style="thin"/>
    </border>
    <border>
      <left>
        <color indexed="63"/>
      </left>
      <right>
        <color indexed="63"/>
      </right>
      <top style="medium">
        <color indexed="22"/>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color indexed="8"/>
      </top>
      <bottom>
        <color indexed="63"/>
      </bottom>
    </border>
    <border>
      <left>
        <color indexed="63"/>
      </left>
      <right style="medium">
        <color indexed="22"/>
      </right>
      <top>
        <color indexed="63"/>
      </top>
      <bottom>
        <color indexed="63"/>
      </bottom>
    </border>
    <border>
      <left style="thin"/>
      <right style="thin"/>
      <top style="thin"/>
      <bottom style="thin"/>
    </border>
    <border>
      <left>
        <color indexed="63"/>
      </left>
      <right style="medium">
        <color indexed="22"/>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medium">
        <color indexed="22"/>
      </top>
      <bottom>
        <color indexed="63"/>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thin"/>
      <right>
        <color indexed="63"/>
      </right>
      <top>
        <color indexed="63"/>
      </top>
      <bottom>
        <color indexed="63"/>
      </bottom>
    </border>
    <border>
      <left>
        <color indexed="63"/>
      </left>
      <right style="medium">
        <color indexed="22"/>
      </right>
      <top style="medium">
        <color indexed="22"/>
      </top>
      <bottom>
        <color indexed="63"/>
      </bottom>
    </border>
    <border>
      <left>
        <color indexed="63"/>
      </left>
      <right style="thin"/>
      <top style="thin"/>
      <bottom style="thin"/>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20" fillId="10" borderId="0" applyNumberFormat="0" applyBorder="0" applyAlignment="0" applyProtection="0"/>
    <xf numFmtId="0" fontId="25" fillId="2" borderId="1" applyNumberFormat="0" applyAlignment="0" applyProtection="0"/>
    <xf numFmtId="0" fontId="27" fillId="11" borderId="2" applyNumberFormat="0" applyAlignment="0" applyProtection="0"/>
    <xf numFmtId="0" fontId="26" fillId="0" borderId="3" applyNumberFormat="0" applyFill="0" applyAlignment="0" applyProtection="0"/>
    <xf numFmtId="0" fontId="19" fillId="0" borderId="0" applyNumberFormat="0" applyFill="0" applyBorder="0" applyAlignment="0" applyProtection="0"/>
    <xf numFmtId="0" fontId="31" fillId="9"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5" borderId="0" applyNumberFormat="0" applyBorder="0" applyAlignment="0" applyProtection="0"/>
    <xf numFmtId="0" fontId="23" fillId="3" borderId="1" applyNumberFormat="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21" fillId="1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2" fillId="4" borderId="0" applyNumberFormat="0" applyBorder="0" applyAlignment="0" applyProtection="0"/>
    <xf numFmtId="0" fontId="0" fillId="0" borderId="0">
      <alignment/>
      <protection/>
    </xf>
    <xf numFmtId="0" fontId="0" fillId="4" borderId="4" applyNumberFormat="0" applyFont="0" applyAlignment="0" applyProtection="0"/>
    <xf numFmtId="9" fontId="0" fillId="0" borderId="0" applyFill="0" applyBorder="0" applyAlignment="0" applyProtection="0"/>
    <xf numFmtId="0" fontId="24" fillId="2"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30" fillId="0" borderId="9" applyNumberFormat="0" applyFill="0" applyAlignment="0" applyProtection="0"/>
  </cellStyleXfs>
  <cellXfs count="252">
    <xf numFmtId="0" fontId="0" fillId="0" borderId="0" xfId="0" applyAlignment="1">
      <alignment/>
    </xf>
    <xf numFmtId="0" fontId="0" fillId="17" borderId="0" xfId="0" applyFill="1" applyAlignment="1">
      <alignment/>
    </xf>
    <xf numFmtId="4" fontId="0" fillId="17" borderId="0" xfId="0" applyNumberFormat="1" applyFill="1" applyAlignment="1">
      <alignment/>
    </xf>
    <xf numFmtId="0" fontId="2" fillId="17" borderId="0" xfId="0" applyFont="1" applyFill="1" applyAlignment="1">
      <alignment/>
    </xf>
    <xf numFmtId="4" fontId="5" fillId="17" borderId="0" xfId="0" applyNumberFormat="1" applyFont="1" applyFill="1" applyAlignment="1">
      <alignment/>
    </xf>
    <xf numFmtId="0" fontId="5" fillId="17" borderId="0" xfId="0" applyFont="1" applyFill="1" applyAlignment="1">
      <alignment/>
    </xf>
    <xf numFmtId="4" fontId="6" fillId="17" borderId="0" xfId="0" applyNumberFormat="1" applyFont="1" applyFill="1" applyAlignment="1">
      <alignment horizontal="center"/>
    </xf>
    <xf numFmtId="0" fontId="6" fillId="17" borderId="0" xfId="0" applyFont="1" applyFill="1" applyAlignment="1">
      <alignment/>
    </xf>
    <xf numFmtId="4" fontId="5" fillId="0" borderId="10" xfId="0" applyNumberFormat="1" applyFont="1" applyFill="1" applyBorder="1" applyAlignment="1">
      <alignment/>
    </xf>
    <xf numFmtId="4" fontId="5" fillId="0" borderId="0" xfId="0" applyNumberFormat="1" applyFont="1" applyFill="1" applyBorder="1" applyAlignment="1">
      <alignment/>
    </xf>
    <xf numFmtId="4" fontId="5" fillId="0" borderId="11" xfId="0" applyNumberFormat="1" applyFont="1" applyFill="1" applyBorder="1" applyAlignment="1">
      <alignment/>
    </xf>
    <xf numFmtId="4" fontId="6" fillId="17" borderId="0" xfId="0" applyNumberFormat="1" applyFont="1" applyFill="1" applyAlignment="1">
      <alignment/>
    </xf>
    <xf numFmtId="4" fontId="5" fillId="17" borderId="0" xfId="0" applyNumberFormat="1" applyFont="1" applyFill="1" applyAlignment="1">
      <alignment horizontal="center"/>
    </xf>
    <xf numFmtId="0" fontId="2" fillId="17" borderId="0" xfId="0" applyFont="1" applyFill="1" applyAlignment="1">
      <alignment horizontal="center"/>
    </xf>
    <xf numFmtId="4" fontId="5" fillId="17" borderId="12" xfId="0" applyNumberFormat="1" applyFont="1" applyFill="1" applyBorder="1" applyAlignment="1">
      <alignment/>
    </xf>
    <xf numFmtId="4" fontId="5" fillId="17" borderId="13" xfId="0" applyNumberFormat="1" applyFont="1" applyFill="1" applyBorder="1" applyAlignment="1">
      <alignment/>
    </xf>
    <xf numFmtId="4" fontId="5" fillId="17" borderId="14" xfId="0" applyNumberFormat="1" applyFont="1" applyFill="1" applyBorder="1" applyAlignment="1">
      <alignment/>
    </xf>
    <xf numFmtId="4" fontId="5" fillId="17" borderId="10" xfId="0" applyNumberFormat="1" applyFont="1" applyFill="1" applyBorder="1" applyAlignment="1">
      <alignment/>
    </xf>
    <xf numFmtId="4" fontId="5" fillId="17" borderId="0" xfId="0" applyNumberFormat="1" applyFont="1" applyFill="1" applyBorder="1" applyAlignment="1">
      <alignment/>
    </xf>
    <xf numFmtId="4" fontId="5" fillId="17" borderId="11" xfId="0" applyNumberFormat="1" applyFont="1" applyFill="1" applyBorder="1" applyAlignment="1">
      <alignment/>
    </xf>
    <xf numFmtId="4" fontId="5" fillId="17" borderId="15" xfId="0" applyNumberFormat="1" applyFont="1" applyFill="1" applyBorder="1" applyAlignment="1">
      <alignment/>
    </xf>
    <xf numFmtId="4" fontId="5" fillId="17" borderId="16" xfId="0" applyNumberFormat="1" applyFont="1" applyFill="1" applyBorder="1" applyAlignment="1">
      <alignment/>
    </xf>
    <xf numFmtId="4" fontId="5" fillId="17" borderId="17" xfId="0" applyNumberFormat="1" applyFont="1" applyFill="1" applyBorder="1" applyAlignment="1">
      <alignment/>
    </xf>
    <xf numFmtId="4" fontId="5" fillId="17" borderId="18" xfId="0" applyNumberFormat="1" applyFont="1" applyFill="1" applyBorder="1" applyAlignment="1">
      <alignment/>
    </xf>
    <xf numFmtId="4" fontId="5" fillId="17" borderId="19" xfId="0" applyNumberFormat="1" applyFont="1" applyFill="1" applyBorder="1" applyAlignment="1">
      <alignment/>
    </xf>
    <xf numFmtId="4" fontId="5" fillId="17" borderId="20" xfId="0" applyNumberFormat="1" applyFont="1" applyFill="1" applyBorder="1" applyAlignment="1">
      <alignment/>
    </xf>
    <xf numFmtId="0" fontId="8" fillId="17" borderId="0" xfId="0" applyFont="1" applyFill="1" applyAlignment="1">
      <alignment/>
    </xf>
    <xf numFmtId="0" fontId="3" fillId="17" borderId="0" xfId="0" applyFont="1" applyFill="1" applyAlignment="1">
      <alignment/>
    </xf>
    <xf numFmtId="0" fontId="11" fillId="17" borderId="0" xfId="0" applyFont="1" applyFill="1" applyAlignment="1">
      <alignment horizontal="left"/>
    </xf>
    <xf numFmtId="0" fontId="11" fillId="17" borderId="0" xfId="0" applyFont="1" applyFill="1" applyAlignment="1">
      <alignment/>
    </xf>
    <xf numFmtId="4" fontId="11" fillId="17" borderId="0" xfId="0" applyNumberFormat="1" applyFont="1" applyFill="1" applyAlignment="1">
      <alignment horizontal="center"/>
    </xf>
    <xf numFmtId="4" fontId="5" fillId="18" borderId="18" xfId="0" applyNumberFormat="1" applyFont="1" applyFill="1" applyBorder="1" applyAlignment="1">
      <alignment/>
    </xf>
    <xf numFmtId="4" fontId="5" fillId="18" borderId="19" xfId="0" applyNumberFormat="1" applyFont="1" applyFill="1" applyBorder="1" applyAlignment="1">
      <alignment/>
    </xf>
    <xf numFmtId="4" fontId="5" fillId="18" borderId="20" xfId="0" applyNumberFormat="1" applyFont="1" applyFill="1" applyBorder="1" applyAlignment="1">
      <alignment/>
    </xf>
    <xf numFmtId="0" fontId="5" fillId="17" borderId="0" xfId="0" applyFont="1" applyFill="1" applyBorder="1" applyAlignment="1">
      <alignment/>
    </xf>
    <xf numFmtId="9" fontId="5" fillId="18" borderId="21" xfId="0" applyNumberFormat="1" applyFont="1" applyFill="1" applyBorder="1" applyAlignment="1">
      <alignment/>
    </xf>
    <xf numFmtId="0" fontId="5" fillId="18" borderId="22" xfId="0" applyFont="1" applyFill="1" applyBorder="1" applyAlignment="1">
      <alignment/>
    </xf>
    <xf numFmtId="4" fontId="5" fillId="19" borderId="10" xfId="0" applyNumberFormat="1" applyFont="1" applyFill="1" applyBorder="1" applyAlignment="1">
      <alignment/>
    </xf>
    <xf numFmtId="4" fontId="5" fillId="19" borderId="0" xfId="0" applyNumberFormat="1" applyFont="1" applyFill="1" applyBorder="1" applyAlignment="1">
      <alignment/>
    </xf>
    <xf numFmtId="4" fontId="5" fillId="19" borderId="15" xfId="0" applyNumberFormat="1" applyFont="1" applyFill="1" applyBorder="1" applyAlignment="1">
      <alignment/>
    </xf>
    <xf numFmtId="4" fontId="5" fillId="19" borderId="16" xfId="0" applyNumberFormat="1" applyFont="1" applyFill="1" applyBorder="1" applyAlignment="1">
      <alignment/>
    </xf>
    <xf numFmtId="4" fontId="5" fillId="19" borderId="12" xfId="0" applyNumberFormat="1" applyFont="1" applyFill="1" applyBorder="1" applyAlignment="1">
      <alignment/>
    </xf>
    <xf numFmtId="0" fontId="3" fillId="17" borderId="0" xfId="0" applyFont="1" applyFill="1" applyBorder="1" applyAlignment="1">
      <alignment horizontal="left"/>
    </xf>
    <xf numFmtId="3" fontId="5" fillId="0" borderId="0" xfId="0" applyNumberFormat="1" applyFont="1" applyFill="1" applyBorder="1" applyAlignment="1">
      <alignment/>
    </xf>
    <xf numFmtId="3" fontId="5" fillId="0" borderId="11" xfId="0" applyNumberFormat="1" applyFont="1" applyFill="1" applyBorder="1" applyAlignment="1">
      <alignment/>
    </xf>
    <xf numFmtId="10" fontId="5" fillId="0" borderId="10" xfId="0" applyNumberFormat="1" applyFont="1" applyFill="1" applyBorder="1" applyAlignment="1">
      <alignment/>
    </xf>
    <xf numFmtId="0" fontId="5" fillId="0" borderId="0" xfId="0" applyFont="1" applyFill="1" applyBorder="1" applyAlignment="1">
      <alignment/>
    </xf>
    <xf numFmtId="10" fontId="5" fillId="0" borderId="0" xfId="0" applyNumberFormat="1" applyFont="1" applyFill="1" applyBorder="1" applyAlignment="1">
      <alignment/>
    </xf>
    <xf numFmtId="10" fontId="5" fillId="0" borderId="11" xfId="0" applyNumberFormat="1" applyFont="1" applyFill="1" applyBorder="1" applyAlignment="1">
      <alignment/>
    </xf>
    <xf numFmtId="10" fontId="5" fillId="0" borderId="15" xfId="0" applyNumberFormat="1" applyFont="1" applyFill="1" applyBorder="1" applyAlignment="1">
      <alignment/>
    </xf>
    <xf numFmtId="10" fontId="5" fillId="0" borderId="16" xfId="0" applyNumberFormat="1" applyFont="1" applyFill="1" applyBorder="1" applyAlignment="1">
      <alignment/>
    </xf>
    <xf numFmtId="10" fontId="5" fillId="0" borderId="17" xfId="0" applyNumberFormat="1" applyFont="1" applyFill="1" applyBorder="1" applyAlignment="1">
      <alignment/>
    </xf>
    <xf numFmtId="0" fontId="12" fillId="17" borderId="0" xfId="0" applyFont="1" applyFill="1" applyAlignment="1">
      <alignment/>
    </xf>
    <xf numFmtId="0" fontId="3" fillId="17" borderId="0" xfId="0" applyFont="1" applyFill="1" applyBorder="1" applyAlignment="1">
      <alignment/>
    </xf>
    <xf numFmtId="3" fontId="5" fillId="0" borderId="23" xfId="0" applyNumberFormat="1" applyFont="1" applyFill="1" applyBorder="1" applyAlignment="1">
      <alignment/>
    </xf>
    <xf numFmtId="3" fontId="5" fillId="17" borderId="0" xfId="0" applyNumberFormat="1" applyFont="1" applyFill="1" applyBorder="1" applyAlignment="1">
      <alignment/>
    </xf>
    <xf numFmtId="0" fontId="6" fillId="17" borderId="0" xfId="0" applyFont="1" applyFill="1" applyBorder="1" applyAlignment="1">
      <alignment/>
    </xf>
    <xf numFmtId="0" fontId="11" fillId="17" borderId="0" xfId="0" applyFont="1" applyFill="1" applyBorder="1" applyAlignment="1">
      <alignment/>
    </xf>
    <xf numFmtId="0" fontId="5" fillId="0" borderId="11" xfId="0" applyFont="1" applyFill="1" applyBorder="1" applyAlignment="1">
      <alignment/>
    </xf>
    <xf numFmtId="0" fontId="12" fillId="17" borderId="0" xfId="0" applyFont="1" applyFill="1" applyBorder="1" applyAlignment="1">
      <alignment/>
    </xf>
    <xf numFmtId="4" fontId="8" fillId="17" borderId="0" xfId="0" applyNumberFormat="1" applyFont="1" applyFill="1" applyAlignment="1">
      <alignment/>
    </xf>
    <xf numFmtId="0" fontId="8" fillId="17" borderId="0" xfId="0" applyFont="1" applyFill="1" applyBorder="1" applyAlignment="1">
      <alignment/>
    </xf>
    <xf numFmtId="4" fontId="10" fillId="17" borderId="0" xfId="0" applyNumberFormat="1" applyFont="1" applyFill="1" applyBorder="1" applyAlignment="1">
      <alignment/>
    </xf>
    <xf numFmtId="0" fontId="5" fillId="17" borderId="0" xfId="0" applyFont="1" applyFill="1" applyAlignment="1">
      <alignment horizontal="left"/>
    </xf>
    <xf numFmtId="0" fontId="3" fillId="17" borderId="11" xfId="0" applyFont="1" applyFill="1" applyBorder="1" applyAlignment="1">
      <alignment horizontal="left"/>
    </xf>
    <xf numFmtId="4" fontId="5" fillId="0" borderId="21" xfId="0" applyNumberFormat="1" applyFont="1" applyFill="1" applyBorder="1" applyAlignment="1">
      <alignment/>
    </xf>
    <xf numFmtId="10" fontId="5" fillId="0" borderId="24" xfId="0" applyNumberFormat="1" applyFont="1" applyFill="1" applyBorder="1" applyAlignment="1">
      <alignment/>
    </xf>
    <xf numFmtId="10" fontId="5" fillId="0" borderId="22" xfId="0" applyNumberFormat="1" applyFont="1" applyFill="1" applyBorder="1" applyAlignment="1">
      <alignment/>
    </xf>
    <xf numFmtId="10" fontId="5" fillId="17" borderId="0" xfId="0" applyNumberFormat="1" applyFont="1" applyFill="1" applyBorder="1" applyAlignment="1">
      <alignment/>
    </xf>
    <xf numFmtId="0" fontId="0" fillId="17" borderId="0" xfId="0" applyFill="1" applyBorder="1" applyAlignment="1">
      <alignment/>
    </xf>
    <xf numFmtId="0" fontId="1" fillId="17" borderId="0" xfId="0" applyFont="1" applyFill="1" applyBorder="1" applyAlignment="1">
      <alignment/>
    </xf>
    <xf numFmtId="0" fontId="9" fillId="17" borderId="0" xfId="0" applyFont="1" applyFill="1" applyBorder="1" applyAlignment="1">
      <alignment/>
    </xf>
    <xf numFmtId="9" fontId="5" fillId="17" borderId="0" xfId="0" applyNumberFormat="1" applyFont="1" applyFill="1" applyAlignment="1">
      <alignment/>
    </xf>
    <xf numFmtId="4" fontId="5" fillId="18" borderId="0" xfId="0" applyNumberFormat="1" applyFont="1" applyFill="1" applyAlignment="1">
      <alignment/>
    </xf>
    <xf numFmtId="4" fontId="5" fillId="17" borderId="25" xfId="0" applyNumberFormat="1" applyFont="1" applyFill="1" applyBorder="1" applyAlignment="1">
      <alignment/>
    </xf>
    <xf numFmtId="4" fontId="5" fillId="17" borderId="26" xfId="0" applyNumberFormat="1" applyFont="1" applyFill="1" applyBorder="1" applyAlignment="1">
      <alignment/>
    </xf>
    <xf numFmtId="0" fontId="13" fillId="17" borderId="0" xfId="0" applyFont="1" applyFill="1" applyBorder="1" applyAlignment="1">
      <alignment/>
    </xf>
    <xf numFmtId="4" fontId="5" fillId="20" borderId="19" xfId="0" applyNumberFormat="1" applyFont="1" applyFill="1" applyBorder="1" applyAlignment="1">
      <alignment/>
    </xf>
    <xf numFmtId="4" fontId="5" fillId="20" borderId="20" xfId="0" applyNumberFormat="1" applyFont="1" applyFill="1" applyBorder="1" applyAlignment="1">
      <alignment/>
    </xf>
    <xf numFmtId="4" fontId="5" fillId="19" borderId="19" xfId="0" applyNumberFormat="1" applyFont="1" applyFill="1" applyBorder="1" applyAlignment="1">
      <alignment/>
    </xf>
    <xf numFmtId="4" fontId="5" fillId="19" borderId="20" xfId="0" applyNumberFormat="1" applyFont="1" applyFill="1" applyBorder="1" applyAlignment="1">
      <alignment/>
    </xf>
    <xf numFmtId="4" fontId="14" fillId="21" borderId="19" xfId="0" applyNumberFormat="1" applyFont="1" applyFill="1" applyBorder="1" applyAlignment="1">
      <alignment/>
    </xf>
    <xf numFmtId="4" fontId="14" fillId="21" borderId="20" xfId="0" applyNumberFormat="1" applyFont="1" applyFill="1" applyBorder="1" applyAlignment="1">
      <alignment/>
    </xf>
    <xf numFmtId="4" fontId="5" fillId="18" borderId="18" xfId="0" applyNumberFormat="1" applyFont="1" applyFill="1" applyBorder="1" applyAlignment="1">
      <alignment horizontal="right"/>
    </xf>
    <xf numFmtId="4" fontId="5" fillId="18" borderId="19" xfId="0" applyNumberFormat="1" applyFont="1" applyFill="1" applyBorder="1" applyAlignment="1">
      <alignment horizontal="right"/>
    </xf>
    <xf numFmtId="4" fontId="5" fillId="18" borderId="20" xfId="0" applyNumberFormat="1" applyFont="1" applyFill="1" applyBorder="1" applyAlignment="1">
      <alignment horizontal="right"/>
    </xf>
    <xf numFmtId="3" fontId="5" fillId="18" borderId="18" xfId="0" applyNumberFormat="1" applyFont="1" applyFill="1" applyBorder="1" applyAlignment="1">
      <alignment horizontal="right"/>
    </xf>
    <xf numFmtId="3" fontId="5" fillId="18" borderId="19" xfId="0" applyNumberFormat="1" applyFont="1" applyFill="1" applyBorder="1" applyAlignment="1">
      <alignment horizontal="right"/>
    </xf>
    <xf numFmtId="3" fontId="5" fillId="18" borderId="20" xfId="0" applyNumberFormat="1" applyFont="1" applyFill="1" applyBorder="1" applyAlignment="1">
      <alignment horizontal="right"/>
    </xf>
    <xf numFmtId="4" fontId="5" fillId="18" borderId="12" xfId="0" applyNumberFormat="1" applyFont="1" applyFill="1" applyBorder="1" applyAlignment="1">
      <alignment/>
    </xf>
    <xf numFmtId="4" fontId="5" fillId="18" borderId="13" xfId="0" applyNumberFormat="1" applyFont="1" applyFill="1" applyBorder="1" applyAlignment="1">
      <alignment/>
    </xf>
    <xf numFmtId="4" fontId="5" fillId="18" borderId="14" xfId="0" applyNumberFormat="1" applyFont="1" applyFill="1" applyBorder="1" applyAlignment="1">
      <alignment/>
    </xf>
    <xf numFmtId="4" fontId="5" fillId="18" borderId="10" xfId="0" applyNumberFormat="1" applyFont="1" applyFill="1" applyBorder="1" applyAlignment="1">
      <alignment/>
    </xf>
    <xf numFmtId="4" fontId="5" fillId="18" borderId="0" xfId="0" applyNumberFormat="1" applyFont="1" applyFill="1" applyBorder="1" applyAlignment="1">
      <alignment/>
    </xf>
    <xf numFmtId="4" fontId="5" fillId="18" borderId="11" xfId="0" applyNumberFormat="1" applyFont="1" applyFill="1" applyBorder="1" applyAlignment="1">
      <alignment/>
    </xf>
    <xf numFmtId="4" fontId="5" fillId="19" borderId="18" xfId="0" applyNumberFormat="1" applyFont="1" applyFill="1" applyBorder="1" applyAlignment="1">
      <alignment/>
    </xf>
    <xf numFmtId="4" fontId="5" fillId="18" borderId="15" xfId="0" applyNumberFormat="1" applyFont="1" applyFill="1" applyBorder="1" applyAlignment="1">
      <alignment/>
    </xf>
    <xf numFmtId="4" fontId="5" fillId="18" borderId="16" xfId="0" applyNumberFormat="1" applyFont="1" applyFill="1" applyBorder="1" applyAlignment="1">
      <alignment/>
    </xf>
    <xf numFmtId="4" fontId="5" fillId="18" borderId="17" xfId="0" applyNumberFormat="1" applyFont="1" applyFill="1" applyBorder="1" applyAlignment="1">
      <alignment/>
    </xf>
    <xf numFmtId="3" fontId="5" fillId="18" borderId="12" xfId="0" applyNumberFormat="1" applyFont="1" applyFill="1" applyBorder="1" applyAlignment="1">
      <alignment/>
    </xf>
    <xf numFmtId="3" fontId="5" fillId="18" borderId="13" xfId="0" applyNumberFormat="1" applyFont="1" applyFill="1" applyBorder="1" applyAlignment="1">
      <alignment/>
    </xf>
    <xf numFmtId="3" fontId="5" fillId="18" borderId="14" xfId="0" applyNumberFormat="1" applyFont="1" applyFill="1" applyBorder="1" applyAlignment="1">
      <alignment/>
    </xf>
    <xf numFmtId="3" fontId="5" fillId="18" borderId="10" xfId="0" applyNumberFormat="1" applyFont="1" applyFill="1" applyBorder="1" applyAlignment="1">
      <alignment/>
    </xf>
    <xf numFmtId="3" fontId="5" fillId="18" borderId="0" xfId="0" applyNumberFormat="1" applyFont="1" applyFill="1" applyBorder="1" applyAlignment="1">
      <alignment/>
    </xf>
    <xf numFmtId="3" fontId="5" fillId="18" borderId="11" xfId="0" applyNumberFormat="1" applyFont="1" applyFill="1" applyBorder="1" applyAlignment="1">
      <alignment/>
    </xf>
    <xf numFmtId="3" fontId="5" fillId="18" borderId="15" xfId="0" applyNumberFormat="1" applyFont="1" applyFill="1" applyBorder="1" applyAlignment="1">
      <alignment/>
    </xf>
    <xf numFmtId="3" fontId="5" fillId="18" borderId="16" xfId="0" applyNumberFormat="1" applyFont="1" applyFill="1" applyBorder="1" applyAlignment="1">
      <alignment/>
    </xf>
    <xf numFmtId="3" fontId="5" fillId="18" borderId="17" xfId="0" applyNumberFormat="1" applyFont="1" applyFill="1" applyBorder="1" applyAlignment="1">
      <alignment/>
    </xf>
    <xf numFmtId="3" fontId="5" fillId="19" borderId="18" xfId="0" applyNumberFormat="1" applyFont="1" applyFill="1" applyBorder="1" applyAlignment="1">
      <alignment/>
    </xf>
    <xf numFmtId="3" fontId="5" fillId="19" borderId="19" xfId="0" applyNumberFormat="1" applyFont="1" applyFill="1" applyBorder="1" applyAlignment="1">
      <alignment/>
    </xf>
    <xf numFmtId="3" fontId="5" fillId="19" borderId="20" xfId="0" applyNumberFormat="1" applyFont="1" applyFill="1" applyBorder="1" applyAlignment="1">
      <alignment/>
    </xf>
    <xf numFmtId="2" fontId="5" fillId="18" borderId="18" xfId="0" applyNumberFormat="1" applyFont="1" applyFill="1" applyBorder="1" applyAlignment="1">
      <alignment horizontal="right"/>
    </xf>
    <xf numFmtId="2" fontId="5" fillId="18" borderId="19" xfId="0" applyNumberFormat="1" applyFont="1" applyFill="1" applyBorder="1" applyAlignment="1">
      <alignment horizontal="right"/>
    </xf>
    <xf numFmtId="2" fontId="5" fillId="18" borderId="20" xfId="0" applyNumberFormat="1" applyFont="1" applyFill="1" applyBorder="1" applyAlignment="1">
      <alignment horizontal="right"/>
    </xf>
    <xf numFmtId="2" fontId="5" fillId="17" borderId="18" xfId="0" applyNumberFormat="1" applyFont="1" applyFill="1" applyBorder="1" applyAlignment="1">
      <alignment/>
    </xf>
    <xf numFmtId="2" fontId="5" fillId="17" borderId="19" xfId="0" applyNumberFormat="1" applyFont="1" applyFill="1" applyBorder="1" applyAlignment="1">
      <alignment/>
    </xf>
    <xf numFmtId="2" fontId="5" fillId="17" borderId="20" xfId="0" applyNumberFormat="1" applyFont="1" applyFill="1" applyBorder="1" applyAlignment="1">
      <alignment/>
    </xf>
    <xf numFmtId="0" fontId="37" fillId="17" borderId="0" xfId="0" applyFont="1" applyFill="1" applyAlignment="1">
      <alignment/>
    </xf>
    <xf numFmtId="0" fontId="39" fillId="17" borderId="0" xfId="0" applyFont="1" applyFill="1" applyAlignment="1">
      <alignment/>
    </xf>
    <xf numFmtId="0" fontId="40" fillId="17" borderId="0" xfId="0" applyFont="1" applyFill="1" applyAlignment="1">
      <alignment/>
    </xf>
    <xf numFmtId="4" fontId="37" fillId="0" borderId="13" xfId="0" applyNumberFormat="1" applyFont="1" applyFill="1" applyBorder="1" applyAlignment="1">
      <alignment/>
    </xf>
    <xf numFmtId="0" fontId="41" fillId="17" borderId="0" xfId="0" applyFont="1" applyFill="1" applyAlignment="1">
      <alignment horizontal="center"/>
    </xf>
    <xf numFmtId="0" fontId="41" fillId="17" borderId="0" xfId="0" applyFont="1" applyFill="1" applyAlignment="1">
      <alignment horizontal="left"/>
    </xf>
    <xf numFmtId="9" fontId="37" fillId="17" borderId="0" xfId="0" applyNumberFormat="1" applyFont="1" applyFill="1" applyAlignment="1">
      <alignment horizontal="center"/>
    </xf>
    <xf numFmtId="0" fontId="42" fillId="18" borderId="27" xfId="0" applyFont="1" applyFill="1" applyBorder="1" applyAlignment="1">
      <alignment horizontal="left"/>
    </xf>
    <xf numFmtId="0" fontId="43" fillId="17" borderId="0" xfId="0" applyFont="1" applyFill="1" applyAlignment="1">
      <alignment/>
    </xf>
    <xf numFmtId="0" fontId="43" fillId="18" borderId="28" xfId="0" applyFont="1" applyFill="1" applyBorder="1" applyAlignment="1">
      <alignment/>
    </xf>
    <xf numFmtId="0" fontId="43" fillId="18" borderId="29" xfId="0" applyFont="1" applyFill="1" applyBorder="1" applyAlignment="1">
      <alignment/>
    </xf>
    <xf numFmtId="0" fontId="43" fillId="18" borderId="30" xfId="0" applyFont="1" applyFill="1" applyBorder="1" applyAlignment="1">
      <alignment/>
    </xf>
    <xf numFmtId="0" fontId="41" fillId="17" borderId="0" xfId="0" applyNumberFormat="1" applyFont="1" applyFill="1" applyAlignment="1">
      <alignment horizontal="center"/>
    </xf>
    <xf numFmtId="0" fontId="44" fillId="17" borderId="0" xfId="0" applyNumberFormat="1" applyFont="1" applyFill="1" applyAlignment="1">
      <alignment horizontal="center"/>
    </xf>
    <xf numFmtId="0" fontId="44" fillId="17" borderId="0" xfId="0" applyFont="1" applyFill="1" applyAlignment="1">
      <alignment/>
    </xf>
    <xf numFmtId="0" fontId="43" fillId="22" borderId="28" xfId="0" applyFont="1" applyFill="1" applyBorder="1" applyAlignment="1">
      <alignment/>
    </xf>
    <xf numFmtId="0" fontId="43" fillId="22" borderId="29" xfId="0" applyFont="1" applyFill="1" applyBorder="1" applyAlignment="1">
      <alignment/>
    </xf>
    <xf numFmtId="0" fontId="43" fillId="22" borderId="30" xfId="0" applyFont="1" applyFill="1" applyBorder="1" applyAlignment="1">
      <alignment/>
    </xf>
    <xf numFmtId="0" fontId="37" fillId="0" borderId="13" xfId="0" applyNumberFormat="1" applyFont="1" applyFill="1" applyBorder="1" applyAlignment="1">
      <alignment horizontal="center"/>
    </xf>
    <xf numFmtId="4" fontId="37" fillId="0" borderId="31" xfId="0" applyNumberFormat="1" applyFont="1" applyFill="1" applyBorder="1" applyAlignment="1">
      <alignment/>
    </xf>
    <xf numFmtId="0" fontId="46" fillId="17" borderId="0" xfId="0" applyFont="1" applyFill="1" applyAlignment="1">
      <alignment/>
    </xf>
    <xf numFmtId="0" fontId="47" fillId="17" borderId="0" xfId="0" applyFont="1" applyFill="1" applyAlignment="1">
      <alignment/>
    </xf>
    <xf numFmtId="0" fontId="40" fillId="18" borderId="0" xfId="0" applyFont="1" applyFill="1" applyAlignment="1">
      <alignment/>
    </xf>
    <xf numFmtId="0" fontId="5" fillId="17" borderId="32" xfId="0" applyFont="1" applyFill="1" applyBorder="1" applyAlignment="1">
      <alignment/>
    </xf>
    <xf numFmtId="0" fontId="0" fillId="17" borderId="32" xfId="0" applyFill="1" applyBorder="1" applyAlignment="1">
      <alignment/>
    </xf>
    <xf numFmtId="0" fontId="40" fillId="17" borderId="32" xfId="0" applyFont="1" applyFill="1" applyBorder="1" applyAlignment="1">
      <alignment horizontal="right"/>
    </xf>
    <xf numFmtId="0" fontId="5" fillId="17" borderId="33" xfId="0" applyFont="1" applyFill="1" applyBorder="1" applyAlignment="1">
      <alignment/>
    </xf>
    <xf numFmtId="0" fontId="0" fillId="17" borderId="33" xfId="0" applyFill="1" applyBorder="1" applyAlignment="1">
      <alignment/>
    </xf>
    <xf numFmtId="0" fontId="40" fillId="17" borderId="33" xfId="0" applyFont="1" applyFill="1" applyBorder="1" applyAlignment="1">
      <alignment horizontal="right"/>
    </xf>
    <xf numFmtId="0" fontId="6" fillId="17" borderId="33" xfId="0" applyFont="1" applyFill="1" applyBorder="1" applyAlignment="1">
      <alignment horizontal="center"/>
    </xf>
    <xf numFmtId="0" fontId="40" fillId="17" borderId="33" xfId="0" applyNumberFormat="1" applyFont="1" applyFill="1" applyBorder="1" applyAlignment="1">
      <alignment horizontal="center"/>
    </xf>
    <xf numFmtId="0" fontId="48" fillId="17" borderId="0" xfId="0" applyFont="1" applyFill="1" applyAlignment="1">
      <alignment/>
    </xf>
    <xf numFmtId="4" fontId="5" fillId="20" borderId="16" xfId="0" applyNumberFormat="1" applyFont="1" applyFill="1" applyBorder="1" applyAlignment="1">
      <alignment/>
    </xf>
    <xf numFmtId="0" fontId="44" fillId="17" borderId="34" xfId="0" applyNumberFormat="1" applyFont="1" applyFill="1" applyBorder="1" applyAlignment="1">
      <alignment horizontal="center"/>
    </xf>
    <xf numFmtId="0" fontId="2" fillId="17" borderId="0" xfId="0" applyFont="1" applyFill="1" applyBorder="1" applyAlignment="1">
      <alignment/>
    </xf>
    <xf numFmtId="0" fontId="2" fillId="17" borderId="0" xfId="0" applyFont="1" applyFill="1" applyBorder="1" applyAlignment="1">
      <alignment horizontal="center"/>
    </xf>
    <xf numFmtId="0" fontId="39" fillId="17" borderId="33" xfId="0" applyFont="1" applyFill="1" applyBorder="1" applyAlignment="1">
      <alignment/>
    </xf>
    <xf numFmtId="4" fontId="5" fillId="17" borderId="34" xfId="0" applyNumberFormat="1" applyFont="1" applyFill="1" applyBorder="1" applyAlignment="1">
      <alignment/>
    </xf>
    <xf numFmtId="4" fontId="37" fillId="6" borderId="12" xfId="0" applyNumberFormat="1" applyFont="1" applyFill="1" applyBorder="1" applyAlignment="1">
      <alignment/>
    </xf>
    <xf numFmtId="4" fontId="37" fillId="6" borderId="13" xfId="0" applyNumberFormat="1" applyFont="1" applyFill="1" applyBorder="1" applyAlignment="1">
      <alignment/>
    </xf>
    <xf numFmtId="0" fontId="40" fillId="17" borderId="0" xfId="0" applyFont="1" applyFill="1" applyAlignment="1">
      <alignment horizontal="center"/>
    </xf>
    <xf numFmtId="0" fontId="43" fillId="23" borderId="0" xfId="0" applyFont="1" applyFill="1" applyAlignment="1">
      <alignment/>
    </xf>
    <xf numFmtId="0" fontId="43" fillId="24" borderId="0" xfId="0" applyFont="1" applyFill="1" applyAlignment="1">
      <alignment/>
    </xf>
    <xf numFmtId="0" fontId="43" fillId="25" borderId="0" xfId="0" applyFont="1" applyFill="1" applyAlignment="1">
      <alignment/>
    </xf>
    <xf numFmtId="0" fontId="43" fillId="25" borderId="0" xfId="0" applyFont="1" applyFill="1" applyBorder="1" applyAlignment="1">
      <alignment/>
    </xf>
    <xf numFmtId="0" fontId="2" fillId="26" borderId="0" xfId="0" applyFont="1" applyFill="1" applyAlignment="1">
      <alignment/>
    </xf>
    <xf numFmtId="0" fontId="0" fillId="6" borderId="0" xfId="0" applyFill="1" applyAlignment="1">
      <alignment/>
    </xf>
    <xf numFmtId="9" fontId="5" fillId="23" borderId="23" xfId="0" applyNumberFormat="1" applyFont="1" applyFill="1" applyBorder="1" applyAlignment="1">
      <alignment/>
    </xf>
    <xf numFmtId="0" fontId="0" fillId="17" borderId="0" xfId="0" applyFont="1" applyFill="1" applyAlignment="1">
      <alignment/>
    </xf>
    <xf numFmtId="4" fontId="37" fillId="6" borderId="35" xfId="0" applyNumberFormat="1" applyFont="1" applyFill="1" applyBorder="1" applyAlignment="1">
      <alignment/>
    </xf>
    <xf numFmtId="4" fontId="51" fillId="0" borderId="0" xfId="53" applyNumberFormat="1" applyFont="1">
      <alignment/>
      <protection/>
    </xf>
    <xf numFmtId="0" fontId="8" fillId="0" borderId="33" xfId="0" applyFont="1" applyFill="1" applyBorder="1" applyAlignment="1">
      <alignment/>
    </xf>
    <xf numFmtId="3" fontId="5" fillId="6" borderId="10" xfId="0" applyNumberFormat="1" applyFont="1" applyFill="1" applyBorder="1" applyAlignment="1">
      <alignment/>
    </xf>
    <xf numFmtId="2" fontId="5" fillId="17" borderId="0" xfId="0" applyNumberFormat="1" applyFont="1" applyFill="1" applyAlignment="1">
      <alignment horizontal="right"/>
    </xf>
    <xf numFmtId="4" fontId="45" fillId="22" borderId="36" xfId="0" applyNumberFormat="1" applyFont="1" applyFill="1" applyBorder="1" applyAlignment="1">
      <alignment horizontal="left"/>
    </xf>
    <xf numFmtId="4" fontId="45" fillId="22" borderId="0" xfId="0" applyNumberFormat="1" applyFont="1" applyFill="1" applyBorder="1" applyAlignment="1">
      <alignment horizontal="left"/>
    </xf>
    <xf numFmtId="0" fontId="52" fillId="27" borderId="0" xfId="0" applyFont="1" applyFill="1" applyBorder="1" applyAlignment="1">
      <alignment/>
    </xf>
    <xf numFmtId="0" fontId="52" fillId="27" borderId="0" xfId="0" applyFont="1" applyFill="1" applyBorder="1" applyAlignment="1">
      <alignment horizontal="right"/>
    </xf>
    <xf numFmtId="0" fontId="53" fillId="27" borderId="0" xfId="0" applyFont="1" applyFill="1" applyBorder="1" applyAlignment="1">
      <alignment/>
    </xf>
    <xf numFmtId="0" fontId="54" fillId="27" borderId="0" xfId="0" applyFont="1" applyFill="1" applyBorder="1" applyAlignment="1">
      <alignment/>
    </xf>
    <xf numFmtId="0" fontId="52" fillId="27" borderId="0" xfId="0" applyNumberFormat="1" applyFont="1" applyFill="1" applyBorder="1" applyAlignment="1">
      <alignment horizontal="center"/>
    </xf>
    <xf numFmtId="0" fontId="55" fillId="27" borderId="0" xfId="0" applyFont="1" applyFill="1" applyBorder="1" applyAlignment="1">
      <alignment/>
    </xf>
    <xf numFmtId="4" fontId="53" fillId="27" borderId="0" xfId="0" applyNumberFormat="1" applyFont="1" applyFill="1" applyBorder="1" applyAlignment="1">
      <alignment/>
    </xf>
    <xf numFmtId="10" fontId="5" fillId="17" borderId="0" xfId="0" applyNumberFormat="1" applyFont="1" applyFill="1" applyAlignment="1">
      <alignment/>
    </xf>
    <xf numFmtId="4" fontId="5" fillId="25" borderId="0" xfId="0" applyNumberFormat="1" applyFont="1" applyFill="1" applyAlignment="1">
      <alignment/>
    </xf>
    <xf numFmtId="8" fontId="6" fillId="17" borderId="37" xfId="0" applyNumberFormat="1" applyFont="1" applyFill="1" applyBorder="1" applyAlignment="1">
      <alignment/>
    </xf>
    <xf numFmtId="9" fontId="6" fillId="17" borderId="37" xfId="0" applyNumberFormat="1" applyFont="1" applyFill="1" applyBorder="1" applyAlignment="1">
      <alignment/>
    </xf>
    <xf numFmtId="10" fontId="56" fillId="17" borderId="37" xfId="0" applyNumberFormat="1" applyFont="1" applyFill="1" applyBorder="1" applyAlignment="1">
      <alignment/>
    </xf>
    <xf numFmtId="0" fontId="44" fillId="17" borderId="0" xfId="0" applyFont="1" applyFill="1" applyAlignment="1">
      <alignment/>
    </xf>
    <xf numFmtId="4" fontId="45" fillId="22" borderId="33" xfId="0" applyNumberFormat="1" applyFont="1" applyFill="1" applyBorder="1" applyAlignment="1">
      <alignment horizontal="left"/>
    </xf>
    <xf numFmtId="4" fontId="45" fillId="22" borderId="38" xfId="0" applyNumberFormat="1" applyFont="1" applyFill="1" applyBorder="1" applyAlignment="1">
      <alignment horizontal="left"/>
    </xf>
    <xf numFmtId="10" fontId="5" fillId="0" borderId="37" xfId="0" applyNumberFormat="1" applyFont="1" applyFill="1" applyBorder="1" applyAlignment="1">
      <alignment/>
    </xf>
    <xf numFmtId="0" fontId="58" fillId="6" borderId="0" xfId="0" applyFont="1" applyFill="1" applyAlignment="1">
      <alignment/>
    </xf>
    <xf numFmtId="0" fontId="46" fillId="17" borderId="0" xfId="0" applyFont="1" applyFill="1" applyBorder="1" applyAlignment="1">
      <alignment horizontal="left"/>
    </xf>
    <xf numFmtId="10" fontId="8" fillId="0" borderId="34" xfId="0" applyNumberFormat="1" applyFont="1" applyFill="1" applyBorder="1" applyAlignment="1">
      <alignment/>
    </xf>
    <xf numFmtId="9" fontId="37" fillId="17" borderId="19" xfId="0" applyNumberFormat="1" applyFont="1" applyFill="1" applyBorder="1" applyAlignment="1">
      <alignment horizontal="center"/>
    </xf>
    <xf numFmtId="4" fontId="37" fillId="6" borderId="39" xfId="0" applyNumberFormat="1" applyFont="1" applyFill="1" applyBorder="1" applyAlignment="1">
      <alignment/>
    </xf>
    <xf numFmtId="4" fontId="37" fillId="6" borderId="40" xfId="0" applyNumberFormat="1" applyFont="1" applyFill="1" applyBorder="1" applyAlignment="1">
      <alignment/>
    </xf>
    <xf numFmtId="4" fontId="57" fillId="0" borderId="37" xfId="0" applyNumberFormat="1" applyFont="1" applyFill="1" applyBorder="1" applyAlignment="1">
      <alignment horizontal="center"/>
    </xf>
    <xf numFmtId="0" fontId="59" fillId="17" borderId="0" xfId="0" applyFont="1" applyFill="1" applyBorder="1" applyAlignment="1">
      <alignment horizontal="left" vertical="center" wrapText="1"/>
    </xf>
    <xf numFmtId="3" fontId="57" fillId="0" borderId="41" xfId="0" applyNumberFormat="1" applyFont="1" applyFill="1" applyBorder="1" applyAlignment="1">
      <alignment horizontal="left"/>
    </xf>
    <xf numFmtId="2" fontId="8" fillId="17" borderId="37" xfId="0" applyNumberFormat="1" applyFont="1" applyFill="1" applyBorder="1" applyAlignment="1">
      <alignment/>
    </xf>
    <xf numFmtId="10" fontId="56" fillId="17" borderId="0" xfId="0" applyNumberFormat="1" applyFont="1" applyFill="1" applyBorder="1" applyAlignment="1">
      <alignment/>
    </xf>
    <xf numFmtId="10" fontId="5" fillId="17" borderId="37" xfId="0" applyNumberFormat="1" applyFont="1" applyFill="1" applyBorder="1" applyAlignment="1">
      <alignment/>
    </xf>
    <xf numFmtId="4" fontId="5" fillId="17" borderId="37" xfId="0" applyNumberFormat="1" applyFont="1" applyFill="1" applyBorder="1" applyAlignment="1">
      <alignment/>
    </xf>
    <xf numFmtId="4" fontId="56" fillId="17" borderId="37" xfId="0" applyNumberFormat="1" applyFont="1" applyFill="1" applyBorder="1" applyAlignment="1">
      <alignment/>
    </xf>
    <xf numFmtId="4" fontId="5" fillId="0" borderId="37" xfId="0" applyNumberFormat="1" applyFont="1" applyFill="1" applyBorder="1" applyAlignment="1">
      <alignment/>
    </xf>
    <xf numFmtId="4" fontId="37" fillId="6" borderId="21" xfId="0" applyNumberFormat="1" applyFont="1" applyFill="1" applyBorder="1" applyAlignment="1">
      <alignment/>
    </xf>
    <xf numFmtId="4" fontId="37" fillId="6" borderId="23" xfId="0" applyNumberFormat="1" applyFont="1" applyFill="1" applyBorder="1" applyAlignment="1">
      <alignment/>
    </xf>
    <xf numFmtId="0" fontId="61" fillId="17" borderId="0" xfId="0" applyFont="1" applyFill="1" applyBorder="1" applyAlignment="1">
      <alignment horizontal="left"/>
    </xf>
    <xf numFmtId="0" fontId="62" fillId="6" borderId="0" xfId="0" applyFont="1" applyFill="1" applyAlignment="1">
      <alignment/>
    </xf>
    <xf numFmtId="0" fontId="42" fillId="18" borderId="0" xfId="0" applyFont="1" applyFill="1" applyBorder="1" applyAlignment="1">
      <alignment horizontal="left"/>
    </xf>
    <xf numFmtId="0" fontId="42" fillId="18" borderId="42" xfId="0" applyFont="1" applyFill="1" applyBorder="1" applyAlignment="1">
      <alignment horizontal="left"/>
    </xf>
    <xf numFmtId="10" fontId="63" fillId="0" borderId="34" xfId="0" applyNumberFormat="1" applyFont="1" applyFill="1" applyBorder="1" applyAlignment="1">
      <alignment/>
    </xf>
    <xf numFmtId="0" fontId="6" fillId="17" borderId="37" xfId="0" applyFont="1" applyFill="1" applyBorder="1" applyAlignment="1">
      <alignment horizontal="center"/>
    </xf>
    <xf numFmtId="0" fontId="42" fillId="18" borderId="27" xfId="0" applyFont="1" applyFill="1" applyBorder="1" applyAlignment="1">
      <alignment horizontal="left"/>
    </xf>
    <xf numFmtId="0" fontId="42" fillId="18" borderId="43" xfId="0" applyFont="1" applyFill="1" applyBorder="1" applyAlignment="1">
      <alignment horizontal="left"/>
    </xf>
    <xf numFmtId="0" fontId="42" fillId="18" borderId="44" xfId="0" applyFont="1" applyFill="1" applyBorder="1" applyAlignment="1">
      <alignment horizontal="left"/>
    </xf>
    <xf numFmtId="4" fontId="45" fillId="22" borderId="33" xfId="0" applyNumberFormat="1" applyFont="1" applyFill="1" applyBorder="1" applyAlignment="1">
      <alignment horizontal="left"/>
    </xf>
    <xf numFmtId="4" fontId="40" fillId="17" borderId="33" xfId="0" applyNumberFormat="1" applyFont="1" applyFill="1"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40" fillId="17" borderId="0" xfId="0" applyFont="1" applyFill="1" applyAlignment="1">
      <alignment/>
    </xf>
    <xf numFmtId="0" fontId="0" fillId="0" borderId="40" xfId="0" applyBorder="1" applyAlignment="1">
      <alignment/>
    </xf>
    <xf numFmtId="0" fontId="38" fillId="26" borderId="0" xfId="0" applyFont="1" applyFill="1" applyBorder="1" applyAlignment="1">
      <alignment horizontal="left"/>
    </xf>
    <xf numFmtId="0" fontId="38" fillId="17" borderId="0" xfId="0" applyFont="1" applyFill="1" applyBorder="1" applyAlignment="1">
      <alignment horizontal="left"/>
    </xf>
    <xf numFmtId="4" fontId="45" fillId="28" borderId="41" xfId="0" applyNumberFormat="1" applyFont="1" applyFill="1" applyBorder="1" applyAlignment="1">
      <alignment horizontal="left"/>
    </xf>
    <xf numFmtId="4" fontId="45" fillId="28" borderId="34" xfId="0" applyNumberFormat="1" applyFont="1" applyFill="1" applyBorder="1" applyAlignment="1">
      <alignment horizontal="left"/>
    </xf>
    <xf numFmtId="0" fontId="59" fillId="26" borderId="45" xfId="0" applyFont="1" applyFill="1" applyBorder="1" applyAlignment="1">
      <alignment horizontal="left" vertical="center" wrapText="1"/>
    </xf>
    <xf numFmtId="0" fontId="0" fillId="4" borderId="0" xfId="0" applyFill="1" applyAlignment="1">
      <alignment horizontal="left" vertical="center" wrapText="1"/>
    </xf>
    <xf numFmtId="0" fontId="0" fillId="4" borderId="45" xfId="0" applyFill="1" applyBorder="1" applyAlignment="1">
      <alignment horizontal="left" vertical="center" wrapText="1"/>
    </xf>
    <xf numFmtId="0" fontId="43" fillId="22" borderId="46" xfId="0" applyFont="1" applyFill="1" applyBorder="1" applyAlignment="1">
      <alignment horizontal="center"/>
    </xf>
    <xf numFmtId="4" fontId="57" fillId="0" borderId="41" xfId="0" applyNumberFormat="1" applyFont="1" applyFill="1" applyBorder="1" applyAlignment="1">
      <alignment horizontal="left"/>
    </xf>
    <xf numFmtId="4" fontId="57" fillId="0" borderId="34" xfId="0" applyNumberFormat="1" applyFont="1" applyFill="1" applyBorder="1" applyAlignment="1">
      <alignment horizontal="left"/>
    </xf>
    <xf numFmtId="4" fontId="57" fillId="0" borderId="47" xfId="0" applyNumberFormat="1" applyFont="1" applyFill="1" applyBorder="1" applyAlignment="1">
      <alignment horizontal="left"/>
    </xf>
    <xf numFmtId="0" fontId="11" fillId="17" borderId="0" xfId="0" applyFont="1" applyFill="1" applyBorder="1" applyAlignment="1">
      <alignment horizontal="left"/>
    </xf>
    <xf numFmtId="4" fontId="45" fillId="22" borderId="0" xfId="0" applyNumberFormat="1" applyFont="1" applyFill="1" applyBorder="1" applyAlignment="1">
      <alignment horizontal="left"/>
    </xf>
    <xf numFmtId="4" fontId="45" fillId="22" borderId="36" xfId="0" applyNumberFormat="1" applyFont="1" applyFill="1" applyBorder="1" applyAlignment="1">
      <alignment horizontal="left"/>
    </xf>
    <xf numFmtId="0" fontId="43" fillId="22" borderId="48" xfId="0" applyFont="1" applyFill="1" applyBorder="1" applyAlignment="1">
      <alignment horizontal="center"/>
    </xf>
    <xf numFmtId="0" fontId="43" fillId="22" borderId="49" xfId="0" applyFont="1" applyFill="1" applyBorder="1" applyAlignment="1">
      <alignment horizontal="center"/>
    </xf>
    <xf numFmtId="0" fontId="0" fillId="0" borderId="0" xfId="0" applyAlignment="1">
      <alignment/>
    </xf>
    <xf numFmtId="0" fontId="11" fillId="17" borderId="0" xfId="0" applyFont="1" applyFill="1" applyBorder="1" applyAlignment="1">
      <alignment horizontal="center"/>
    </xf>
    <xf numFmtId="0" fontId="11" fillId="17" borderId="11" xfId="0" applyFont="1" applyFill="1" applyBorder="1" applyAlignment="1">
      <alignment horizontal="center"/>
    </xf>
    <xf numFmtId="0" fontId="8" fillId="17" borderId="0" xfId="0" applyFont="1" applyFill="1" applyAlignment="1">
      <alignment wrapText="1"/>
    </xf>
    <xf numFmtId="0" fontId="0" fillId="0" borderId="0" xfId="0" applyFont="1" applyAlignment="1">
      <alignment/>
    </xf>
    <xf numFmtId="4" fontId="60" fillId="22" borderId="36" xfId="0" applyNumberFormat="1" applyFont="1" applyFill="1" applyBorder="1" applyAlignment="1">
      <alignment horizontal="left"/>
    </xf>
    <xf numFmtId="0" fontId="46" fillId="17" borderId="0" xfId="0" applyFont="1" applyFill="1" applyBorder="1" applyAlignment="1">
      <alignment horizontal="left"/>
    </xf>
    <xf numFmtId="0" fontId="43" fillId="22" borderId="42" xfId="0" applyFont="1" applyFill="1" applyBorder="1" applyAlignment="1">
      <alignment horizontal="center"/>
    </xf>
    <xf numFmtId="0" fontId="46" fillId="17" borderId="0" xfId="0" applyFont="1" applyFill="1" applyBorder="1" applyAlignment="1" applyProtection="1">
      <alignment horizontal="left"/>
      <protection locked="0"/>
    </xf>
    <xf numFmtId="0" fontId="44" fillId="17" borderId="0" xfId="0" applyFont="1" applyFill="1" applyAlignment="1">
      <alignment/>
    </xf>
    <xf numFmtId="4" fontId="5" fillId="25" borderId="0" xfId="0" applyNumberFormat="1" applyFont="1" applyFill="1" applyAlignment="1">
      <alignment horizontal="center"/>
    </xf>
    <xf numFmtId="0" fontId="0" fillId="0" borderId="0" xfId="0" applyAlignment="1">
      <alignment horizontal="center"/>
    </xf>
    <xf numFmtId="0" fontId="43" fillId="18" borderId="49" xfId="0" applyFont="1" applyFill="1" applyBorder="1" applyAlignment="1">
      <alignment horizontal="center"/>
    </xf>
    <xf numFmtId="4" fontId="44" fillId="18" borderId="36" xfId="0" applyNumberFormat="1" applyFont="1" applyFill="1" applyBorder="1" applyAlignment="1">
      <alignment horizontal="left"/>
    </xf>
    <xf numFmtId="0" fontId="43" fillId="18" borderId="46"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versión"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9E9E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366FF"/>
                </a:solidFill>
                <a:latin typeface="Arial"/>
                <a:ea typeface="Arial"/>
                <a:cs typeface="Arial"/>
              </a:rPr>
              <a:t>ANÁLISIS DEL PUNTO MUERTO</a:t>
            </a:r>
          </a:p>
        </c:rich>
      </c:tx>
      <c:layout>
        <c:manualLayout>
          <c:xMode val="factor"/>
          <c:yMode val="factor"/>
          <c:x val="0.00475"/>
          <c:y val="0"/>
        </c:manualLayout>
      </c:layout>
      <c:spPr>
        <a:noFill/>
        <a:ln>
          <a:noFill/>
        </a:ln>
      </c:spPr>
    </c:title>
    <c:plotArea>
      <c:layout>
        <c:manualLayout>
          <c:xMode val="edge"/>
          <c:yMode val="edge"/>
          <c:x val="0.01575"/>
          <c:y val="0.14575"/>
          <c:w val="0.96825"/>
          <c:h val="0.82025"/>
        </c:manualLayout>
      </c:layout>
      <c:areaChart>
        <c:grouping val="standar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Rentabilidad!$B$11:$F$11</c:f>
              <c:numCache>
                <c:ptCount val="5"/>
                <c:pt idx="0">
                  <c:v>0</c:v>
                </c:pt>
                <c:pt idx="1">
                  <c:v>0</c:v>
                </c:pt>
                <c:pt idx="2">
                  <c:v>0</c:v>
                </c:pt>
                <c:pt idx="3">
                  <c:v>0</c:v>
                </c:pt>
                <c:pt idx="4">
                  <c:v>0</c:v>
                </c:pt>
              </c:numCache>
            </c:numRef>
          </c:cat>
          <c:val>
            <c:numRef>
              <c:f>Rentabilidad!$B$12:$F$12</c:f>
              <c:numCache>
                <c:ptCount val="5"/>
                <c:pt idx="0">
                  <c:v>0</c:v>
                </c:pt>
                <c:pt idx="1">
                  <c:v>0</c:v>
                </c:pt>
                <c:pt idx="2">
                  <c:v>0</c:v>
                </c:pt>
                <c:pt idx="3">
                  <c:v>0</c:v>
                </c:pt>
                <c:pt idx="4">
                  <c:v>0</c:v>
                </c:pt>
              </c:numCache>
            </c:numRef>
          </c:val>
        </c:ser>
        <c:axId val="56166798"/>
        <c:axId val="35739135"/>
      </c:areaChart>
      <c:catAx>
        <c:axId val="561667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739135"/>
        <c:crossesAt val="0"/>
        <c:auto val="1"/>
        <c:lblOffset val="100"/>
        <c:tickLblSkip val="1"/>
        <c:noMultiLvlLbl val="0"/>
      </c:catAx>
      <c:valAx>
        <c:axId val="357391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66798"/>
        <c:crossesAt val="1"/>
        <c:crossBetween val="midCat"/>
        <c:dispUnits/>
      </c:valAx>
      <c:spPr>
        <a:solidFill>
          <a:srgbClr val="FFFFFF"/>
        </a:solidFill>
        <a:ln w="12700">
          <a:solidFill>
            <a:srgbClr val="808080"/>
          </a:solidFill>
        </a:ln>
      </c:spPr>
    </c:plotArea>
    <c:plotVisOnly val="1"/>
    <c:dispBlanksAs val="zero"/>
    <c:showDLblsOverMax val="0"/>
  </c:chart>
  <c:spPr>
    <a:solidFill>
      <a:srgbClr val="E9E9E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4</xdr:row>
      <xdr:rowOff>142875</xdr:rowOff>
    </xdr:from>
    <xdr:to>
      <xdr:col>7</xdr:col>
      <xdr:colOff>257175</xdr:colOff>
      <xdr:row>14</xdr:row>
      <xdr:rowOff>95250</xdr:rowOff>
    </xdr:to>
    <xdr:pic>
      <xdr:nvPicPr>
        <xdr:cNvPr id="1" name="Picture 1"/>
        <xdr:cNvPicPr preferRelativeResize="1">
          <a:picLocks noChangeAspect="1"/>
        </xdr:cNvPicPr>
      </xdr:nvPicPr>
      <xdr:blipFill>
        <a:blip r:embed="rId1"/>
        <a:stretch>
          <a:fillRect/>
        </a:stretch>
      </xdr:blipFill>
      <xdr:spPr>
        <a:xfrm>
          <a:off x="1352550" y="990600"/>
          <a:ext cx="4238625" cy="1571625"/>
        </a:xfrm>
        <a:prstGeom prst="rect">
          <a:avLst/>
        </a:prstGeom>
        <a:noFill/>
        <a:ln w="1" cmpd="sng">
          <a:noFill/>
        </a:ln>
      </xdr:spPr>
    </xdr:pic>
    <xdr:clientData/>
  </xdr:twoCellAnchor>
  <xdr:twoCellAnchor editAs="oneCell">
    <xdr:from>
      <xdr:col>11</xdr:col>
      <xdr:colOff>752475</xdr:colOff>
      <xdr:row>0</xdr:row>
      <xdr:rowOff>19050</xdr:rowOff>
    </xdr:from>
    <xdr:to>
      <xdr:col>15</xdr:col>
      <xdr:colOff>561975</xdr:colOff>
      <xdr:row>2</xdr:row>
      <xdr:rowOff>95250</xdr:rowOff>
    </xdr:to>
    <xdr:pic>
      <xdr:nvPicPr>
        <xdr:cNvPr id="2" name="Picture 2"/>
        <xdr:cNvPicPr preferRelativeResize="1">
          <a:picLocks noChangeAspect="1"/>
        </xdr:cNvPicPr>
      </xdr:nvPicPr>
      <xdr:blipFill>
        <a:blip r:embed="rId2"/>
        <a:stretch>
          <a:fillRect/>
        </a:stretch>
      </xdr:blipFill>
      <xdr:spPr>
        <a:xfrm>
          <a:off x="9134475" y="19050"/>
          <a:ext cx="2857500" cy="600075"/>
        </a:xfrm>
        <a:prstGeom prst="rect">
          <a:avLst/>
        </a:prstGeom>
        <a:noFill/>
        <a:ln w="1" cmpd="sng">
          <a:noFill/>
        </a:ln>
      </xdr:spPr>
    </xdr:pic>
    <xdr:clientData/>
  </xdr:twoCellAnchor>
  <xdr:twoCellAnchor>
    <xdr:from>
      <xdr:col>7</xdr:col>
      <xdr:colOff>533400</xdr:colOff>
      <xdr:row>5</xdr:row>
      <xdr:rowOff>0</xdr:rowOff>
    </xdr:from>
    <xdr:to>
      <xdr:col>15</xdr:col>
      <xdr:colOff>180975</xdr:colOff>
      <xdr:row>14</xdr:row>
      <xdr:rowOff>104775</xdr:rowOff>
    </xdr:to>
    <xdr:sp>
      <xdr:nvSpPr>
        <xdr:cNvPr id="3" name="TextBox 3"/>
        <xdr:cNvSpPr txBox="1">
          <a:spLocks noChangeArrowheads="1"/>
        </xdr:cNvSpPr>
      </xdr:nvSpPr>
      <xdr:spPr>
        <a:xfrm>
          <a:off x="5867400" y="1009650"/>
          <a:ext cx="5743575" cy="1562100"/>
        </a:xfrm>
        <a:prstGeom prst="rect">
          <a:avLst/>
        </a:prstGeom>
        <a:solidFill>
          <a:srgbClr val="FFFF99"/>
        </a:solidFill>
        <a:ln w="9525" cmpd="sng">
          <a:noFill/>
        </a:ln>
      </xdr:spPr>
      <xdr:txBody>
        <a:bodyPr vertOverflow="clip" wrap="square"/>
        <a:p>
          <a:pPr algn="l">
            <a:defRPr/>
          </a:pPr>
          <a:r>
            <a:rPr lang="en-US" cap="none" sz="1000" b="1" i="0" u="none" baseline="0">
              <a:solidFill>
                <a:srgbClr val="339966"/>
              </a:solidFill>
              <a:latin typeface="Meiryo"/>
              <a:ea typeface="Meiryo"/>
              <a:cs typeface="Meiryo"/>
            </a:rPr>
            <a:t>Los beneficiarios de </a:t>
          </a:r>
          <a:r>
            <a:rPr lang="en-US" cap="none" sz="2000" b="1" i="0" u="none" baseline="0">
              <a:solidFill>
                <a:srgbClr val="339966"/>
              </a:solidFill>
              <a:latin typeface="Century Gothic"/>
              <a:ea typeface="Century Gothic"/>
              <a:cs typeface="Century Gothic"/>
            </a:rPr>
            <a:t>PIMA SOL</a:t>
          </a:r>
          <a:r>
            <a:rPr lang="en-US" cap="none" sz="1000" b="1" i="0" u="none" baseline="0">
              <a:solidFill>
                <a:srgbClr val="339966"/>
              </a:solidFill>
              <a:latin typeface="Meiryo"/>
              <a:ea typeface="Meiryo"/>
              <a:cs typeface="Meiryo"/>
            </a:rPr>
            <a:t>, serán las instalaciones hoteleras con proyectos de rehabilitación energética que  alcancen una mejora energética mínima que se traduzca en, al menos, subir dos letras en su calificación energética o bien llegar a la letra B. 
Los detalles sobre las condiciones de elegibilidad de los proyectos y la compra del CO2 reducido se establecen en el Real Decreto 635/2013 por el que se rige el plan.</a:t>
          </a:r>
        </a:p>
      </xdr:txBody>
    </xdr:sp>
    <xdr:clientData/>
  </xdr:twoCellAnchor>
  <xdr:twoCellAnchor>
    <xdr:from>
      <xdr:col>1</xdr:col>
      <xdr:colOff>609600</xdr:colOff>
      <xdr:row>15</xdr:row>
      <xdr:rowOff>104775</xdr:rowOff>
    </xdr:from>
    <xdr:to>
      <xdr:col>7</xdr:col>
      <xdr:colOff>257175</xdr:colOff>
      <xdr:row>24</xdr:row>
      <xdr:rowOff>133350</xdr:rowOff>
    </xdr:to>
    <xdr:sp>
      <xdr:nvSpPr>
        <xdr:cNvPr id="4" name="TextBox 4"/>
        <xdr:cNvSpPr txBox="1">
          <a:spLocks noChangeArrowheads="1"/>
        </xdr:cNvSpPr>
      </xdr:nvSpPr>
      <xdr:spPr>
        <a:xfrm>
          <a:off x="1371600" y="2733675"/>
          <a:ext cx="4219575" cy="1485900"/>
        </a:xfrm>
        <a:prstGeom prst="rect">
          <a:avLst/>
        </a:prstGeom>
        <a:solidFill>
          <a:srgbClr val="FFFF99"/>
        </a:solidFill>
        <a:ln w="9525" cmpd="sng">
          <a:noFill/>
        </a:ln>
      </xdr:spPr>
      <xdr:txBody>
        <a:bodyPr vertOverflow="clip" wrap="square"/>
        <a:p>
          <a:pPr algn="l">
            <a:defRPr/>
          </a:pPr>
          <a:r>
            <a:rPr lang="en-US" cap="none" sz="1000" b="1" i="0" u="none" baseline="0">
              <a:solidFill>
                <a:srgbClr val="339966"/>
              </a:solidFill>
            </a:rPr>
            <a:t>Esta herramienta de cálculo de viabilidad económica, le permitirá conocer las mejoras que en su negocio hotelero puede repercutirle realizar una rehabilitación de sus instalaciones en el marco de PIMA SOL, pudiendo hacer una comparación de  la cuenta de resultados y ratios fianancieras, antes y despues de las mejoras energéticas introducidas, pudiendo hacer tantas simulaciones como desee. </a:t>
          </a:r>
        </a:p>
      </xdr:txBody>
    </xdr:sp>
    <xdr:clientData/>
  </xdr:twoCellAnchor>
  <xdr:twoCellAnchor>
    <xdr:from>
      <xdr:col>7</xdr:col>
      <xdr:colOff>523875</xdr:colOff>
      <xdr:row>15</xdr:row>
      <xdr:rowOff>104775</xdr:rowOff>
    </xdr:from>
    <xdr:to>
      <xdr:col>15</xdr:col>
      <xdr:colOff>180975</xdr:colOff>
      <xdr:row>24</xdr:row>
      <xdr:rowOff>152400</xdr:rowOff>
    </xdr:to>
    <xdr:sp>
      <xdr:nvSpPr>
        <xdr:cNvPr id="5" name="TextBox 5"/>
        <xdr:cNvSpPr txBox="1">
          <a:spLocks noChangeArrowheads="1"/>
        </xdr:cNvSpPr>
      </xdr:nvSpPr>
      <xdr:spPr>
        <a:xfrm>
          <a:off x="5857875" y="2733675"/>
          <a:ext cx="5753100" cy="1504950"/>
        </a:xfrm>
        <a:prstGeom prst="rect">
          <a:avLst/>
        </a:prstGeom>
        <a:solidFill>
          <a:srgbClr val="FFFF99"/>
        </a:solidFill>
        <a:ln w="9525" cmpd="sng">
          <a:noFill/>
        </a:ln>
      </xdr:spPr>
      <xdr:txBody>
        <a:bodyPr vertOverflow="clip" wrap="square"/>
        <a:p>
          <a:pPr algn="l">
            <a:defRPr/>
          </a:pPr>
          <a:r>
            <a:rPr lang="en-US" cap="none" sz="1000" b="1" i="0" u="none" baseline="0">
              <a:solidFill>
                <a:srgbClr val="339966"/>
              </a:solidFill>
            </a:rPr>
            <a:t>Unicamente deberá introducir datos en las celdas de color blanco que se encuentran en las tres primeras hojas (Inversión, Ingresos,  y Gastos). A efectos de los cálculos que aquí se realizan, no se tiene en cuenta financiación externa alguna, pudiendo de esta manera observar el comportamiento financiero de los flujos generados únicmanete por la explotación analizada. Aunque los cálculos son modificables, se aconseja no hacerlo, se muestran para una mejor comprensión del proceso de cálculo.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628650</xdr:colOff>
      <xdr:row>3</xdr:row>
      <xdr:rowOff>0</xdr:rowOff>
    </xdr:from>
    <xdr:to>
      <xdr:col>12</xdr:col>
      <xdr:colOff>9525</xdr:colOff>
      <xdr:row>7</xdr:row>
      <xdr:rowOff>9525</xdr:rowOff>
    </xdr:to>
    <xdr:pic>
      <xdr:nvPicPr>
        <xdr:cNvPr id="1" name="Picture 10"/>
        <xdr:cNvPicPr preferRelativeResize="1">
          <a:picLocks noChangeAspect="1"/>
        </xdr:cNvPicPr>
      </xdr:nvPicPr>
      <xdr:blipFill>
        <a:blip r:embed="rId1"/>
        <a:stretch>
          <a:fillRect/>
        </a:stretch>
      </xdr:blipFill>
      <xdr:spPr>
        <a:xfrm>
          <a:off x="7210425" y="657225"/>
          <a:ext cx="1924050" cy="714375"/>
        </a:xfrm>
        <a:prstGeom prst="rect">
          <a:avLst/>
        </a:prstGeom>
        <a:noFill/>
        <a:ln w="1" cmpd="sng">
          <a:noFill/>
        </a:ln>
      </xdr:spPr>
    </xdr:pic>
    <xdr:clientData/>
  </xdr:twoCellAnchor>
  <xdr:twoCellAnchor editAs="oneCell">
    <xdr:from>
      <xdr:col>8</xdr:col>
      <xdr:colOff>466725</xdr:colOff>
      <xdr:row>0</xdr:row>
      <xdr:rowOff>9525</xdr:rowOff>
    </xdr:from>
    <xdr:to>
      <xdr:col>12</xdr:col>
      <xdr:colOff>9525</xdr:colOff>
      <xdr:row>2</xdr:row>
      <xdr:rowOff>161925</xdr:rowOff>
    </xdr:to>
    <xdr:pic>
      <xdr:nvPicPr>
        <xdr:cNvPr id="2" name="Picture 11"/>
        <xdr:cNvPicPr preferRelativeResize="1">
          <a:picLocks noChangeAspect="1"/>
        </xdr:cNvPicPr>
      </xdr:nvPicPr>
      <xdr:blipFill>
        <a:blip r:embed="rId2"/>
        <a:stretch>
          <a:fillRect/>
        </a:stretch>
      </xdr:blipFill>
      <xdr:spPr>
        <a:xfrm>
          <a:off x="6276975" y="9525"/>
          <a:ext cx="2857500" cy="6000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114300</xdr:colOff>
      <xdr:row>2</xdr:row>
      <xdr:rowOff>95250</xdr:rowOff>
    </xdr:from>
    <xdr:to>
      <xdr:col>17</xdr:col>
      <xdr:colOff>1247775</xdr:colOff>
      <xdr:row>5</xdr:row>
      <xdr:rowOff>180975</xdr:rowOff>
    </xdr:to>
    <xdr:pic>
      <xdr:nvPicPr>
        <xdr:cNvPr id="1" name="Picture 9"/>
        <xdr:cNvPicPr preferRelativeResize="1">
          <a:picLocks noChangeAspect="1"/>
        </xdr:cNvPicPr>
      </xdr:nvPicPr>
      <xdr:blipFill>
        <a:blip r:embed="rId1"/>
        <a:stretch>
          <a:fillRect/>
        </a:stretch>
      </xdr:blipFill>
      <xdr:spPr>
        <a:xfrm>
          <a:off x="15535275" y="600075"/>
          <a:ext cx="1924050" cy="714375"/>
        </a:xfrm>
        <a:prstGeom prst="rect">
          <a:avLst/>
        </a:prstGeom>
        <a:noFill/>
        <a:ln w="1" cmpd="sng">
          <a:noFill/>
        </a:ln>
      </xdr:spPr>
    </xdr:pic>
    <xdr:clientData/>
  </xdr:twoCellAnchor>
  <xdr:twoCellAnchor editAs="oneCell">
    <xdr:from>
      <xdr:col>15</xdr:col>
      <xdr:colOff>95250</xdr:colOff>
      <xdr:row>0</xdr:row>
      <xdr:rowOff>0</xdr:rowOff>
    </xdr:from>
    <xdr:to>
      <xdr:col>17</xdr:col>
      <xdr:colOff>1190625</xdr:colOff>
      <xdr:row>2</xdr:row>
      <xdr:rowOff>95250</xdr:rowOff>
    </xdr:to>
    <xdr:pic>
      <xdr:nvPicPr>
        <xdr:cNvPr id="2" name="Picture 10"/>
        <xdr:cNvPicPr preferRelativeResize="1">
          <a:picLocks noChangeAspect="1"/>
        </xdr:cNvPicPr>
      </xdr:nvPicPr>
      <xdr:blipFill>
        <a:blip r:embed="rId2"/>
        <a:stretch>
          <a:fillRect/>
        </a:stretch>
      </xdr:blipFill>
      <xdr:spPr>
        <a:xfrm>
          <a:off x="14544675" y="0"/>
          <a:ext cx="2857500" cy="6000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2</xdr:row>
      <xdr:rowOff>0</xdr:rowOff>
    </xdr:from>
    <xdr:to>
      <xdr:col>14</xdr:col>
      <xdr:colOff>647700</xdr:colOff>
      <xdr:row>5</xdr:row>
      <xdr:rowOff>85725</xdr:rowOff>
    </xdr:to>
    <xdr:pic>
      <xdr:nvPicPr>
        <xdr:cNvPr id="1" name="Picture 12"/>
        <xdr:cNvPicPr preferRelativeResize="1">
          <a:picLocks noChangeAspect="1"/>
        </xdr:cNvPicPr>
      </xdr:nvPicPr>
      <xdr:blipFill>
        <a:blip r:embed="rId1"/>
        <a:stretch>
          <a:fillRect/>
        </a:stretch>
      </xdr:blipFill>
      <xdr:spPr>
        <a:xfrm>
          <a:off x="10801350" y="571500"/>
          <a:ext cx="1924050" cy="714375"/>
        </a:xfrm>
        <a:prstGeom prst="rect">
          <a:avLst/>
        </a:prstGeom>
        <a:noFill/>
        <a:ln w="1" cmpd="sng">
          <a:noFill/>
        </a:ln>
      </xdr:spPr>
    </xdr:pic>
    <xdr:clientData/>
  </xdr:twoCellAnchor>
  <xdr:twoCellAnchor editAs="oneCell">
    <xdr:from>
      <xdr:col>11</xdr:col>
      <xdr:colOff>333375</xdr:colOff>
      <xdr:row>0</xdr:row>
      <xdr:rowOff>9525</xdr:rowOff>
    </xdr:from>
    <xdr:to>
      <xdr:col>14</xdr:col>
      <xdr:colOff>657225</xdr:colOff>
      <xdr:row>2</xdr:row>
      <xdr:rowOff>38100</xdr:rowOff>
    </xdr:to>
    <xdr:pic>
      <xdr:nvPicPr>
        <xdr:cNvPr id="2" name="Picture 13"/>
        <xdr:cNvPicPr preferRelativeResize="1">
          <a:picLocks noChangeAspect="1"/>
        </xdr:cNvPicPr>
      </xdr:nvPicPr>
      <xdr:blipFill>
        <a:blip r:embed="rId2"/>
        <a:stretch>
          <a:fillRect/>
        </a:stretch>
      </xdr:blipFill>
      <xdr:spPr>
        <a:xfrm>
          <a:off x="9877425" y="9525"/>
          <a:ext cx="2857500" cy="600075"/>
        </a:xfrm>
        <a:prstGeom prst="rect">
          <a:avLst/>
        </a:prstGeom>
        <a:noFill/>
        <a:ln w="1" cmpd="sng">
          <a:noFill/>
        </a:ln>
      </xdr:spPr>
    </xdr:pic>
    <xdr:clientData/>
  </xdr:twoCellAnchor>
  <xdr:oneCellAnchor>
    <xdr:from>
      <xdr:col>1</xdr:col>
      <xdr:colOff>1028700</xdr:colOff>
      <xdr:row>14</xdr:row>
      <xdr:rowOff>171450</xdr:rowOff>
    </xdr:from>
    <xdr:ext cx="9305925" cy="523875"/>
    <xdr:sp>
      <xdr:nvSpPr>
        <xdr:cNvPr id="3" name="AutoShape 18"/>
        <xdr:cNvSpPr>
          <a:spLocks/>
        </xdr:cNvSpPr>
      </xdr:nvSpPr>
      <xdr:spPr>
        <a:xfrm>
          <a:off x="1295400" y="3000375"/>
          <a:ext cx="9305925" cy="523875"/>
        </a:xfrm>
        <a:prstGeom prst="borderCallout1">
          <a:avLst>
            <a:gd name="adj1" fmla="val 52763"/>
            <a:gd name="adj2" fmla="val -84546"/>
            <a:gd name="adj3" fmla="val 50819"/>
            <a:gd name="adj4" fmla="val -28180"/>
            <a:gd name="adj5" fmla="val 106907"/>
            <a:gd name="adj6" fmla="val 73634"/>
            <a:gd name="adj7" fmla="val 106907"/>
            <a:gd name="adj8" fmla="val 73634"/>
          </a:avLst>
        </a:prstGeom>
        <a:solidFill>
          <a:srgbClr val="FFFFE1"/>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OJO, para REHABILITACIONES con reducción de impacto AMBIENTAL y las encuadradas dentro del marco de PIMA SOL, se estima que la ocupación podrá incrementarse hasta un 15 % en tres años. Podrá modularse este aumento a través del incremento anual de ventas, a partir del porcentaje diferencial obtenido el primer año. También se podrá modificar las ventas totales si se prevén aumentos del precio por consolidación anual de los mismos o por aumento de la demanda.</a:t>
          </a:r>
        </a:p>
      </xdr:txBody>
    </xdr:sp>
    <xdr:clientData/>
  </xdr:oneCellAnchor>
  <xdr:twoCellAnchor>
    <xdr:from>
      <xdr:col>3</xdr:col>
      <xdr:colOff>38100</xdr:colOff>
      <xdr:row>11</xdr:row>
      <xdr:rowOff>133350</xdr:rowOff>
    </xdr:from>
    <xdr:to>
      <xdr:col>4</xdr:col>
      <xdr:colOff>447675</xdr:colOff>
      <xdr:row>14</xdr:row>
      <xdr:rowOff>152400</xdr:rowOff>
    </xdr:to>
    <xdr:sp>
      <xdr:nvSpPr>
        <xdr:cNvPr id="4" name="Line 20"/>
        <xdr:cNvSpPr>
          <a:spLocks/>
        </xdr:cNvSpPr>
      </xdr:nvSpPr>
      <xdr:spPr>
        <a:xfrm flipV="1">
          <a:off x="2933700" y="2333625"/>
          <a:ext cx="742950" cy="6477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13</xdr:row>
      <xdr:rowOff>76200</xdr:rowOff>
    </xdr:from>
    <xdr:to>
      <xdr:col>4</xdr:col>
      <xdr:colOff>523875</xdr:colOff>
      <xdr:row>14</xdr:row>
      <xdr:rowOff>161925</xdr:rowOff>
    </xdr:to>
    <xdr:sp>
      <xdr:nvSpPr>
        <xdr:cNvPr id="5" name="Line 22"/>
        <xdr:cNvSpPr>
          <a:spLocks/>
        </xdr:cNvSpPr>
      </xdr:nvSpPr>
      <xdr:spPr>
        <a:xfrm flipV="1">
          <a:off x="2943225" y="2695575"/>
          <a:ext cx="809625"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3</xdr:row>
      <xdr:rowOff>0</xdr:rowOff>
    </xdr:from>
    <xdr:to>
      <xdr:col>15</xdr:col>
      <xdr:colOff>561975</xdr:colOff>
      <xdr:row>6</xdr:row>
      <xdr:rowOff>85725</xdr:rowOff>
    </xdr:to>
    <xdr:pic>
      <xdr:nvPicPr>
        <xdr:cNvPr id="1" name="Picture 7"/>
        <xdr:cNvPicPr preferRelativeResize="1">
          <a:picLocks noChangeAspect="1"/>
        </xdr:cNvPicPr>
      </xdr:nvPicPr>
      <xdr:blipFill>
        <a:blip r:embed="rId1"/>
        <a:stretch>
          <a:fillRect/>
        </a:stretch>
      </xdr:blipFill>
      <xdr:spPr>
        <a:xfrm>
          <a:off x="10220325" y="781050"/>
          <a:ext cx="1924050" cy="714375"/>
        </a:xfrm>
        <a:prstGeom prst="rect">
          <a:avLst/>
        </a:prstGeom>
        <a:noFill/>
        <a:ln w="1" cmpd="sng">
          <a:noFill/>
        </a:ln>
      </xdr:spPr>
    </xdr:pic>
    <xdr:clientData/>
  </xdr:twoCellAnchor>
  <xdr:twoCellAnchor editAs="oneCell">
    <xdr:from>
      <xdr:col>12</xdr:col>
      <xdr:colOff>19050</xdr:colOff>
      <xdr:row>0</xdr:row>
      <xdr:rowOff>9525</xdr:rowOff>
    </xdr:from>
    <xdr:to>
      <xdr:col>15</xdr:col>
      <xdr:colOff>561975</xdr:colOff>
      <xdr:row>2</xdr:row>
      <xdr:rowOff>38100</xdr:rowOff>
    </xdr:to>
    <xdr:pic>
      <xdr:nvPicPr>
        <xdr:cNvPr id="2" name="Picture 8"/>
        <xdr:cNvPicPr preferRelativeResize="1">
          <a:picLocks noChangeAspect="1"/>
        </xdr:cNvPicPr>
      </xdr:nvPicPr>
      <xdr:blipFill>
        <a:blip r:embed="rId2"/>
        <a:stretch>
          <a:fillRect/>
        </a:stretch>
      </xdr:blipFill>
      <xdr:spPr>
        <a:xfrm>
          <a:off x="9286875" y="9525"/>
          <a:ext cx="2857500" cy="600075"/>
        </a:xfrm>
        <a:prstGeom prst="rect">
          <a:avLst/>
        </a:prstGeom>
        <a:noFill/>
        <a:ln w="1" cmpd="sng">
          <a:noFill/>
        </a:ln>
      </xdr:spPr>
    </xdr:pic>
    <xdr:clientData/>
  </xdr:twoCellAnchor>
  <xdr:twoCellAnchor editAs="oneCell">
    <xdr:from>
      <xdr:col>8</xdr:col>
      <xdr:colOff>152400</xdr:colOff>
      <xdr:row>11</xdr:row>
      <xdr:rowOff>9525</xdr:rowOff>
    </xdr:from>
    <xdr:to>
      <xdr:col>14</xdr:col>
      <xdr:colOff>0</xdr:colOff>
      <xdr:row>39</xdr:row>
      <xdr:rowOff>0</xdr:rowOff>
    </xdr:to>
    <xdr:pic>
      <xdr:nvPicPr>
        <xdr:cNvPr id="3" name="Picture 24"/>
        <xdr:cNvPicPr preferRelativeResize="1">
          <a:picLocks noChangeAspect="1"/>
        </xdr:cNvPicPr>
      </xdr:nvPicPr>
      <xdr:blipFill>
        <a:blip r:embed="rId3"/>
        <a:srcRect t="9954"/>
        <a:stretch>
          <a:fillRect/>
        </a:stretch>
      </xdr:blipFill>
      <xdr:spPr>
        <a:xfrm>
          <a:off x="6257925" y="2600325"/>
          <a:ext cx="4552950" cy="3943350"/>
        </a:xfrm>
        <a:prstGeom prst="rect">
          <a:avLst/>
        </a:prstGeom>
        <a:noFill/>
        <a:ln w="9525" cmpd="sng">
          <a:noFill/>
        </a:ln>
      </xdr:spPr>
    </xdr:pic>
    <xdr:clientData/>
  </xdr:twoCellAnchor>
  <xdr:oneCellAnchor>
    <xdr:from>
      <xdr:col>1</xdr:col>
      <xdr:colOff>1085850</xdr:colOff>
      <xdr:row>36</xdr:row>
      <xdr:rowOff>142875</xdr:rowOff>
    </xdr:from>
    <xdr:ext cx="3248025" cy="1028700"/>
    <xdr:sp>
      <xdr:nvSpPr>
        <xdr:cNvPr id="4" name="AutoShape 27"/>
        <xdr:cNvSpPr>
          <a:spLocks/>
        </xdr:cNvSpPr>
      </xdr:nvSpPr>
      <xdr:spPr>
        <a:xfrm>
          <a:off x="1352550" y="6162675"/>
          <a:ext cx="3248025" cy="1028700"/>
        </a:xfrm>
        <a:prstGeom prst="borderCallout1">
          <a:avLst>
            <a:gd name="adj1" fmla="val 52347"/>
            <a:gd name="adj2" fmla="val -156481"/>
            <a:gd name="adj3" fmla="val 52347"/>
            <a:gd name="adj4" fmla="val -38888"/>
            <a:gd name="adj5" fmla="val 42666"/>
            <a:gd name="adj6" fmla="val -14814"/>
            <a:gd name="adj7" fmla="val 42666"/>
            <a:gd name="adj8" fmla="val -14814"/>
          </a:avLst>
        </a:prstGeom>
        <a:solidFill>
          <a:srgbClr val="FFFFE1"/>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OJO, para rehabilitaciones orientadas a la eficiencia energética, así como las encuadradas dentro del marco de PIMA SOL, la partida de suministros energéticos anual, se estima que  podría llegar a reducirse  en un 35 % del total anual, correspondiente al 5 % aproximado de las VENTAS TOTALES del hotel como máximo.</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628650</xdr:colOff>
      <xdr:row>3</xdr:row>
      <xdr:rowOff>0</xdr:rowOff>
    </xdr:from>
    <xdr:to>
      <xdr:col>12</xdr:col>
      <xdr:colOff>238125</xdr:colOff>
      <xdr:row>6</xdr:row>
      <xdr:rowOff>85725</xdr:rowOff>
    </xdr:to>
    <xdr:pic>
      <xdr:nvPicPr>
        <xdr:cNvPr id="1" name="Picture 5"/>
        <xdr:cNvPicPr preferRelativeResize="1">
          <a:picLocks noChangeAspect="1"/>
        </xdr:cNvPicPr>
      </xdr:nvPicPr>
      <xdr:blipFill>
        <a:blip r:embed="rId1"/>
        <a:stretch>
          <a:fillRect/>
        </a:stretch>
      </xdr:blipFill>
      <xdr:spPr>
        <a:xfrm>
          <a:off x="7162800" y="733425"/>
          <a:ext cx="1924050" cy="714375"/>
        </a:xfrm>
        <a:prstGeom prst="rect">
          <a:avLst/>
        </a:prstGeom>
        <a:noFill/>
        <a:ln w="1" cmpd="sng">
          <a:noFill/>
        </a:ln>
      </xdr:spPr>
    </xdr:pic>
    <xdr:clientData/>
  </xdr:twoCellAnchor>
  <xdr:twoCellAnchor editAs="oneCell">
    <xdr:from>
      <xdr:col>8</xdr:col>
      <xdr:colOff>466725</xdr:colOff>
      <xdr:row>0</xdr:row>
      <xdr:rowOff>9525</xdr:rowOff>
    </xdr:from>
    <xdr:to>
      <xdr:col>12</xdr:col>
      <xdr:colOff>238125</xdr:colOff>
      <xdr:row>2</xdr:row>
      <xdr:rowOff>76200</xdr:rowOff>
    </xdr:to>
    <xdr:pic>
      <xdr:nvPicPr>
        <xdr:cNvPr id="2" name="Picture 6"/>
        <xdr:cNvPicPr preferRelativeResize="1">
          <a:picLocks noChangeAspect="1"/>
        </xdr:cNvPicPr>
      </xdr:nvPicPr>
      <xdr:blipFill>
        <a:blip r:embed="rId2"/>
        <a:stretch>
          <a:fillRect/>
        </a:stretch>
      </xdr:blipFill>
      <xdr:spPr>
        <a:xfrm>
          <a:off x="6229350" y="9525"/>
          <a:ext cx="2857500" cy="5905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0</xdr:rowOff>
    </xdr:from>
    <xdr:to>
      <xdr:col>13</xdr:col>
      <xdr:colOff>276225</xdr:colOff>
      <xdr:row>2</xdr:row>
      <xdr:rowOff>47625</xdr:rowOff>
    </xdr:to>
    <xdr:pic>
      <xdr:nvPicPr>
        <xdr:cNvPr id="1" name="Picture 1"/>
        <xdr:cNvPicPr preferRelativeResize="1">
          <a:picLocks noChangeAspect="1"/>
        </xdr:cNvPicPr>
      </xdr:nvPicPr>
      <xdr:blipFill>
        <a:blip r:embed="rId1"/>
        <a:stretch>
          <a:fillRect/>
        </a:stretch>
      </xdr:blipFill>
      <xdr:spPr>
        <a:xfrm>
          <a:off x="9877425" y="0"/>
          <a:ext cx="1924050" cy="714375"/>
        </a:xfrm>
        <a:prstGeom prst="rect">
          <a:avLst/>
        </a:prstGeom>
        <a:noFill/>
        <a:ln w="1" cmpd="sng">
          <a:noFill/>
        </a:ln>
      </xdr:spPr>
    </xdr:pic>
    <xdr:clientData/>
  </xdr:twoCellAnchor>
  <xdr:twoCellAnchor editAs="oneCell">
    <xdr:from>
      <xdr:col>7</xdr:col>
      <xdr:colOff>209550</xdr:colOff>
      <xdr:row>0</xdr:row>
      <xdr:rowOff>0</xdr:rowOff>
    </xdr:from>
    <xdr:to>
      <xdr:col>10</xdr:col>
      <xdr:colOff>752475</xdr:colOff>
      <xdr:row>1</xdr:row>
      <xdr:rowOff>142875</xdr:rowOff>
    </xdr:to>
    <xdr:pic>
      <xdr:nvPicPr>
        <xdr:cNvPr id="2" name="Picture 2"/>
        <xdr:cNvPicPr preferRelativeResize="1">
          <a:picLocks noChangeAspect="1"/>
        </xdr:cNvPicPr>
      </xdr:nvPicPr>
      <xdr:blipFill>
        <a:blip r:embed="rId2"/>
        <a:stretch>
          <a:fillRect/>
        </a:stretch>
      </xdr:blipFill>
      <xdr:spPr>
        <a:xfrm>
          <a:off x="7010400" y="0"/>
          <a:ext cx="2857500" cy="6000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447675</xdr:colOff>
      <xdr:row>0</xdr:row>
      <xdr:rowOff>9525</xdr:rowOff>
    </xdr:from>
    <xdr:to>
      <xdr:col>13</xdr:col>
      <xdr:colOff>628650</xdr:colOff>
      <xdr:row>1</xdr:row>
      <xdr:rowOff>266700</xdr:rowOff>
    </xdr:to>
    <xdr:pic>
      <xdr:nvPicPr>
        <xdr:cNvPr id="1" name="Picture 3"/>
        <xdr:cNvPicPr preferRelativeResize="1">
          <a:picLocks noChangeAspect="1"/>
        </xdr:cNvPicPr>
      </xdr:nvPicPr>
      <xdr:blipFill>
        <a:blip r:embed="rId1"/>
        <a:stretch>
          <a:fillRect/>
        </a:stretch>
      </xdr:blipFill>
      <xdr:spPr>
        <a:xfrm>
          <a:off x="10467975" y="9525"/>
          <a:ext cx="1924050" cy="714375"/>
        </a:xfrm>
        <a:prstGeom prst="rect">
          <a:avLst/>
        </a:prstGeom>
        <a:noFill/>
        <a:ln w="1" cmpd="sng">
          <a:noFill/>
        </a:ln>
      </xdr:spPr>
    </xdr:pic>
    <xdr:clientData/>
  </xdr:twoCellAnchor>
  <xdr:twoCellAnchor editAs="oneCell">
    <xdr:from>
      <xdr:col>7</xdr:col>
      <xdr:colOff>666750</xdr:colOff>
      <xdr:row>0</xdr:row>
      <xdr:rowOff>19050</xdr:rowOff>
    </xdr:from>
    <xdr:to>
      <xdr:col>11</xdr:col>
      <xdr:colOff>523875</xdr:colOff>
      <xdr:row>1</xdr:row>
      <xdr:rowOff>190500</xdr:rowOff>
    </xdr:to>
    <xdr:pic>
      <xdr:nvPicPr>
        <xdr:cNvPr id="2" name="Picture 4"/>
        <xdr:cNvPicPr preferRelativeResize="1">
          <a:picLocks noChangeAspect="1"/>
        </xdr:cNvPicPr>
      </xdr:nvPicPr>
      <xdr:blipFill>
        <a:blip r:embed="rId2"/>
        <a:stretch>
          <a:fillRect/>
        </a:stretch>
      </xdr:blipFill>
      <xdr:spPr>
        <a:xfrm>
          <a:off x="7553325" y="19050"/>
          <a:ext cx="2990850" cy="6286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142875</xdr:rowOff>
    </xdr:from>
    <xdr:to>
      <xdr:col>6</xdr:col>
      <xdr:colOff>19050</xdr:colOff>
      <xdr:row>30</xdr:row>
      <xdr:rowOff>28575</xdr:rowOff>
    </xdr:to>
    <xdr:graphicFrame>
      <xdr:nvGraphicFramePr>
        <xdr:cNvPr id="1" name="Gráfico 3"/>
        <xdr:cNvGraphicFramePr/>
      </xdr:nvGraphicFramePr>
      <xdr:xfrm>
        <a:off x="76200" y="2905125"/>
        <a:ext cx="6105525" cy="289560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561975</xdr:colOff>
      <xdr:row>0</xdr:row>
      <xdr:rowOff>0</xdr:rowOff>
    </xdr:from>
    <xdr:to>
      <xdr:col>12</xdr:col>
      <xdr:colOff>171450</xdr:colOff>
      <xdr:row>2</xdr:row>
      <xdr:rowOff>47625</xdr:rowOff>
    </xdr:to>
    <xdr:pic>
      <xdr:nvPicPr>
        <xdr:cNvPr id="2" name="Picture 5"/>
        <xdr:cNvPicPr preferRelativeResize="1">
          <a:picLocks noChangeAspect="1"/>
        </xdr:cNvPicPr>
      </xdr:nvPicPr>
      <xdr:blipFill>
        <a:blip r:embed="rId2"/>
        <a:stretch>
          <a:fillRect/>
        </a:stretch>
      </xdr:blipFill>
      <xdr:spPr>
        <a:xfrm>
          <a:off x="9039225" y="0"/>
          <a:ext cx="1924050" cy="714375"/>
        </a:xfrm>
        <a:prstGeom prst="rect">
          <a:avLst/>
        </a:prstGeom>
        <a:noFill/>
        <a:ln w="1" cmpd="sng">
          <a:noFill/>
        </a:ln>
      </xdr:spPr>
    </xdr:pic>
    <xdr:clientData/>
  </xdr:twoCellAnchor>
  <xdr:twoCellAnchor editAs="oneCell">
    <xdr:from>
      <xdr:col>6</xdr:col>
      <xdr:colOff>9525</xdr:colOff>
      <xdr:row>0</xdr:row>
      <xdr:rowOff>0</xdr:rowOff>
    </xdr:from>
    <xdr:to>
      <xdr:col>9</xdr:col>
      <xdr:colOff>552450</xdr:colOff>
      <xdr:row>1</xdr:row>
      <xdr:rowOff>142875</xdr:rowOff>
    </xdr:to>
    <xdr:pic>
      <xdr:nvPicPr>
        <xdr:cNvPr id="3" name="Picture 6"/>
        <xdr:cNvPicPr preferRelativeResize="1">
          <a:picLocks noChangeAspect="1"/>
        </xdr:cNvPicPr>
      </xdr:nvPicPr>
      <xdr:blipFill>
        <a:blip r:embed="rId3"/>
        <a:stretch>
          <a:fillRect/>
        </a:stretch>
      </xdr:blipFill>
      <xdr:spPr>
        <a:xfrm>
          <a:off x="6172200" y="0"/>
          <a:ext cx="2857500" cy="60007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314325</xdr:colOff>
      <xdr:row>0</xdr:row>
      <xdr:rowOff>0</xdr:rowOff>
    </xdr:from>
    <xdr:to>
      <xdr:col>13</xdr:col>
      <xdr:colOff>695325</xdr:colOff>
      <xdr:row>2</xdr:row>
      <xdr:rowOff>28575</xdr:rowOff>
    </xdr:to>
    <xdr:pic>
      <xdr:nvPicPr>
        <xdr:cNvPr id="1" name="Picture 3"/>
        <xdr:cNvPicPr preferRelativeResize="1">
          <a:picLocks noChangeAspect="1"/>
        </xdr:cNvPicPr>
      </xdr:nvPicPr>
      <xdr:blipFill>
        <a:blip r:embed="rId1"/>
        <a:stretch>
          <a:fillRect/>
        </a:stretch>
      </xdr:blipFill>
      <xdr:spPr>
        <a:xfrm>
          <a:off x="10229850" y="0"/>
          <a:ext cx="1924050" cy="695325"/>
        </a:xfrm>
        <a:prstGeom prst="rect">
          <a:avLst/>
        </a:prstGeom>
        <a:noFill/>
        <a:ln w="1" cmpd="sng">
          <a:noFill/>
        </a:ln>
      </xdr:spPr>
    </xdr:pic>
    <xdr:clientData/>
  </xdr:twoCellAnchor>
  <xdr:twoCellAnchor editAs="oneCell">
    <xdr:from>
      <xdr:col>7</xdr:col>
      <xdr:colOff>533400</xdr:colOff>
      <xdr:row>0</xdr:row>
      <xdr:rowOff>0</xdr:rowOff>
    </xdr:from>
    <xdr:to>
      <xdr:col>11</xdr:col>
      <xdr:colOff>304800</xdr:colOff>
      <xdr:row>1</xdr:row>
      <xdr:rowOff>133350</xdr:rowOff>
    </xdr:to>
    <xdr:pic>
      <xdr:nvPicPr>
        <xdr:cNvPr id="2" name="Picture 4"/>
        <xdr:cNvPicPr preferRelativeResize="1">
          <a:picLocks noChangeAspect="1"/>
        </xdr:cNvPicPr>
      </xdr:nvPicPr>
      <xdr:blipFill>
        <a:blip r:embed="rId2"/>
        <a:stretch>
          <a:fillRect/>
        </a:stretch>
      </xdr:blipFill>
      <xdr:spPr>
        <a:xfrm>
          <a:off x="7362825" y="0"/>
          <a:ext cx="2857500" cy="590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Q27"/>
  <sheetViews>
    <sheetView tabSelected="1" workbookViewId="0" topLeftCell="A1">
      <pane xSplit="16" ySplit="27" topLeftCell="Q28" activePane="bottomRight" state="frozen"/>
      <selection pane="topLeft" activeCell="A1" sqref="A1"/>
      <selection pane="topRight" activeCell="Q1" sqref="Q1"/>
      <selection pane="bottomLeft" activeCell="A28" sqref="A28"/>
      <selection pane="bottomRight" activeCell="P23" sqref="P23"/>
    </sheetView>
  </sheetViews>
  <sheetFormatPr defaultColWidth="11.421875" defaultRowHeight="12.75"/>
  <cols>
    <col min="1" max="16384" width="11.421875" style="163" customWidth="1"/>
  </cols>
  <sheetData>
    <row r="1" spans="1:17" s="125" customFormat="1" ht="28.5" customHeight="1" thickBot="1">
      <c r="A1" s="212" t="s">
        <v>148</v>
      </c>
      <c r="B1" s="213"/>
      <c r="C1" s="213"/>
      <c r="D1" s="213"/>
      <c r="E1" s="213"/>
      <c r="F1" s="213"/>
      <c r="G1" s="213"/>
      <c r="H1" s="213"/>
      <c r="I1" s="213"/>
      <c r="J1" s="213"/>
      <c r="K1" s="213"/>
      <c r="L1" s="214"/>
      <c r="M1" s="212"/>
      <c r="N1" s="213"/>
      <c r="O1" s="213"/>
      <c r="P1" s="213"/>
      <c r="Q1" s="213"/>
    </row>
    <row r="27" spans="3:16" ht="12.75">
      <c r="C27" s="207" t="s">
        <v>168</v>
      </c>
      <c r="D27" s="189"/>
      <c r="E27" s="189"/>
      <c r="F27" s="189"/>
      <c r="G27" s="189"/>
      <c r="H27" s="189"/>
      <c r="I27" s="189"/>
      <c r="J27" s="189"/>
      <c r="K27" s="189"/>
      <c r="L27" s="189"/>
      <c r="M27" s="207" t="s">
        <v>169</v>
      </c>
      <c r="N27" s="189"/>
      <c r="O27" s="189"/>
      <c r="P27" s="189"/>
    </row>
  </sheetData>
  <mergeCells count="2">
    <mergeCell ref="A1:L1"/>
    <mergeCell ref="M1:Q1"/>
  </mergeCells>
  <printOptions/>
  <pageMargins left="0.75" right="0.75" top="1" bottom="1" header="0" footer="0"/>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dimension ref="A1:K60"/>
  <sheetViews>
    <sheetView zoomScalePageLayoutView="0" workbookViewId="0" topLeftCell="A1">
      <pane ySplit="11" topLeftCell="BM28" activePane="bottomLeft" state="frozen"/>
      <selection pane="topLeft" activeCell="A1" sqref="A1"/>
      <selection pane="bottomLeft" activeCell="B31" sqref="B31"/>
    </sheetView>
  </sheetViews>
  <sheetFormatPr defaultColWidth="11.57421875" defaultRowHeight="12.75"/>
  <cols>
    <col min="1" max="1" width="29.421875" style="1" customWidth="1"/>
    <col min="2" max="16384" width="11.57421875" style="1" customWidth="1"/>
  </cols>
  <sheetData>
    <row r="1" spans="1:7" ht="25.5" thickBot="1">
      <c r="A1" s="212" t="s">
        <v>118</v>
      </c>
      <c r="B1" s="213"/>
      <c r="C1" s="213"/>
      <c r="D1" s="213"/>
      <c r="E1" s="213"/>
      <c r="F1" s="213"/>
      <c r="G1" s="76"/>
    </row>
    <row r="2" ht="12.75"/>
    <row r="3" spans="1:7" ht="16.5">
      <c r="A3" s="5"/>
      <c r="B3" s="5"/>
      <c r="C3" s="5"/>
      <c r="D3" s="5"/>
      <c r="E3" s="5"/>
      <c r="F3" s="5"/>
      <c r="G3" s="5"/>
    </row>
    <row r="4" spans="1:11" ht="16.5">
      <c r="A4" s="131" t="s">
        <v>119</v>
      </c>
      <c r="B4" s="146"/>
      <c r="C4" s="146"/>
      <c r="D4" s="146"/>
      <c r="E4" s="146"/>
      <c r="F4" s="147" t="s">
        <v>130</v>
      </c>
      <c r="G4" s="143"/>
      <c r="H4" s="144"/>
      <c r="I4" s="144"/>
      <c r="J4" s="144"/>
      <c r="K4" s="144"/>
    </row>
    <row r="5" spans="1:11" ht="16.5">
      <c r="A5" s="5"/>
      <c r="B5" s="130">
        <v>1</v>
      </c>
      <c r="C5" s="130">
        <v>2</v>
      </c>
      <c r="D5" s="130">
        <v>3</v>
      </c>
      <c r="E5" s="130">
        <v>4</v>
      </c>
      <c r="F5" s="130">
        <v>5</v>
      </c>
      <c r="G5" s="130">
        <v>6</v>
      </c>
      <c r="H5" s="130">
        <v>7</v>
      </c>
      <c r="I5" s="130">
        <v>8</v>
      </c>
      <c r="J5" s="130">
        <v>9</v>
      </c>
      <c r="K5" s="130">
        <v>10</v>
      </c>
    </row>
    <row r="6" spans="1:11" ht="16.5">
      <c r="A6" s="148" t="s">
        <v>120</v>
      </c>
      <c r="B6" s="111" t="e">
        <f>CuentadeResultados!B18/Balance!C15</f>
        <v>#DIV/0!</v>
      </c>
      <c r="C6" s="112" t="e">
        <f>CuentadeResultados!C18/Balance!D15</f>
        <v>#DIV/0!</v>
      </c>
      <c r="D6" s="112" t="e">
        <f>CuentadeResultados!D18/Balance!E15</f>
        <v>#DIV/0!</v>
      </c>
      <c r="E6" s="112" t="e">
        <f>CuentadeResultados!E18/Balance!F15</f>
        <v>#DIV/0!</v>
      </c>
      <c r="F6" s="113" t="e">
        <f>CuentadeResultados!F18/Balance!G15</f>
        <v>#DIV/0!</v>
      </c>
      <c r="G6" s="113" t="e">
        <f>CuentadeResultados!G18/Balance!H15</f>
        <v>#DIV/0!</v>
      </c>
      <c r="H6" s="113" t="e">
        <f>CuentadeResultados!H18/Balance!I15</f>
        <v>#DIV/0!</v>
      </c>
      <c r="I6" s="113" t="e">
        <f>CuentadeResultados!I18/Balance!J15</f>
        <v>#DIV/0!</v>
      </c>
      <c r="J6" s="113" t="e">
        <f>CuentadeResultados!J18/Balance!K15</f>
        <v>#DIV/0!</v>
      </c>
      <c r="K6" s="113" t="e">
        <f>CuentadeResultados!K18/Balance!L15</f>
        <v>#DIV/0!</v>
      </c>
    </row>
    <row r="7" spans="1:11" ht="16.5">
      <c r="A7" s="148" t="s">
        <v>121</v>
      </c>
      <c r="B7" s="114" t="e">
        <f>Balance!B13/Balance!B18</f>
        <v>#DIV/0!</v>
      </c>
      <c r="C7" s="115" t="e">
        <f>Balance!C13/Balance!C18</f>
        <v>#REF!</v>
      </c>
      <c r="D7" s="115" t="e">
        <f>Balance!D13/Balance!D18</f>
        <v>#REF!</v>
      </c>
      <c r="E7" s="115" t="e">
        <f>Balance!E13/Balance!E18</f>
        <v>#REF!</v>
      </c>
      <c r="F7" s="116" t="e">
        <f>Balance!F13/Balance!F18</f>
        <v>#REF!</v>
      </c>
      <c r="G7" s="116" t="e">
        <f>Balance!G13/Balance!G18</f>
        <v>#REF!</v>
      </c>
      <c r="H7" s="116" t="e">
        <f>Balance!H13/Balance!H18</f>
        <v>#REF!</v>
      </c>
      <c r="I7" s="116" t="e">
        <f>Balance!I13/Balance!I18</f>
        <v>#REF!</v>
      </c>
      <c r="J7" s="116" t="e">
        <f>Balance!J13/Balance!J18</f>
        <v>#REF!</v>
      </c>
      <c r="K7" s="116" t="e">
        <f>Balance!K13/Balance!K18</f>
        <v>#REF!</v>
      </c>
    </row>
    <row r="8" spans="1:11" ht="16.5">
      <c r="A8" s="148" t="s">
        <v>122</v>
      </c>
      <c r="B8" s="111">
        <f>(Balance!C20+Balance!C22)/Balance!C18</f>
        <v>0</v>
      </c>
      <c r="C8" s="112">
        <f>(Balance!D20+Balance!D22)/Balance!D18</f>
        <v>0</v>
      </c>
      <c r="D8" s="112">
        <f>(Balance!E20+Balance!E22)/Balance!E18</f>
        <v>0</v>
      </c>
      <c r="E8" s="112">
        <f>(Balance!F20+Balance!F22)/Balance!F18</f>
        <v>0</v>
      </c>
      <c r="F8" s="113">
        <f>(Balance!G20+Balance!G22)/Balance!G18</f>
        <v>0</v>
      </c>
      <c r="G8" s="113">
        <f>(Balance!H20+Balance!H22)/Balance!H18</f>
        <v>0</v>
      </c>
      <c r="H8" s="113">
        <f>(Balance!I20+Balance!I22)/Balance!I18</f>
        <v>0</v>
      </c>
      <c r="I8" s="113">
        <f>(Balance!J20+Balance!J22)/Balance!J18</f>
        <v>0</v>
      </c>
      <c r="J8" s="113">
        <f>(Balance!K20+Balance!K22)/Balance!K18</f>
        <v>0</v>
      </c>
      <c r="K8" s="113">
        <f>(Balance!L20+Balance!L22)/Balance!L18</f>
        <v>0</v>
      </c>
    </row>
    <row r="9" spans="1:7" ht="16.5">
      <c r="A9" s="5"/>
      <c r="B9" s="5"/>
      <c r="C9" s="5"/>
      <c r="D9" s="5"/>
      <c r="E9" s="5"/>
      <c r="F9" s="5"/>
      <c r="G9" s="5"/>
    </row>
    <row r="10" spans="1:7" ht="16.5">
      <c r="A10" s="5"/>
      <c r="B10" s="5"/>
      <c r="C10" s="5"/>
      <c r="D10" s="5"/>
      <c r="E10" s="5"/>
      <c r="F10" s="5"/>
      <c r="G10" s="5"/>
    </row>
    <row r="11" spans="1:7" ht="16.5">
      <c r="A11" s="5"/>
      <c r="B11" s="5"/>
      <c r="C11" s="5"/>
      <c r="D11" s="5"/>
      <c r="E11" s="5"/>
      <c r="F11" s="5"/>
      <c r="G11" s="5"/>
    </row>
    <row r="12" spans="1:7" ht="16.5">
      <c r="A12" s="5"/>
      <c r="B12" s="5"/>
      <c r="C12" s="5"/>
      <c r="D12" s="5"/>
      <c r="E12" s="5"/>
      <c r="F12" s="5"/>
      <c r="G12" s="5"/>
    </row>
    <row r="13" spans="1:7" ht="16.5">
      <c r="A13" s="5"/>
      <c r="B13" s="5"/>
      <c r="C13" s="5"/>
      <c r="D13" s="5"/>
      <c r="E13" s="5"/>
      <c r="F13" s="5"/>
      <c r="G13" s="5"/>
    </row>
    <row r="14" spans="1:7" ht="16.5">
      <c r="A14" s="5"/>
      <c r="B14" s="5"/>
      <c r="C14" s="5"/>
      <c r="D14" s="5"/>
      <c r="E14" s="5"/>
      <c r="F14" s="5"/>
      <c r="G14" s="5"/>
    </row>
    <row r="15" spans="1:7" ht="16.5">
      <c r="A15" s="5"/>
      <c r="B15" s="5"/>
      <c r="C15" s="5"/>
      <c r="D15" s="5"/>
      <c r="E15" s="5"/>
      <c r="F15" s="5"/>
      <c r="G15" s="5"/>
    </row>
    <row r="16" spans="1:7" ht="16.5">
      <c r="A16" s="5"/>
      <c r="B16" s="5"/>
      <c r="C16" s="5"/>
      <c r="D16" s="5"/>
      <c r="E16" s="5"/>
      <c r="F16" s="5"/>
      <c r="G16" s="5"/>
    </row>
    <row r="17" spans="1:7" ht="16.5">
      <c r="A17" s="5"/>
      <c r="B17" s="5"/>
      <c r="C17" s="5"/>
      <c r="D17" s="5"/>
      <c r="E17" s="5"/>
      <c r="F17" s="5"/>
      <c r="G17" s="5"/>
    </row>
    <row r="18" spans="1:7" ht="16.5">
      <c r="A18" s="5"/>
      <c r="B18" s="5"/>
      <c r="C18" s="5"/>
      <c r="D18" s="5"/>
      <c r="E18" s="5"/>
      <c r="F18" s="5"/>
      <c r="G18" s="5"/>
    </row>
    <row r="19" spans="1:7" ht="16.5">
      <c r="A19" s="5"/>
      <c r="B19" s="5"/>
      <c r="C19" s="5"/>
      <c r="D19" s="5"/>
      <c r="E19" s="5"/>
      <c r="F19" s="5"/>
      <c r="G19" s="5"/>
    </row>
    <row r="20" spans="1:7" ht="16.5">
      <c r="A20" s="5"/>
      <c r="B20" s="5"/>
      <c r="C20" s="5"/>
      <c r="D20" s="5"/>
      <c r="E20" s="5"/>
      <c r="F20" s="5"/>
      <c r="G20" s="5"/>
    </row>
    <row r="21" spans="1:7" ht="16.5">
      <c r="A21" s="5"/>
      <c r="B21" s="5"/>
      <c r="C21" s="5"/>
      <c r="D21" s="5"/>
      <c r="E21" s="5"/>
      <c r="F21" s="5"/>
      <c r="G21" s="5"/>
    </row>
    <row r="22" spans="1:7" ht="16.5">
      <c r="A22" s="5"/>
      <c r="B22" s="5"/>
      <c r="C22" s="5"/>
      <c r="D22" s="5"/>
      <c r="E22" s="5"/>
      <c r="F22" s="5"/>
      <c r="G22" s="5"/>
    </row>
    <row r="23" spans="1:7" ht="16.5">
      <c r="A23" s="5"/>
      <c r="B23" s="5"/>
      <c r="C23" s="5"/>
      <c r="D23" s="5"/>
      <c r="E23" s="5"/>
      <c r="F23" s="5"/>
      <c r="G23" s="5"/>
    </row>
    <row r="24" spans="1:7" ht="16.5">
      <c r="A24" s="5"/>
      <c r="B24" s="5"/>
      <c r="C24" s="5"/>
      <c r="D24" s="5"/>
      <c r="E24" s="5"/>
      <c r="F24" s="5"/>
      <c r="G24" s="5"/>
    </row>
    <row r="25" spans="1:7" ht="16.5">
      <c r="A25" s="5"/>
      <c r="B25" s="5"/>
      <c r="C25" s="5"/>
      <c r="D25" s="5"/>
      <c r="E25" s="5"/>
      <c r="F25" s="5"/>
      <c r="G25" s="5"/>
    </row>
    <row r="26" spans="1:7" ht="16.5">
      <c r="A26" s="5"/>
      <c r="B26" s="5"/>
      <c r="C26" s="5"/>
      <c r="D26" s="5"/>
      <c r="E26" s="5"/>
      <c r="F26" s="5"/>
      <c r="G26" s="5"/>
    </row>
    <row r="27" spans="1:7" ht="16.5">
      <c r="A27" s="5"/>
      <c r="B27" s="5"/>
      <c r="C27" s="5"/>
      <c r="D27" s="5"/>
      <c r="E27" s="5"/>
      <c r="F27" s="5"/>
      <c r="G27" s="5"/>
    </row>
    <row r="28" spans="1:7" ht="16.5">
      <c r="A28" s="5"/>
      <c r="B28" s="5"/>
      <c r="C28" s="5"/>
      <c r="D28" s="5"/>
      <c r="E28" s="5"/>
      <c r="F28" s="5"/>
      <c r="G28" s="5"/>
    </row>
    <row r="29" spans="1:11" ht="16.5">
      <c r="A29" s="131" t="s">
        <v>123</v>
      </c>
      <c r="B29" s="146"/>
      <c r="C29" s="146"/>
      <c r="D29" s="146"/>
      <c r="E29" s="146"/>
      <c r="F29" s="147" t="s">
        <v>130</v>
      </c>
      <c r="G29" s="143"/>
      <c r="H29" s="144"/>
      <c r="I29" s="144"/>
      <c r="J29" s="144"/>
      <c r="K29" s="144"/>
    </row>
    <row r="30" spans="1:11" ht="16.5">
      <c r="A30" s="5"/>
      <c r="B30" s="130">
        <v>1</v>
      </c>
      <c r="C30" s="130">
        <v>2</v>
      </c>
      <c r="D30" s="130">
        <v>3</v>
      </c>
      <c r="E30" s="130">
        <v>4</v>
      </c>
      <c r="F30" s="130">
        <v>5</v>
      </c>
      <c r="G30" s="130">
        <v>6</v>
      </c>
      <c r="H30" s="130">
        <v>7</v>
      </c>
      <c r="I30" s="130">
        <v>8</v>
      </c>
      <c r="J30" s="130">
        <v>9</v>
      </c>
      <c r="K30" s="130">
        <v>10</v>
      </c>
    </row>
    <row r="31" spans="1:11" ht="16.5">
      <c r="A31" s="148" t="s">
        <v>124</v>
      </c>
      <c r="B31" s="111" t="e">
        <f>CuentadeResultados!B16/Balance!C13</f>
        <v>#REF!</v>
      </c>
      <c r="C31" s="112" t="e">
        <f>CuentadeResultados!C16/Balance!D13</f>
        <v>#REF!</v>
      </c>
      <c r="D31" s="112" t="e">
        <f>CuentadeResultados!D16/Balance!E13</f>
        <v>#REF!</v>
      </c>
      <c r="E31" s="112" t="e">
        <f>CuentadeResultados!E16/Balance!F13</f>
        <v>#REF!</v>
      </c>
      <c r="F31" s="113" t="e">
        <f>CuentadeResultados!F16/Balance!G13</f>
        <v>#REF!</v>
      </c>
      <c r="G31" s="113" t="e">
        <f>CuentadeResultados!G16/Balance!H13</f>
        <v>#REF!</v>
      </c>
      <c r="H31" s="113" t="e">
        <f>CuentadeResultados!H16/Balance!I13</f>
        <v>#REF!</v>
      </c>
      <c r="I31" s="113" t="e">
        <f>CuentadeResultados!I16/Balance!J13</f>
        <v>#REF!</v>
      </c>
      <c r="J31" s="113" t="e">
        <f>CuentadeResultados!J16/Balance!K13</f>
        <v>#REF!</v>
      </c>
      <c r="K31" s="113" t="e">
        <f>CuentadeResultados!K16/Balance!L13</f>
        <v>#REF!</v>
      </c>
    </row>
    <row r="32" spans="1:11" ht="16.5">
      <c r="A32" s="148" t="s">
        <v>125</v>
      </c>
      <c r="B32" s="20">
        <f>Balance!B11-Balance!B22</f>
        <v>-1080000</v>
      </c>
      <c r="C32" s="21" t="e">
        <f>Balance!C11-Balance!C22</f>
        <v>#REF!</v>
      </c>
      <c r="D32" s="21" t="e">
        <f>Balance!D11-Balance!D22</f>
        <v>#REF!</v>
      </c>
      <c r="E32" s="21" t="e">
        <f>Balance!E11-Balance!E22</f>
        <v>#REF!</v>
      </c>
      <c r="F32" s="22" t="e">
        <f>Balance!F11-Balance!F22</f>
        <v>#REF!</v>
      </c>
      <c r="G32" s="22" t="e">
        <f>Balance!G11-Balance!G22</f>
        <v>#REF!</v>
      </c>
      <c r="H32" s="22" t="e">
        <f>Balance!H11-Balance!H22</f>
        <v>#REF!</v>
      </c>
      <c r="I32" s="22" t="e">
        <f>Balance!I11-Balance!I22</f>
        <v>#REF!</v>
      </c>
      <c r="J32" s="22" t="e">
        <f>Balance!J11-Balance!J22</f>
        <v>#REF!</v>
      </c>
      <c r="K32" s="22" t="e">
        <f>Balance!K11-Balance!K22</f>
        <v>#REF!</v>
      </c>
    </row>
    <row r="33" spans="1:11" ht="16.5">
      <c r="A33" s="148" t="s">
        <v>126</v>
      </c>
      <c r="B33" s="96" t="e">
        <f>CuentadeResultados!B6/Gastos!E13</f>
        <v>#DIV/0!</v>
      </c>
      <c r="C33" s="97" t="e">
        <f>CuentadeResultados!C6/Gastos!F13</f>
        <v>#DIV/0!</v>
      </c>
      <c r="D33" s="97" t="e">
        <f>CuentadeResultados!D6/Gastos!G13</f>
        <v>#DIV/0!</v>
      </c>
      <c r="E33" s="97" t="e">
        <f>CuentadeResultados!E6/Gastos!H13</f>
        <v>#DIV/0!</v>
      </c>
      <c r="F33" s="98" t="e">
        <f>CuentadeResultados!F6/Gastos!I13</f>
        <v>#DIV/0!</v>
      </c>
      <c r="G33" s="98" t="e">
        <f>CuentadeResultados!G6/Gastos!J13</f>
        <v>#DIV/0!</v>
      </c>
      <c r="H33" s="98" t="e">
        <f>CuentadeResultados!H6/Gastos!K13</f>
        <v>#DIV/0!</v>
      </c>
      <c r="I33" s="98" t="e">
        <f>CuentadeResultados!I6/Gastos!L13</f>
        <v>#DIV/0!</v>
      </c>
      <c r="J33" s="98" t="e">
        <f>CuentadeResultados!J6/Gastos!M13</f>
        <v>#DIV/0!</v>
      </c>
      <c r="K33" s="98" t="e">
        <f>CuentadeResultados!K6/Gastos!N13</f>
        <v>#DIV/0!</v>
      </c>
    </row>
    <row r="34" spans="1:7" ht="16.5">
      <c r="A34" s="5"/>
      <c r="B34" s="5"/>
      <c r="C34" s="5"/>
      <c r="D34" s="5"/>
      <c r="E34" s="5"/>
      <c r="F34" s="5"/>
      <c r="G34" s="5"/>
    </row>
    <row r="35" spans="1:7" ht="16.5">
      <c r="A35" s="5"/>
      <c r="B35" s="5"/>
      <c r="C35" s="5"/>
      <c r="D35" s="5"/>
      <c r="E35" s="5"/>
      <c r="F35" s="5"/>
      <c r="G35" s="5"/>
    </row>
    <row r="36" spans="1:7" ht="16.5">
      <c r="A36" s="5"/>
      <c r="B36" s="5"/>
      <c r="C36" s="5"/>
      <c r="D36" s="5"/>
      <c r="E36" s="5"/>
      <c r="F36" s="5"/>
      <c r="G36" s="5"/>
    </row>
    <row r="37" spans="1:7" ht="16.5">
      <c r="A37" s="5"/>
      <c r="B37" s="5"/>
      <c r="C37" s="5"/>
      <c r="D37" s="5"/>
      <c r="E37" s="5"/>
      <c r="F37" s="5"/>
      <c r="G37" s="5"/>
    </row>
    <row r="38" spans="1:7" ht="16.5">
      <c r="A38" s="5"/>
      <c r="B38" s="5"/>
      <c r="C38" s="5"/>
      <c r="D38" s="5"/>
      <c r="E38" s="5"/>
      <c r="F38" s="5"/>
      <c r="G38" s="5"/>
    </row>
    <row r="39" spans="1:7" ht="16.5">
      <c r="A39" s="5"/>
      <c r="B39" s="5"/>
      <c r="C39" s="5"/>
      <c r="D39" s="5"/>
      <c r="E39" s="5"/>
      <c r="F39" s="5"/>
      <c r="G39" s="5"/>
    </row>
    <row r="40" spans="1:7" ht="16.5">
      <c r="A40" s="5"/>
      <c r="B40" s="5"/>
      <c r="C40" s="5"/>
      <c r="D40" s="5"/>
      <c r="E40" s="5"/>
      <c r="F40" s="5"/>
      <c r="G40" s="5"/>
    </row>
    <row r="41" spans="1:7" ht="16.5">
      <c r="A41" s="5"/>
      <c r="B41" s="5"/>
      <c r="C41" s="5"/>
      <c r="D41" s="5"/>
      <c r="E41" s="5"/>
      <c r="F41" s="5"/>
      <c r="G41" s="5"/>
    </row>
    <row r="42" spans="1:7" ht="16.5">
      <c r="A42" s="5"/>
      <c r="B42" s="5"/>
      <c r="C42" s="5"/>
      <c r="D42" s="5"/>
      <c r="E42" s="5"/>
      <c r="F42" s="5"/>
      <c r="G42" s="5"/>
    </row>
    <row r="43" spans="1:7" ht="16.5">
      <c r="A43" s="5"/>
      <c r="B43" s="5"/>
      <c r="C43" s="5"/>
      <c r="D43" s="5"/>
      <c r="E43" s="5"/>
      <c r="F43" s="5"/>
      <c r="G43" s="5"/>
    </row>
    <row r="44" spans="1:7" ht="16.5">
      <c r="A44" s="5"/>
      <c r="B44" s="5"/>
      <c r="C44" s="5"/>
      <c r="D44" s="5"/>
      <c r="E44" s="5"/>
      <c r="F44" s="5"/>
      <c r="G44" s="5"/>
    </row>
    <row r="45" spans="1:7" ht="16.5">
      <c r="A45" s="5"/>
      <c r="B45" s="5"/>
      <c r="C45" s="5"/>
      <c r="D45" s="5"/>
      <c r="E45" s="5"/>
      <c r="F45" s="5"/>
      <c r="G45" s="5"/>
    </row>
    <row r="46" spans="1:7" ht="16.5">
      <c r="A46" s="5"/>
      <c r="B46" s="5"/>
      <c r="C46" s="5"/>
      <c r="D46" s="5"/>
      <c r="E46" s="5"/>
      <c r="F46" s="5"/>
      <c r="G46" s="5"/>
    </row>
    <row r="47" spans="1:7" ht="16.5">
      <c r="A47" s="5"/>
      <c r="B47" s="5"/>
      <c r="C47" s="5"/>
      <c r="D47" s="5"/>
      <c r="E47" s="5"/>
      <c r="F47" s="5"/>
      <c r="G47" s="5"/>
    </row>
    <row r="48" spans="1:7" ht="16.5">
      <c r="A48" s="5"/>
      <c r="B48" s="5"/>
      <c r="C48" s="5"/>
      <c r="D48" s="5"/>
      <c r="E48" s="5"/>
      <c r="F48" s="5"/>
      <c r="G48" s="5"/>
    </row>
    <row r="49" spans="1:7" ht="16.5">
      <c r="A49" s="5"/>
      <c r="B49" s="5"/>
      <c r="C49" s="5"/>
      <c r="D49" s="5"/>
      <c r="E49" s="5"/>
      <c r="F49" s="5"/>
      <c r="G49" s="5"/>
    </row>
    <row r="50" spans="1:7" ht="16.5">
      <c r="A50" s="5"/>
      <c r="B50" s="5"/>
      <c r="C50" s="5"/>
      <c r="D50" s="5"/>
      <c r="E50" s="5"/>
      <c r="F50" s="5"/>
      <c r="G50" s="5"/>
    </row>
    <row r="51" spans="1:7" ht="16.5">
      <c r="A51" s="5"/>
      <c r="B51" s="5"/>
      <c r="C51" s="5"/>
      <c r="D51" s="5"/>
      <c r="E51" s="5"/>
      <c r="F51" s="5"/>
      <c r="G51" s="5"/>
    </row>
    <row r="52" spans="1:7" ht="16.5">
      <c r="A52" s="5"/>
      <c r="B52" s="5"/>
      <c r="C52" s="5"/>
      <c r="D52" s="5"/>
      <c r="E52" s="5"/>
      <c r="F52" s="5"/>
      <c r="G52" s="5"/>
    </row>
    <row r="53" spans="1:7" ht="16.5">
      <c r="A53" s="5"/>
      <c r="B53" s="5"/>
      <c r="C53" s="5"/>
      <c r="D53" s="5"/>
      <c r="E53" s="5"/>
      <c r="F53" s="5"/>
      <c r="G53" s="5"/>
    </row>
    <row r="54" spans="1:7" ht="16.5">
      <c r="A54" s="5"/>
      <c r="B54" s="5"/>
      <c r="C54" s="5"/>
      <c r="D54" s="5"/>
      <c r="E54" s="5"/>
      <c r="F54" s="5"/>
      <c r="G54" s="5"/>
    </row>
    <row r="55" spans="2:6" ht="16.5">
      <c r="B55" s="5"/>
      <c r="C55" s="5"/>
      <c r="D55" s="5"/>
      <c r="E55" s="5"/>
      <c r="F55" s="5"/>
    </row>
    <row r="56" spans="2:6" ht="16.5">
      <c r="B56" s="5"/>
      <c r="C56" s="5"/>
      <c r="D56" s="5"/>
      <c r="E56" s="5"/>
      <c r="F56" s="5"/>
    </row>
    <row r="57" spans="2:6" ht="16.5">
      <c r="B57" s="5"/>
      <c r="C57" s="5"/>
      <c r="D57" s="5"/>
      <c r="E57" s="5"/>
      <c r="F57" s="5"/>
    </row>
    <row r="58" spans="2:7" ht="16.5">
      <c r="B58" s="5"/>
      <c r="C58" s="5"/>
      <c r="D58" s="5"/>
      <c r="E58" s="5"/>
      <c r="F58" s="5"/>
      <c r="G58" s="2"/>
    </row>
    <row r="59" spans="2:6" ht="16.5">
      <c r="B59" s="5"/>
      <c r="C59" s="5"/>
      <c r="D59" s="5"/>
      <c r="E59" s="5"/>
      <c r="F59" s="5"/>
    </row>
    <row r="60" spans="2:6" ht="16.5">
      <c r="B60" s="5"/>
      <c r="C60" s="5"/>
      <c r="D60" s="5"/>
      <c r="E60" s="5"/>
      <c r="F60" s="5"/>
    </row>
  </sheetData>
  <sheetProtection selectLockedCells="1" selectUnlockedCells="1"/>
  <mergeCells count="1">
    <mergeCell ref="A1:F1"/>
  </mergeCells>
  <printOptions/>
  <pageMargins left="0.7479166666666667" right="0.7479166666666667" top="0.9840277777777777" bottom="0.9840277777777777" header="0.5118055555555555" footer="0.5118055555555555"/>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IV183"/>
  <sheetViews>
    <sheetView zoomScalePageLayoutView="0" workbookViewId="0" topLeftCell="A4">
      <selection activeCell="E13" sqref="E13"/>
    </sheetView>
  </sheetViews>
  <sheetFormatPr defaultColWidth="11.57421875" defaultRowHeight="12.75"/>
  <cols>
    <col min="1" max="1" width="5.57421875" style="1" customWidth="1"/>
    <col min="2" max="2" width="9.28125" style="1" customWidth="1"/>
    <col min="3" max="3" width="23.140625" style="1" customWidth="1"/>
    <col min="4" max="4" width="2.8515625" style="1" customWidth="1"/>
    <col min="5" max="11" width="11.57421875" style="26" customWidth="1"/>
    <col min="12" max="12" width="15.00390625" style="26" customWidth="1"/>
    <col min="13" max="13" width="11.7109375" style="26" customWidth="1"/>
    <col min="14" max="16384" width="11.57421875" style="26" customWidth="1"/>
  </cols>
  <sheetData>
    <row r="1" spans="1:256" ht="25.5" thickBot="1">
      <c r="A1" s="212" t="s">
        <v>139</v>
      </c>
      <c r="B1" s="213"/>
      <c r="C1" s="213"/>
      <c r="D1" s="213"/>
      <c r="E1" s="213"/>
      <c r="F1" s="213"/>
      <c r="G1" s="213"/>
      <c r="H1" s="213"/>
      <c r="I1" s="213"/>
      <c r="J1" s="213"/>
      <c r="K1" s="213"/>
      <c r="L1" s="214"/>
      <c r="M1" s="212"/>
      <c r="N1" s="213"/>
      <c r="O1" s="213"/>
      <c r="P1" s="213"/>
      <c r="Q1" s="213"/>
      <c r="R1" s="213"/>
      <c r="S1" s="213"/>
      <c r="T1" s="213"/>
      <c r="U1" s="213"/>
      <c r="V1" s="213"/>
      <c r="W1" s="213"/>
      <c r="X1" s="214"/>
      <c r="Y1" s="212"/>
      <c r="Z1" s="213"/>
      <c r="AA1" s="213"/>
      <c r="AB1" s="213"/>
      <c r="AC1" s="213"/>
      <c r="AD1" s="213"/>
      <c r="AE1" s="213"/>
      <c r="AF1" s="213"/>
      <c r="AG1" s="213"/>
      <c r="AH1" s="213"/>
      <c r="AI1" s="213"/>
      <c r="AJ1" s="214"/>
      <c r="AK1" s="212"/>
      <c r="AL1" s="213"/>
      <c r="AM1" s="213"/>
      <c r="AN1" s="213"/>
      <c r="AO1" s="213"/>
      <c r="AP1" s="213"/>
      <c r="AQ1" s="213"/>
      <c r="AR1" s="213"/>
      <c r="AS1" s="213"/>
      <c r="AT1" s="213"/>
      <c r="AU1" s="213"/>
      <c r="AV1" s="214"/>
      <c r="AW1" s="212"/>
      <c r="AX1" s="213"/>
      <c r="AY1" s="213"/>
      <c r="AZ1" s="213"/>
      <c r="BA1" s="213"/>
      <c r="BB1" s="213"/>
      <c r="BC1" s="213"/>
      <c r="BD1" s="213"/>
      <c r="BE1" s="213"/>
      <c r="BF1" s="213"/>
      <c r="BG1" s="213"/>
      <c r="BH1" s="214"/>
      <c r="BI1" s="212"/>
      <c r="BJ1" s="213"/>
      <c r="BK1" s="213"/>
      <c r="BL1" s="213"/>
      <c r="BM1" s="213"/>
      <c r="BN1" s="213"/>
      <c r="BO1" s="213"/>
      <c r="BP1" s="213"/>
      <c r="BQ1" s="213"/>
      <c r="BR1" s="213"/>
      <c r="BS1" s="213"/>
      <c r="BT1" s="214"/>
      <c r="BU1" s="212"/>
      <c r="BV1" s="213"/>
      <c r="BW1" s="213"/>
      <c r="BX1" s="213"/>
      <c r="BY1" s="213"/>
      <c r="BZ1" s="213"/>
      <c r="CA1" s="213"/>
      <c r="CB1" s="213"/>
      <c r="CC1" s="213"/>
      <c r="CD1" s="213"/>
      <c r="CE1" s="213"/>
      <c r="CF1" s="214"/>
      <c r="CG1" s="212"/>
      <c r="CH1" s="213"/>
      <c r="CI1" s="213"/>
      <c r="CJ1" s="213"/>
      <c r="CK1" s="213"/>
      <c r="CL1" s="213"/>
      <c r="CM1" s="213"/>
      <c r="CN1" s="213"/>
      <c r="CO1" s="213"/>
      <c r="CP1" s="213"/>
      <c r="CQ1" s="213"/>
      <c r="CR1" s="214"/>
      <c r="CS1" s="212"/>
      <c r="CT1" s="213"/>
      <c r="CU1" s="213"/>
      <c r="CV1" s="213"/>
      <c r="CW1" s="213"/>
      <c r="CX1" s="213"/>
      <c r="CY1" s="213"/>
      <c r="CZ1" s="213"/>
      <c r="DA1" s="213"/>
      <c r="DB1" s="213"/>
      <c r="DC1" s="213"/>
      <c r="DD1" s="214"/>
      <c r="DE1" s="212"/>
      <c r="DF1" s="213"/>
      <c r="DG1" s="213"/>
      <c r="DH1" s="213"/>
      <c r="DI1" s="213"/>
      <c r="DJ1" s="213"/>
      <c r="DK1" s="213"/>
      <c r="DL1" s="213"/>
      <c r="DM1" s="213"/>
      <c r="DN1" s="213"/>
      <c r="DO1" s="213"/>
      <c r="DP1" s="214"/>
      <c r="DQ1" s="212"/>
      <c r="DR1" s="213"/>
      <c r="DS1" s="213"/>
      <c r="DT1" s="213"/>
      <c r="DU1" s="213"/>
      <c r="DV1" s="213"/>
      <c r="DW1" s="213"/>
      <c r="DX1" s="213"/>
      <c r="DY1" s="213"/>
      <c r="DZ1" s="213"/>
      <c r="EA1" s="213"/>
      <c r="EB1" s="214"/>
      <c r="EC1" s="212"/>
      <c r="ED1" s="213"/>
      <c r="EE1" s="213"/>
      <c r="EF1" s="213"/>
      <c r="EG1" s="213"/>
      <c r="EH1" s="213"/>
      <c r="EI1" s="213"/>
      <c r="EJ1" s="213"/>
      <c r="EK1" s="213"/>
      <c r="EL1" s="213"/>
      <c r="EM1" s="213"/>
      <c r="EN1" s="214"/>
      <c r="EO1" s="212"/>
      <c r="EP1" s="213"/>
      <c r="EQ1" s="213"/>
      <c r="ER1" s="213"/>
      <c r="ES1" s="213"/>
      <c r="ET1" s="213"/>
      <c r="EU1" s="213"/>
      <c r="EV1" s="213"/>
      <c r="EW1" s="213"/>
      <c r="EX1" s="213"/>
      <c r="EY1" s="213"/>
      <c r="EZ1" s="214"/>
      <c r="FA1" s="212"/>
      <c r="FB1" s="213"/>
      <c r="FC1" s="213"/>
      <c r="FD1" s="213"/>
      <c r="FE1" s="213"/>
      <c r="FF1" s="213"/>
      <c r="FG1" s="213"/>
      <c r="FH1" s="213"/>
      <c r="FI1" s="213"/>
      <c r="FJ1" s="213"/>
      <c r="FK1" s="213"/>
      <c r="FL1" s="214"/>
      <c r="FM1" s="212"/>
      <c r="FN1" s="213"/>
      <c r="FO1" s="213"/>
      <c r="FP1" s="213"/>
      <c r="FQ1" s="213"/>
      <c r="FR1" s="213"/>
      <c r="FS1" s="213"/>
      <c r="FT1" s="213"/>
      <c r="FU1" s="213"/>
      <c r="FV1" s="213"/>
      <c r="FW1" s="213"/>
      <c r="FX1" s="214"/>
      <c r="FY1" s="212"/>
      <c r="FZ1" s="213"/>
      <c r="GA1" s="213"/>
      <c r="GB1" s="213"/>
      <c r="GC1" s="213"/>
      <c r="GD1" s="213"/>
      <c r="GE1" s="213"/>
      <c r="GF1" s="213"/>
      <c r="GG1" s="213"/>
      <c r="GH1" s="213"/>
      <c r="GI1" s="213"/>
      <c r="GJ1" s="214"/>
      <c r="GK1" s="212"/>
      <c r="GL1" s="213"/>
      <c r="GM1" s="213"/>
      <c r="GN1" s="213"/>
      <c r="GO1" s="213"/>
      <c r="GP1" s="213"/>
      <c r="GQ1" s="213"/>
      <c r="GR1" s="213"/>
      <c r="GS1" s="213"/>
      <c r="GT1" s="213"/>
      <c r="GU1" s="213"/>
      <c r="GV1" s="214"/>
      <c r="GW1" s="212"/>
      <c r="GX1" s="213"/>
      <c r="GY1" s="213"/>
      <c r="GZ1" s="213"/>
      <c r="HA1" s="213"/>
      <c r="HB1" s="213"/>
      <c r="HC1" s="213"/>
      <c r="HD1" s="213"/>
      <c r="HE1" s="213"/>
      <c r="HF1" s="213"/>
      <c r="HG1" s="213"/>
      <c r="HH1" s="214"/>
      <c r="HI1" s="212"/>
      <c r="HJ1" s="213"/>
      <c r="HK1" s="213"/>
      <c r="HL1" s="213"/>
      <c r="HM1" s="213"/>
      <c r="HN1" s="213"/>
      <c r="HO1" s="213"/>
      <c r="HP1" s="213"/>
      <c r="HQ1" s="213"/>
      <c r="HR1" s="213"/>
      <c r="HS1" s="213"/>
      <c r="HT1" s="214"/>
      <c r="HU1" s="212"/>
      <c r="HV1" s="213"/>
      <c r="HW1" s="213"/>
      <c r="HX1" s="213"/>
      <c r="HY1" s="213"/>
      <c r="HZ1" s="213"/>
      <c r="IA1" s="213"/>
      <c r="IB1" s="213"/>
      <c r="IC1" s="213"/>
      <c r="ID1" s="213"/>
      <c r="IE1" s="213"/>
      <c r="IF1" s="214"/>
      <c r="IG1" s="212"/>
      <c r="IH1" s="213"/>
      <c r="II1" s="213"/>
      <c r="IJ1" s="213"/>
      <c r="IK1" s="213"/>
      <c r="IL1" s="213"/>
      <c r="IM1" s="213"/>
      <c r="IN1" s="213"/>
      <c r="IO1" s="213"/>
      <c r="IP1" s="213"/>
      <c r="IQ1" s="213"/>
      <c r="IR1" s="214"/>
      <c r="IS1" s="212"/>
      <c r="IT1" s="213"/>
      <c r="IU1" s="213"/>
      <c r="IV1" s="213"/>
    </row>
    <row r="2" spans="1:256" ht="9.75" customHeight="1">
      <c r="A2" s="132"/>
      <c r="B2" s="228"/>
      <c r="C2" s="228"/>
      <c r="D2" s="228"/>
      <c r="E2" s="228"/>
      <c r="F2" s="228"/>
      <c r="G2" s="228"/>
      <c r="H2" s="228"/>
      <c r="I2" s="228"/>
      <c r="J2" s="228"/>
      <c r="K2" s="228"/>
      <c r="L2" s="228"/>
      <c r="M2" s="126"/>
      <c r="N2" s="251"/>
      <c r="O2" s="251"/>
      <c r="P2" s="251"/>
      <c r="Q2" s="251"/>
      <c r="R2" s="251"/>
      <c r="S2" s="251"/>
      <c r="T2" s="251"/>
      <c r="U2" s="251"/>
      <c r="V2" s="251"/>
      <c r="W2" s="251"/>
      <c r="X2" s="251"/>
      <c r="Y2" s="126"/>
      <c r="Z2" s="251"/>
      <c r="AA2" s="251"/>
      <c r="AB2" s="251"/>
      <c r="AC2" s="251"/>
      <c r="AD2" s="251"/>
      <c r="AE2" s="251"/>
      <c r="AF2" s="251"/>
      <c r="AG2" s="251"/>
      <c r="AH2" s="251"/>
      <c r="AI2" s="251"/>
      <c r="AJ2" s="251"/>
      <c r="AK2" s="126"/>
      <c r="AL2" s="251"/>
      <c r="AM2" s="251"/>
      <c r="AN2" s="251"/>
      <c r="AO2" s="251"/>
      <c r="AP2" s="251"/>
      <c r="AQ2" s="251"/>
      <c r="AR2" s="251"/>
      <c r="AS2" s="251"/>
      <c r="AT2" s="251"/>
      <c r="AU2" s="251"/>
      <c r="AV2" s="251"/>
      <c r="AW2" s="126"/>
      <c r="AX2" s="251"/>
      <c r="AY2" s="251"/>
      <c r="AZ2" s="251"/>
      <c r="BA2" s="251"/>
      <c r="BB2" s="251"/>
      <c r="BC2" s="251"/>
      <c r="BD2" s="251"/>
      <c r="BE2" s="251"/>
      <c r="BF2" s="251"/>
      <c r="BG2" s="251"/>
      <c r="BH2" s="251"/>
      <c r="BI2" s="126"/>
      <c r="BJ2" s="251"/>
      <c r="BK2" s="251"/>
      <c r="BL2" s="251"/>
      <c r="BM2" s="251"/>
      <c r="BN2" s="251"/>
      <c r="BO2" s="251"/>
      <c r="BP2" s="251"/>
      <c r="BQ2" s="251"/>
      <c r="BR2" s="251"/>
      <c r="BS2" s="251"/>
      <c r="BT2" s="251"/>
      <c r="BU2" s="126"/>
      <c r="BV2" s="251"/>
      <c r="BW2" s="251"/>
      <c r="BX2" s="251"/>
      <c r="BY2" s="251"/>
      <c r="BZ2" s="251"/>
      <c r="CA2" s="251"/>
      <c r="CB2" s="251"/>
      <c r="CC2" s="251"/>
      <c r="CD2" s="251"/>
      <c r="CE2" s="251"/>
      <c r="CF2" s="251"/>
      <c r="CG2" s="126"/>
      <c r="CH2" s="251"/>
      <c r="CI2" s="251"/>
      <c r="CJ2" s="251"/>
      <c r="CK2" s="251"/>
      <c r="CL2" s="251"/>
      <c r="CM2" s="251"/>
      <c r="CN2" s="251"/>
      <c r="CO2" s="251"/>
      <c r="CP2" s="251"/>
      <c r="CQ2" s="251"/>
      <c r="CR2" s="251"/>
      <c r="CS2" s="126"/>
      <c r="CT2" s="251"/>
      <c r="CU2" s="251"/>
      <c r="CV2" s="251"/>
      <c r="CW2" s="251"/>
      <c r="CX2" s="251"/>
      <c r="CY2" s="251"/>
      <c r="CZ2" s="251"/>
      <c r="DA2" s="251"/>
      <c r="DB2" s="251"/>
      <c r="DC2" s="251"/>
      <c r="DD2" s="251"/>
      <c r="DE2" s="126"/>
      <c r="DF2" s="251"/>
      <c r="DG2" s="251"/>
      <c r="DH2" s="251"/>
      <c r="DI2" s="251"/>
      <c r="DJ2" s="251"/>
      <c r="DK2" s="251"/>
      <c r="DL2" s="251"/>
      <c r="DM2" s="251"/>
      <c r="DN2" s="251"/>
      <c r="DO2" s="251"/>
      <c r="DP2" s="251"/>
      <c r="DQ2" s="126"/>
      <c r="DR2" s="251"/>
      <c r="DS2" s="251"/>
      <c r="DT2" s="251"/>
      <c r="DU2" s="251"/>
      <c r="DV2" s="251"/>
      <c r="DW2" s="251"/>
      <c r="DX2" s="251"/>
      <c r="DY2" s="251"/>
      <c r="DZ2" s="251"/>
      <c r="EA2" s="251"/>
      <c r="EB2" s="251"/>
      <c r="EC2" s="126"/>
      <c r="ED2" s="251"/>
      <c r="EE2" s="251"/>
      <c r="EF2" s="251"/>
      <c r="EG2" s="251"/>
      <c r="EH2" s="251"/>
      <c r="EI2" s="251"/>
      <c r="EJ2" s="251"/>
      <c r="EK2" s="251"/>
      <c r="EL2" s="251"/>
      <c r="EM2" s="251"/>
      <c r="EN2" s="251"/>
      <c r="EO2" s="126"/>
      <c r="EP2" s="251"/>
      <c r="EQ2" s="251"/>
      <c r="ER2" s="251"/>
      <c r="ES2" s="251"/>
      <c r="ET2" s="251"/>
      <c r="EU2" s="251"/>
      <c r="EV2" s="251"/>
      <c r="EW2" s="251"/>
      <c r="EX2" s="251"/>
      <c r="EY2" s="251"/>
      <c r="EZ2" s="251"/>
      <c r="FA2" s="126"/>
      <c r="FB2" s="251"/>
      <c r="FC2" s="251"/>
      <c r="FD2" s="251"/>
      <c r="FE2" s="251"/>
      <c r="FF2" s="251"/>
      <c r="FG2" s="251"/>
      <c r="FH2" s="251"/>
      <c r="FI2" s="251"/>
      <c r="FJ2" s="251"/>
      <c r="FK2" s="251"/>
      <c r="FL2" s="251"/>
      <c r="FM2" s="126"/>
      <c r="FN2" s="251"/>
      <c r="FO2" s="251"/>
      <c r="FP2" s="251"/>
      <c r="FQ2" s="251"/>
      <c r="FR2" s="251"/>
      <c r="FS2" s="251"/>
      <c r="FT2" s="251"/>
      <c r="FU2" s="251"/>
      <c r="FV2" s="251"/>
      <c r="FW2" s="251"/>
      <c r="FX2" s="251"/>
      <c r="FY2" s="126"/>
      <c r="FZ2" s="251"/>
      <c r="GA2" s="251"/>
      <c r="GB2" s="251"/>
      <c r="GC2" s="251"/>
      <c r="GD2" s="251"/>
      <c r="GE2" s="251"/>
      <c r="GF2" s="251"/>
      <c r="GG2" s="251"/>
      <c r="GH2" s="251"/>
      <c r="GI2" s="251"/>
      <c r="GJ2" s="251"/>
      <c r="GK2" s="126"/>
      <c r="GL2" s="251"/>
      <c r="GM2" s="251"/>
      <c r="GN2" s="251"/>
      <c r="GO2" s="251"/>
      <c r="GP2" s="251"/>
      <c r="GQ2" s="251"/>
      <c r="GR2" s="251"/>
      <c r="GS2" s="251"/>
      <c r="GT2" s="251"/>
      <c r="GU2" s="251"/>
      <c r="GV2" s="251"/>
      <c r="GW2" s="126"/>
      <c r="GX2" s="251"/>
      <c r="GY2" s="251"/>
      <c r="GZ2" s="251"/>
      <c r="HA2" s="251"/>
      <c r="HB2" s="251"/>
      <c r="HC2" s="251"/>
      <c r="HD2" s="251"/>
      <c r="HE2" s="251"/>
      <c r="HF2" s="251"/>
      <c r="HG2" s="251"/>
      <c r="HH2" s="251"/>
      <c r="HI2" s="126"/>
      <c r="HJ2" s="251"/>
      <c r="HK2" s="251"/>
      <c r="HL2" s="251"/>
      <c r="HM2" s="251"/>
      <c r="HN2" s="251"/>
      <c r="HO2" s="251"/>
      <c r="HP2" s="251"/>
      <c r="HQ2" s="251"/>
      <c r="HR2" s="251"/>
      <c r="HS2" s="251"/>
      <c r="HT2" s="251"/>
      <c r="HU2" s="126"/>
      <c r="HV2" s="251"/>
      <c r="HW2" s="251"/>
      <c r="HX2" s="251"/>
      <c r="HY2" s="251"/>
      <c r="HZ2" s="251"/>
      <c r="IA2" s="251"/>
      <c r="IB2" s="251"/>
      <c r="IC2" s="251"/>
      <c r="ID2" s="251"/>
      <c r="IE2" s="251"/>
      <c r="IF2" s="251"/>
      <c r="IG2" s="126"/>
      <c r="IH2" s="251"/>
      <c r="II2" s="251"/>
      <c r="IJ2" s="251"/>
      <c r="IK2" s="251"/>
      <c r="IL2" s="251"/>
      <c r="IM2" s="251"/>
      <c r="IN2" s="251"/>
      <c r="IO2" s="251"/>
      <c r="IP2" s="251"/>
      <c r="IQ2" s="251"/>
      <c r="IR2" s="251"/>
      <c r="IS2" s="126"/>
      <c r="IT2" s="251"/>
      <c r="IU2" s="251"/>
      <c r="IV2" s="251"/>
    </row>
    <row r="3" spans="1:256" ht="16.5">
      <c r="A3" s="133"/>
      <c r="B3" s="234" t="s">
        <v>129</v>
      </c>
      <c r="C3" s="234"/>
      <c r="D3" s="234"/>
      <c r="E3" s="234"/>
      <c r="F3" s="234"/>
      <c r="G3" s="234"/>
      <c r="H3" s="234"/>
      <c r="I3" s="234"/>
      <c r="J3" s="234"/>
      <c r="K3" s="234"/>
      <c r="L3" s="234"/>
      <c r="M3" s="127"/>
      <c r="N3" s="250"/>
      <c r="O3" s="250"/>
      <c r="P3" s="250"/>
      <c r="Q3" s="250"/>
      <c r="R3" s="250"/>
      <c r="S3" s="250"/>
      <c r="T3" s="250"/>
      <c r="U3" s="250"/>
      <c r="V3" s="250"/>
      <c r="W3" s="250"/>
      <c r="X3" s="250"/>
      <c r="Y3" s="127"/>
      <c r="Z3" s="250"/>
      <c r="AA3" s="250"/>
      <c r="AB3" s="250"/>
      <c r="AC3" s="250"/>
      <c r="AD3" s="250"/>
      <c r="AE3" s="250"/>
      <c r="AF3" s="250"/>
      <c r="AG3" s="250"/>
      <c r="AH3" s="250"/>
      <c r="AI3" s="250"/>
      <c r="AJ3" s="250"/>
      <c r="AK3" s="127"/>
      <c r="AL3" s="250"/>
      <c r="AM3" s="250"/>
      <c r="AN3" s="250"/>
      <c r="AO3" s="250"/>
      <c r="AP3" s="250"/>
      <c r="AQ3" s="250"/>
      <c r="AR3" s="250"/>
      <c r="AS3" s="250"/>
      <c r="AT3" s="250"/>
      <c r="AU3" s="250"/>
      <c r="AV3" s="250"/>
      <c r="AW3" s="127"/>
      <c r="AX3" s="250"/>
      <c r="AY3" s="250"/>
      <c r="AZ3" s="250"/>
      <c r="BA3" s="250"/>
      <c r="BB3" s="250"/>
      <c r="BC3" s="250"/>
      <c r="BD3" s="250"/>
      <c r="BE3" s="250"/>
      <c r="BF3" s="250"/>
      <c r="BG3" s="250"/>
      <c r="BH3" s="250"/>
      <c r="BI3" s="127"/>
      <c r="BJ3" s="250"/>
      <c r="BK3" s="250"/>
      <c r="BL3" s="250"/>
      <c r="BM3" s="250"/>
      <c r="BN3" s="250"/>
      <c r="BO3" s="250"/>
      <c r="BP3" s="250"/>
      <c r="BQ3" s="250"/>
      <c r="BR3" s="250"/>
      <c r="BS3" s="250"/>
      <c r="BT3" s="250"/>
      <c r="BU3" s="127"/>
      <c r="BV3" s="250"/>
      <c r="BW3" s="250"/>
      <c r="BX3" s="250"/>
      <c r="BY3" s="250"/>
      <c r="BZ3" s="250"/>
      <c r="CA3" s="250"/>
      <c r="CB3" s="250"/>
      <c r="CC3" s="250"/>
      <c r="CD3" s="250"/>
      <c r="CE3" s="250"/>
      <c r="CF3" s="250"/>
      <c r="CG3" s="127"/>
      <c r="CH3" s="250"/>
      <c r="CI3" s="250"/>
      <c r="CJ3" s="250"/>
      <c r="CK3" s="250"/>
      <c r="CL3" s="250"/>
      <c r="CM3" s="250"/>
      <c r="CN3" s="250"/>
      <c r="CO3" s="250"/>
      <c r="CP3" s="250"/>
      <c r="CQ3" s="250"/>
      <c r="CR3" s="250"/>
      <c r="CS3" s="127"/>
      <c r="CT3" s="250"/>
      <c r="CU3" s="250"/>
      <c r="CV3" s="250"/>
      <c r="CW3" s="250"/>
      <c r="CX3" s="250"/>
      <c r="CY3" s="250"/>
      <c r="CZ3" s="250"/>
      <c r="DA3" s="250"/>
      <c r="DB3" s="250"/>
      <c r="DC3" s="250"/>
      <c r="DD3" s="250"/>
      <c r="DE3" s="127"/>
      <c r="DF3" s="250"/>
      <c r="DG3" s="250"/>
      <c r="DH3" s="250"/>
      <c r="DI3" s="250"/>
      <c r="DJ3" s="250"/>
      <c r="DK3" s="250"/>
      <c r="DL3" s="250"/>
      <c r="DM3" s="250"/>
      <c r="DN3" s="250"/>
      <c r="DO3" s="250"/>
      <c r="DP3" s="250"/>
      <c r="DQ3" s="127"/>
      <c r="DR3" s="250"/>
      <c r="DS3" s="250"/>
      <c r="DT3" s="250"/>
      <c r="DU3" s="250"/>
      <c r="DV3" s="250"/>
      <c r="DW3" s="250"/>
      <c r="DX3" s="250"/>
      <c r="DY3" s="250"/>
      <c r="DZ3" s="250"/>
      <c r="EA3" s="250"/>
      <c r="EB3" s="250"/>
      <c r="EC3" s="127"/>
      <c r="ED3" s="250"/>
      <c r="EE3" s="250"/>
      <c r="EF3" s="250"/>
      <c r="EG3" s="250"/>
      <c r="EH3" s="250"/>
      <c r="EI3" s="250"/>
      <c r="EJ3" s="250"/>
      <c r="EK3" s="250"/>
      <c r="EL3" s="250"/>
      <c r="EM3" s="250"/>
      <c r="EN3" s="250"/>
      <c r="EO3" s="127"/>
      <c r="EP3" s="250"/>
      <c r="EQ3" s="250"/>
      <c r="ER3" s="250"/>
      <c r="ES3" s="250"/>
      <c r="ET3" s="250"/>
      <c r="EU3" s="250"/>
      <c r="EV3" s="250"/>
      <c r="EW3" s="250"/>
      <c r="EX3" s="250"/>
      <c r="EY3" s="250"/>
      <c r="EZ3" s="250"/>
      <c r="FA3" s="127"/>
      <c r="FB3" s="250"/>
      <c r="FC3" s="250"/>
      <c r="FD3" s="250"/>
      <c r="FE3" s="250"/>
      <c r="FF3" s="250"/>
      <c r="FG3" s="250"/>
      <c r="FH3" s="250"/>
      <c r="FI3" s="250"/>
      <c r="FJ3" s="250"/>
      <c r="FK3" s="250"/>
      <c r="FL3" s="250"/>
      <c r="FM3" s="127"/>
      <c r="FN3" s="250"/>
      <c r="FO3" s="250"/>
      <c r="FP3" s="250"/>
      <c r="FQ3" s="250"/>
      <c r="FR3" s="250"/>
      <c r="FS3" s="250"/>
      <c r="FT3" s="250"/>
      <c r="FU3" s="250"/>
      <c r="FV3" s="250"/>
      <c r="FW3" s="250"/>
      <c r="FX3" s="250"/>
      <c r="FY3" s="127"/>
      <c r="FZ3" s="250"/>
      <c r="GA3" s="250"/>
      <c r="GB3" s="250"/>
      <c r="GC3" s="250"/>
      <c r="GD3" s="250"/>
      <c r="GE3" s="250"/>
      <c r="GF3" s="250"/>
      <c r="GG3" s="250"/>
      <c r="GH3" s="250"/>
      <c r="GI3" s="250"/>
      <c r="GJ3" s="250"/>
      <c r="GK3" s="127"/>
      <c r="GL3" s="250"/>
      <c r="GM3" s="250"/>
      <c r="GN3" s="250"/>
      <c r="GO3" s="250"/>
      <c r="GP3" s="250"/>
      <c r="GQ3" s="250"/>
      <c r="GR3" s="250"/>
      <c r="GS3" s="250"/>
      <c r="GT3" s="250"/>
      <c r="GU3" s="250"/>
      <c r="GV3" s="250"/>
      <c r="GW3" s="127"/>
      <c r="GX3" s="250"/>
      <c r="GY3" s="250"/>
      <c r="GZ3" s="250"/>
      <c r="HA3" s="250"/>
      <c r="HB3" s="250"/>
      <c r="HC3" s="250"/>
      <c r="HD3" s="250"/>
      <c r="HE3" s="250"/>
      <c r="HF3" s="250"/>
      <c r="HG3" s="250"/>
      <c r="HH3" s="250"/>
      <c r="HI3" s="127"/>
      <c r="HJ3" s="250"/>
      <c r="HK3" s="250"/>
      <c r="HL3" s="250"/>
      <c r="HM3" s="250"/>
      <c r="HN3" s="250"/>
      <c r="HO3" s="250"/>
      <c r="HP3" s="250"/>
      <c r="HQ3" s="250"/>
      <c r="HR3" s="250"/>
      <c r="HS3" s="250"/>
      <c r="HT3" s="250"/>
      <c r="HU3" s="127"/>
      <c r="HV3" s="250"/>
      <c r="HW3" s="250"/>
      <c r="HX3" s="250"/>
      <c r="HY3" s="250"/>
      <c r="HZ3" s="250"/>
      <c r="IA3" s="250"/>
      <c r="IB3" s="250"/>
      <c r="IC3" s="250"/>
      <c r="ID3" s="250"/>
      <c r="IE3" s="250"/>
      <c r="IF3" s="250"/>
      <c r="IG3" s="127"/>
      <c r="IH3" s="250"/>
      <c r="II3" s="250"/>
      <c r="IJ3" s="250"/>
      <c r="IK3" s="250"/>
      <c r="IL3" s="250"/>
      <c r="IM3" s="250"/>
      <c r="IN3" s="250"/>
      <c r="IO3" s="250"/>
      <c r="IP3" s="250"/>
      <c r="IQ3" s="250"/>
      <c r="IR3" s="250"/>
      <c r="IS3" s="127"/>
      <c r="IT3" s="250"/>
      <c r="IU3" s="250"/>
      <c r="IV3" s="250"/>
    </row>
    <row r="4" spans="1:256" ht="16.5">
      <c r="A4" s="133"/>
      <c r="B4" s="234" t="s">
        <v>133</v>
      </c>
      <c r="C4" s="234"/>
      <c r="D4" s="234"/>
      <c r="E4" s="234"/>
      <c r="F4" s="234"/>
      <c r="G4" s="234"/>
      <c r="H4" s="234"/>
      <c r="I4" s="234"/>
      <c r="J4" s="234"/>
      <c r="K4" s="234"/>
      <c r="L4" s="234"/>
      <c r="M4" s="127"/>
      <c r="N4" s="250"/>
      <c r="O4" s="250"/>
      <c r="P4" s="250"/>
      <c r="Q4" s="250"/>
      <c r="R4" s="250"/>
      <c r="S4" s="250"/>
      <c r="T4" s="250"/>
      <c r="U4" s="250"/>
      <c r="V4" s="250"/>
      <c r="W4" s="250"/>
      <c r="X4" s="250"/>
      <c r="Y4" s="127"/>
      <c r="Z4" s="250"/>
      <c r="AA4" s="250"/>
      <c r="AB4" s="250"/>
      <c r="AC4" s="250"/>
      <c r="AD4" s="250"/>
      <c r="AE4" s="250"/>
      <c r="AF4" s="250"/>
      <c r="AG4" s="250"/>
      <c r="AH4" s="250"/>
      <c r="AI4" s="250"/>
      <c r="AJ4" s="250"/>
      <c r="AK4" s="127"/>
      <c r="AL4" s="250"/>
      <c r="AM4" s="250"/>
      <c r="AN4" s="250"/>
      <c r="AO4" s="250"/>
      <c r="AP4" s="250"/>
      <c r="AQ4" s="250"/>
      <c r="AR4" s="250"/>
      <c r="AS4" s="250"/>
      <c r="AT4" s="250"/>
      <c r="AU4" s="250"/>
      <c r="AV4" s="250"/>
      <c r="AW4" s="127"/>
      <c r="AX4" s="250"/>
      <c r="AY4" s="250"/>
      <c r="AZ4" s="250"/>
      <c r="BA4" s="250"/>
      <c r="BB4" s="250"/>
      <c r="BC4" s="250"/>
      <c r="BD4" s="250"/>
      <c r="BE4" s="250"/>
      <c r="BF4" s="250"/>
      <c r="BG4" s="250"/>
      <c r="BH4" s="250"/>
      <c r="BI4" s="127"/>
      <c r="BJ4" s="250"/>
      <c r="BK4" s="250"/>
      <c r="BL4" s="250"/>
      <c r="BM4" s="250"/>
      <c r="BN4" s="250"/>
      <c r="BO4" s="250"/>
      <c r="BP4" s="250"/>
      <c r="BQ4" s="250"/>
      <c r="BR4" s="250"/>
      <c r="BS4" s="250"/>
      <c r="BT4" s="250"/>
      <c r="BU4" s="127"/>
      <c r="BV4" s="250"/>
      <c r="BW4" s="250"/>
      <c r="BX4" s="250"/>
      <c r="BY4" s="250"/>
      <c r="BZ4" s="250"/>
      <c r="CA4" s="250"/>
      <c r="CB4" s="250"/>
      <c r="CC4" s="250"/>
      <c r="CD4" s="250"/>
      <c r="CE4" s="250"/>
      <c r="CF4" s="250"/>
      <c r="CG4" s="127"/>
      <c r="CH4" s="250"/>
      <c r="CI4" s="250"/>
      <c r="CJ4" s="250"/>
      <c r="CK4" s="250"/>
      <c r="CL4" s="250"/>
      <c r="CM4" s="250"/>
      <c r="CN4" s="250"/>
      <c r="CO4" s="250"/>
      <c r="CP4" s="250"/>
      <c r="CQ4" s="250"/>
      <c r="CR4" s="250"/>
      <c r="CS4" s="127"/>
      <c r="CT4" s="250"/>
      <c r="CU4" s="250"/>
      <c r="CV4" s="250"/>
      <c r="CW4" s="250"/>
      <c r="CX4" s="250"/>
      <c r="CY4" s="250"/>
      <c r="CZ4" s="250"/>
      <c r="DA4" s="250"/>
      <c r="DB4" s="250"/>
      <c r="DC4" s="250"/>
      <c r="DD4" s="250"/>
      <c r="DE4" s="127"/>
      <c r="DF4" s="250"/>
      <c r="DG4" s="250"/>
      <c r="DH4" s="250"/>
      <c r="DI4" s="250"/>
      <c r="DJ4" s="250"/>
      <c r="DK4" s="250"/>
      <c r="DL4" s="250"/>
      <c r="DM4" s="250"/>
      <c r="DN4" s="250"/>
      <c r="DO4" s="250"/>
      <c r="DP4" s="250"/>
      <c r="DQ4" s="127"/>
      <c r="DR4" s="250"/>
      <c r="DS4" s="250"/>
      <c r="DT4" s="250"/>
      <c r="DU4" s="250"/>
      <c r="DV4" s="250"/>
      <c r="DW4" s="250"/>
      <c r="DX4" s="250"/>
      <c r="DY4" s="250"/>
      <c r="DZ4" s="250"/>
      <c r="EA4" s="250"/>
      <c r="EB4" s="250"/>
      <c r="EC4" s="127"/>
      <c r="ED4" s="250"/>
      <c r="EE4" s="250"/>
      <c r="EF4" s="250"/>
      <c r="EG4" s="250"/>
      <c r="EH4" s="250"/>
      <c r="EI4" s="250"/>
      <c r="EJ4" s="250"/>
      <c r="EK4" s="250"/>
      <c r="EL4" s="250"/>
      <c r="EM4" s="250"/>
      <c r="EN4" s="250"/>
      <c r="EO4" s="127"/>
      <c r="EP4" s="250"/>
      <c r="EQ4" s="250"/>
      <c r="ER4" s="250"/>
      <c r="ES4" s="250"/>
      <c r="ET4" s="250"/>
      <c r="EU4" s="250"/>
      <c r="EV4" s="250"/>
      <c r="EW4" s="250"/>
      <c r="EX4" s="250"/>
      <c r="EY4" s="250"/>
      <c r="EZ4" s="250"/>
      <c r="FA4" s="127"/>
      <c r="FB4" s="250"/>
      <c r="FC4" s="250"/>
      <c r="FD4" s="250"/>
      <c r="FE4" s="250"/>
      <c r="FF4" s="250"/>
      <c r="FG4" s="250"/>
      <c r="FH4" s="250"/>
      <c r="FI4" s="250"/>
      <c r="FJ4" s="250"/>
      <c r="FK4" s="250"/>
      <c r="FL4" s="250"/>
      <c r="FM4" s="127"/>
      <c r="FN4" s="250"/>
      <c r="FO4" s="250"/>
      <c r="FP4" s="250"/>
      <c r="FQ4" s="250"/>
      <c r="FR4" s="250"/>
      <c r="FS4" s="250"/>
      <c r="FT4" s="250"/>
      <c r="FU4" s="250"/>
      <c r="FV4" s="250"/>
      <c r="FW4" s="250"/>
      <c r="FX4" s="250"/>
      <c r="FY4" s="127"/>
      <c r="FZ4" s="250"/>
      <c r="GA4" s="250"/>
      <c r="GB4" s="250"/>
      <c r="GC4" s="250"/>
      <c r="GD4" s="250"/>
      <c r="GE4" s="250"/>
      <c r="GF4" s="250"/>
      <c r="GG4" s="250"/>
      <c r="GH4" s="250"/>
      <c r="GI4" s="250"/>
      <c r="GJ4" s="250"/>
      <c r="GK4" s="127"/>
      <c r="GL4" s="250"/>
      <c r="GM4" s="250"/>
      <c r="GN4" s="250"/>
      <c r="GO4" s="250"/>
      <c r="GP4" s="250"/>
      <c r="GQ4" s="250"/>
      <c r="GR4" s="250"/>
      <c r="GS4" s="250"/>
      <c r="GT4" s="250"/>
      <c r="GU4" s="250"/>
      <c r="GV4" s="250"/>
      <c r="GW4" s="127"/>
      <c r="GX4" s="250"/>
      <c r="GY4" s="250"/>
      <c r="GZ4" s="250"/>
      <c r="HA4" s="250"/>
      <c r="HB4" s="250"/>
      <c r="HC4" s="250"/>
      <c r="HD4" s="250"/>
      <c r="HE4" s="250"/>
      <c r="HF4" s="250"/>
      <c r="HG4" s="250"/>
      <c r="HH4" s="250"/>
      <c r="HI4" s="127"/>
      <c r="HJ4" s="250"/>
      <c r="HK4" s="250"/>
      <c r="HL4" s="250"/>
      <c r="HM4" s="250"/>
      <c r="HN4" s="250"/>
      <c r="HO4" s="250"/>
      <c r="HP4" s="250"/>
      <c r="HQ4" s="250"/>
      <c r="HR4" s="250"/>
      <c r="HS4" s="250"/>
      <c r="HT4" s="250"/>
      <c r="HU4" s="127"/>
      <c r="HV4" s="250"/>
      <c r="HW4" s="250"/>
      <c r="HX4" s="250"/>
      <c r="HY4" s="250"/>
      <c r="HZ4" s="250"/>
      <c r="IA4" s="250"/>
      <c r="IB4" s="250"/>
      <c r="IC4" s="250"/>
      <c r="ID4" s="250"/>
      <c r="IE4" s="250"/>
      <c r="IF4" s="250"/>
      <c r="IG4" s="127"/>
      <c r="IH4" s="250"/>
      <c r="II4" s="250"/>
      <c r="IJ4" s="250"/>
      <c r="IK4" s="250"/>
      <c r="IL4" s="250"/>
      <c r="IM4" s="250"/>
      <c r="IN4" s="250"/>
      <c r="IO4" s="250"/>
      <c r="IP4" s="250"/>
      <c r="IQ4" s="250"/>
      <c r="IR4" s="250"/>
      <c r="IS4" s="127"/>
      <c r="IT4" s="250"/>
      <c r="IU4" s="250"/>
      <c r="IV4" s="250"/>
    </row>
    <row r="5" spans="1:256" ht="16.5">
      <c r="A5" s="133"/>
      <c r="B5" s="234" t="s">
        <v>131</v>
      </c>
      <c r="C5" s="234"/>
      <c r="D5" s="234"/>
      <c r="E5" s="234"/>
      <c r="F5" s="234"/>
      <c r="G5" s="234"/>
      <c r="H5" s="234"/>
      <c r="I5" s="234"/>
      <c r="J5" s="234"/>
      <c r="K5" s="234"/>
      <c r="L5" s="234"/>
      <c r="M5" s="127"/>
      <c r="N5" s="250"/>
      <c r="O5" s="250"/>
      <c r="P5" s="250"/>
      <c r="Q5" s="250"/>
      <c r="R5" s="250"/>
      <c r="S5" s="250"/>
      <c r="T5" s="250"/>
      <c r="U5" s="250"/>
      <c r="V5" s="250"/>
      <c r="W5" s="250"/>
      <c r="X5" s="250"/>
      <c r="Y5" s="127"/>
      <c r="Z5" s="250"/>
      <c r="AA5" s="250"/>
      <c r="AB5" s="250"/>
      <c r="AC5" s="250"/>
      <c r="AD5" s="250"/>
      <c r="AE5" s="250"/>
      <c r="AF5" s="250"/>
      <c r="AG5" s="250"/>
      <c r="AH5" s="250"/>
      <c r="AI5" s="250"/>
      <c r="AJ5" s="250"/>
      <c r="AK5" s="127"/>
      <c r="AL5" s="250"/>
      <c r="AM5" s="250"/>
      <c r="AN5" s="250"/>
      <c r="AO5" s="250"/>
      <c r="AP5" s="250"/>
      <c r="AQ5" s="250"/>
      <c r="AR5" s="250"/>
      <c r="AS5" s="250"/>
      <c r="AT5" s="250"/>
      <c r="AU5" s="250"/>
      <c r="AV5" s="250"/>
      <c r="AW5" s="127"/>
      <c r="AX5" s="250"/>
      <c r="AY5" s="250"/>
      <c r="AZ5" s="250"/>
      <c r="BA5" s="250"/>
      <c r="BB5" s="250"/>
      <c r="BC5" s="250"/>
      <c r="BD5" s="250"/>
      <c r="BE5" s="250"/>
      <c r="BF5" s="250"/>
      <c r="BG5" s="250"/>
      <c r="BH5" s="250"/>
      <c r="BI5" s="127"/>
      <c r="BJ5" s="250"/>
      <c r="BK5" s="250"/>
      <c r="BL5" s="250"/>
      <c r="BM5" s="250"/>
      <c r="BN5" s="250"/>
      <c r="BO5" s="250"/>
      <c r="BP5" s="250"/>
      <c r="BQ5" s="250"/>
      <c r="BR5" s="250"/>
      <c r="BS5" s="250"/>
      <c r="BT5" s="250"/>
      <c r="BU5" s="127"/>
      <c r="BV5" s="250"/>
      <c r="BW5" s="250"/>
      <c r="BX5" s="250"/>
      <c r="BY5" s="250"/>
      <c r="BZ5" s="250"/>
      <c r="CA5" s="250"/>
      <c r="CB5" s="250"/>
      <c r="CC5" s="250"/>
      <c r="CD5" s="250"/>
      <c r="CE5" s="250"/>
      <c r="CF5" s="250"/>
      <c r="CG5" s="127"/>
      <c r="CH5" s="250"/>
      <c r="CI5" s="250"/>
      <c r="CJ5" s="250"/>
      <c r="CK5" s="250"/>
      <c r="CL5" s="250"/>
      <c r="CM5" s="250"/>
      <c r="CN5" s="250"/>
      <c r="CO5" s="250"/>
      <c r="CP5" s="250"/>
      <c r="CQ5" s="250"/>
      <c r="CR5" s="250"/>
      <c r="CS5" s="127"/>
      <c r="CT5" s="250"/>
      <c r="CU5" s="250"/>
      <c r="CV5" s="250"/>
      <c r="CW5" s="250"/>
      <c r="CX5" s="250"/>
      <c r="CY5" s="250"/>
      <c r="CZ5" s="250"/>
      <c r="DA5" s="250"/>
      <c r="DB5" s="250"/>
      <c r="DC5" s="250"/>
      <c r="DD5" s="250"/>
      <c r="DE5" s="127"/>
      <c r="DF5" s="250"/>
      <c r="DG5" s="250"/>
      <c r="DH5" s="250"/>
      <c r="DI5" s="250"/>
      <c r="DJ5" s="250"/>
      <c r="DK5" s="250"/>
      <c r="DL5" s="250"/>
      <c r="DM5" s="250"/>
      <c r="DN5" s="250"/>
      <c r="DO5" s="250"/>
      <c r="DP5" s="250"/>
      <c r="DQ5" s="127"/>
      <c r="DR5" s="250"/>
      <c r="DS5" s="250"/>
      <c r="DT5" s="250"/>
      <c r="DU5" s="250"/>
      <c r="DV5" s="250"/>
      <c r="DW5" s="250"/>
      <c r="DX5" s="250"/>
      <c r="DY5" s="250"/>
      <c r="DZ5" s="250"/>
      <c r="EA5" s="250"/>
      <c r="EB5" s="250"/>
      <c r="EC5" s="127"/>
      <c r="ED5" s="250"/>
      <c r="EE5" s="250"/>
      <c r="EF5" s="250"/>
      <c r="EG5" s="250"/>
      <c r="EH5" s="250"/>
      <c r="EI5" s="250"/>
      <c r="EJ5" s="250"/>
      <c r="EK5" s="250"/>
      <c r="EL5" s="250"/>
      <c r="EM5" s="250"/>
      <c r="EN5" s="250"/>
      <c r="EO5" s="127"/>
      <c r="EP5" s="250"/>
      <c r="EQ5" s="250"/>
      <c r="ER5" s="250"/>
      <c r="ES5" s="250"/>
      <c r="ET5" s="250"/>
      <c r="EU5" s="250"/>
      <c r="EV5" s="250"/>
      <c r="EW5" s="250"/>
      <c r="EX5" s="250"/>
      <c r="EY5" s="250"/>
      <c r="EZ5" s="250"/>
      <c r="FA5" s="127"/>
      <c r="FB5" s="250"/>
      <c r="FC5" s="250"/>
      <c r="FD5" s="250"/>
      <c r="FE5" s="250"/>
      <c r="FF5" s="250"/>
      <c r="FG5" s="250"/>
      <c r="FH5" s="250"/>
      <c r="FI5" s="250"/>
      <c r="FJ5" s="250"/>
      <c r="FK5" s="250"/>
      <c r="FL5" s="250"/>
      <c r="FM5" s="127"/>
      <c r="FN5" s="250"/>
      <c r="FO5" s="250"/>
      <c r="FP5" s="250"/>
      <c r="FQ5" s="250"/>
      <c r="FR5" s="250"/>
      <c r="FS5" s="250"/>
      <c r="FT5" s="250"/>
      <c r="FU5" s="250"/>
      <c r="FV5" s="250"/>
      <c r="FW5" s="250"/>
      <c r="FX5" s="250"/>
      <c r="FY5" s="127"/>
      <c r="FZ5" s="250"/>
      <c r="GA5" s="250"/>
      <c r="GB5" s="250"/>
      <c r="GC5" s="250"/>
      <c r="GD5" s="250"/>
      <c r="GE5" s="250"/>
      <c r="GF5" s="250"/>
      <c r="GG5" s="250"/>
      <c r="GH5" s="250"/>
      <c r="GI5" s="250"/>
      <c r="GJ5" s="250"/>
      <c r="GK5" s="127"/>
      <c r="GL5" s="250"/>
      <c r="GM5" s="250"/>
      <c r="GN5" s="250"/>
      <c r="GO5" s="250"/>
      <c r="GP5" s="250"/>
      <c r="GQ5" s="250"/>
      <c r="GR5" s="250"/>
      <c r="GS5" s="250"/>
      <c r="GT5" s="250"/>
      <c r="GU5" s="250"/>
      <c r="GV5" s="250"/>
      <c r="GW5" s="127"/>
      <c r="GX5" s="250"/>
      <c r="GY5" s="250"/>
      <c r="GZ5" s="250"/>
      <c r="HA5" s="250"/>
      <c r="HB5" s="250"/>
      <c r="HC5" s="250"/>
      <c r="HD5" s="250"/>
      <c r="HE5" s="250"/>
      <c r="HF5" s="250"/>
      <c r="HG5" s="250"/>
      <c r="HH5" s="250"/>
      <c r="HI5" s="127"/>
      <c r="HJ5" s="250"/>
      <c r="HK5" s="250"/>
      <c r="HL5" s="250"/>
      <c r="HM5" s="250"/>
      <c r="HN5" s="250"/>
      <c r="HO5" s="250"/>
      <c r="HP5" s="250"/>
      <c r="HQ5" s="250"/>
      <c r="HR5" s="250"/>
      <c r="HS5" s="250"/>
      <c r="HT5" s="250"/>
      <c r="HU5" s="127"/>
      <c r="HV5" s="250"/>
      <c r="HW5" s="250"/>
      <c r="HX5" s="250"/>
      <c r="HY5" s="250"/>
      <c r="HZ5" s="250"/>
      <c r="IA5" s="250"/>
      <c r="IB5" s="250"/>
      <c r="IC5" s="250"/>
      <c r="ID5" s="250"/>
      <c r="IE5" s="250"/>
      <c r="IF5" s="250"/>
      <c r="IG5" s="127"/>
      <c r="IH5" s="250"/>
      <c r="II5" s="250"/>
      <c r="IJ5" s="250"/>
      <c r="IK5" s="250"/>
      <c r="IL5" s="250"/>
      <c r="IM5" s="250"/>
      <c r="IN5" s="250"/>
      <c r="IO5" s="250"/>
      <c r="IP5" s="250"/>
      <c r="IQ5" s="250"/>
      <c r="IR5" s="250"/>
      <c r="IS5" s="127"/>
      <c r="IT5" s="250"/>
      <c r="IU5" s="250"/>
      <c r="IV5" s="250"/>
    </row>
    <row r="6" spans="1:256" ht="16.5">
      <c r="A6" s="133"/>
      <c r="B6" s="234" t="s">
        <v>132</v>
      </c>
      <c r="C6" s="234"/>
      <c r="D6" s="234"/>
      <c r="E6" s="234"/>
      <c r="F6" s="234"/>
      <c r="G6" s="234"/>
      <c r="H6" s="234"/>
      <c r="I6" s="234"/>
      <c r="J6" s="234"/>
      <c r="K6" s="234"/>
      <c r="L6" s="234"/>
      <c r="M6" s="127"/>
      <c r="N6" s="250"/>
      <c r="O6" s="250"/>
      <c r="P6" s="250"/>
      <c r="Q6" s="250"/>
      <c r="R6" s="250"/>
      <c r="S6" s="250"/>
      <c r="T6" s="250"/>
      <c r="U6" s="250"/>
      <c r="V6" s="250"/>
      <c r="W6" s="250"/>
      <c r="X6" s="250"/>
      <c r="Y6" s="127"/>
      <c r="Z6" s="250"/>
      <c r="AA6" s="250"/>
      <c r="AB6" s="250"/>
      <c r="AC6" s="250"/>
      <c r="AD6" s="250"/>
      <c r="AE6" s="250"/>
      <c r="AF6" s="250"/>
      <c r="AG6" s="250"/>
      <c r="AH6" s="250"/>
      <c r="AI6" s="250"/>
      <c r="AJ6" s="250"/>
      <c r="AK6" s="127"/>
      <c r="AL6" s="250"/>
      <c r="AM6" s="250"/>
      <c r="AN6" s="250"/>
      <c r="AO6" s="250"/>
      <c r="AP6" s="250"/>
      <c r="AQ6" s="250"/>
      <c r="AR6" s="250"/>
      <c r="AS6" s="250"/>
      <c r="AT6" s="250"/>
      <c r="AU6" s="250"/>
      <c r="AV6" s="250"/>
      <c r="AW6" s="127"/>
      <c r="AX6" s="250"/>
      <c r="AY6" s="250"/>
      <c r="AZ6" s="250"/>
      <c r="BA6" s="250"/>
      <c r="BB6" s="250"/>
      <c r="BC6" s="250"/>
      <c r="BD6" s="250"/>
      <c r="BE6" s="250"/>
      <c r="BF6" s="250"/>
      <c r="BG6" s="250"/>
      <c r="BH6" s="250"/>
      <c r="BI6" s="127"/>
      <c r="BJ6" s="250"/>
      <c r="BK6" s="250"/>
      <c r="BL6" s="250"/>
      <c r="BM6" s="250"/>
      <c r="BN6" s="250"/>
      <c r="BO6" s="250"/>
      <c r="BP6" s="250"/>
      <c r="BQ6" s="250"/>
      <c r="BR6" s="250"/>
      <c r="BS6" s="250"/>
      <c r="BT6" s="250"/>
      <c r="BU6" s="127"/>
      <c r="BV6" s="250"/>
      <c r="BW6" s="250"/>
      <c r="BX6" s="250"/>
      <c r="BY6" s="250"/>
      <c r="BZ6" s="250"/>
      <c r="CA6" s="250"/>
      <c r="CB6" s="250"/>
      <c r="CC6" s="250"/>
      <c r="CD6" s="250"/>
      <c r="CE6" s="250"/>
      <c r="CF6" s="250"/>
      <c r="CG6" s="127"/>
      <c r="CH6" s="250"/>
      <c r="CI6" s="250"/>
      <c r="CJ6" s="250"/>
      <c r="CK6" s="250"/>
      <c r="CL6" s="250"/>
      <c r="CM6" s="250"/>
      <c r="CN6" s="250"/>
      <c r="CO6" s="250"/>
      <c r="CP6" s="250"/>
      <c r="CQ6" s="250"/>
      <c r="CR6" s="250"/>
      <c r="CS6" s="127"/>
      <c r="CT6" s="250"/>
      <c r="CU6" s="250"/>
      <c r="CV6" s="250"/>
      <c r="CW6" s="250"/>
      <c r="CX6" s="250"/>
      <c r="CY6" s="250"/>
      <c r="CZ6" s="250"/>
      <c r="DA6" s="250"/>
      <c r="DB6" s="250"/>
      <c r="DC6" s="250"/>
      <c r="DD6" s="250"/>
      <c r="DE6" s="127"/>
      <c r="DF6" s="250"/>
      <c r="DG6" s="250"/>
      <c r="DH6" s="250"/>
      <c r="DI6" s="250"/>
      <c r="DJ6" s="250"/>
      <c r="DK6" s="250"/>
      <c r="DL6" s="250"/>
      <c r="DM6" s="250"/>
      <c r="DN6" s="250"/>
      <c r="DO6" s="250"/>
      <c r="DP6" s="250"/>
      <c r="DQ6" s="127"/>
      <c r="DR6" s="250"/>
      <c r="DS6" s="250"/>
      <c r="DT6" s="250"/>
      <c r="DU6" s="250"/>
      <c r="DV6" s="250"/>
      <c r="DW6" s="250"/>
      <c r="DX6" s="250"/>
      <c r="DY6" s="250"/>
      <c r="DZ6" s="250"/>
      <c r="EA6" s="250"/>
      <c r="EB6" s="250"/>
      <c r="EC6" s="127"/>
      <c r="ED6" s="250"/>
      <c r="EE6" s="250"/>
      <c r="EF6" s="250"/>
      <c r="EG6" s="250"/>
      <c r="EH6" s="250"/>
      <c r="EI6" s="250"/>
      <c r="EJ6" s="250"/>
      <c r="EK6" s="250"/>
      <c r="EL6" s="250"/>
      <c r="EM6" s="250"/>
      <c r="EN6" s="250"/>
      <c r="EO6" s="127"/>
      <c r="EP6" s="250"/>
      <c r="EQ6" s="250"/>
      <c r="ER6" s="250"/>
      <c r="ES6" s="250"/>
      <c r="ET6" s="250"/>
      <c r="EU6" s="250"/>
      <c r="EV6" s="250"/>
      <c r="EW6" s="250"/>
      <c r="EX6" s="250"/>
      <c r="EY6" s="250"/>
      <c r="EZ6" s="250"/>
      <c r="FA6" s="127"/>
      <c r="FB6" s="250"/>
      <c r="FC6" s="250"/>
      <c r="FD6" s="250"/>
      <c r="FE6" s="250"/>
      <c r="FF6" s="250"/>
      <c r="FG6" s="250"/>
      <c r="FH6" s="250"/>
      <c r="FI6" s="250"/>
      <c r="FJ6" s="250"/>
      <c r="FK6" s="250"/>
      <c r="FL6" s="250"/>
      <c r="FM6" s="127"/>
      <c r="FN6" s="250"/>
      <c r="FO6" s="250"/>
      <c r="FP6" s="250"/>
      <c r="FQ6" s="250"/>
      <c r="FR6" s="250"/>
      <c r="FS6" s="250"/>
      <c r="FT6" s="250"/>
      <c r="FU6" s="250"/>
      <c r="FV6" s="250"/>
      <c r="FW6" s="250"/>
      <c r="FX6" s="250"/>
      <c r="FY6" s="127"/>
      <c r="FZ6" s="250"/>
      <c r="GA6" s="250"/>
      <c r="GB6" s="250"/>
      <c r="GC6" s="250"/>
      <c r="GD6" s="250"/>
      <c r="GE6" s="250"/>
      <c r="GF6" s="250"/>
      <c r="GG6" s="250"/>
      <c r="GH6" s="250"/>
      <c r="GI6" s="250"/>
      <c r="GJ6" s="250"/>
      <c r="GK6" s="127"/>
      <c r="GL6" s="250"/>
      <c r="GM6" s="250"/>
      <c r="GN6" s="250"/>
      <c r="GO6" s="250"/>
      <c r="GP6" s="250"/>
      <c r="GQ6" s="250"/>
      <c r="GR6" s="250"/>
      <c r="GS6" s="250"/>
      <c r="GT6" s="250"/>
      <c r="GU6" s="250"/>
      <c r="GV6" s="250"/>
      <c r="GW6" s="127"/>
      <c r="GX6" s="250"/>
      <c r="GY6" s="250"/>
      <c r="GZ6" s="250"/>
      <c r="HA6" s="250"/>
      <c r="HB6" s="250"/>
      <c r="HC6" s="250"/>
      <c r="HD6" s="250"/>
      <c r="HE6" s="250"/>
      <c r="HF6" s="250"/>
      <c r="HG6" s="250"/>
      <c r="HH6" s="250"/>
      <c r="HI6" s="127"/>
      <c r="HJ6" s="250"/>
      <c r="HK6" s="250"/>
      <c r="HL6" s="250"/>
      <c r="HM6" s="250"/>
      <c r="HN6" s="250"/>
      <c r="HO6" s="250"/>
      <c r="HP6" s="250"/>
      <c r="HQ6" s="250"/>
      <c r="HR6" s="250"/>
      <c r="HS6" s="250"/>
      <c r="HT6" s="250"/>
      <c r="HU6" s="127"/>
      <c r="HV6" s="250"/>
      <c r="HW6" s="250"/>
      <c r="HX6" s="250"/>
      <c r="HY6" s="250"/>
      <c r="HZ6" s="250"/>
      <c r="IA6" s="250"/>
      <c r="IB6" s="250"/>
      <c r="IC6" s="250"/>
      <c r="ID6" s="250"/>
      <c r="IE6" s="250"/>
      <c r="IF6" s="250"/>
      <c r="IG6" s="127"/>
      <c r="IH6" s="250"/>
      <c r="II6" s="250"/>
      <c r="IJ6" s="250"/>
      <c r="IK6" s="250"/>
      <c r="IL6" s="250"/>
      <c r="IM6" s="250"/>
      <c r="IN6" s="250"/>
      <c r="IO6" s="250"/>
      <c r="IP6" s="250"/>
      <c r="IQ6" s="250"/>
      <c r="IR6" s="250"/>
      <c r="IS6" s="127"/>
      <c r="IT6" s="250"/>
      <c r="IU6" s="250"/>
      <c r="IV6" s="250"/>
    </row>
    <row r="7" spans="1:256" ht="6" customHeight="1" thickBot="1">
      <c r="A7" s="134"/>
      <c r="B7" s="236"/>
      <c r="C7" s="236"/>
      <c r="D7" s="236"/>
      <c r="E7" s="236"/>
      <c r="F7" s="236"/>
      <c r="G7" s="236"/>
      <c r="H7" s="236"/>
      <c r="I7" s="236"/>
      <c r="J7" s="236"/>
      <c r="K7" s="236"/>
      <c r="L7" s="236"/>
      <c r="M7" s="128"/>
      <c r="N7" s="249"/>
      <c r="O7" s="249"/>
      <c r="P7" s="249"/>
      <c r="Q7" s="249"/>
      <c r="R7" s="249"/>
      <c r="S7" s="249"/>
      <c r="T7" s="249"/>
      <c r="U7" s="249"/>
      <c r="V7" s="249"/>
      <c r="W7" s="249"/>
      <c r="X7" s="249"/>
      <c r="Y7" s="128"/>
      <c r="Z7" s="249"/>
      <c r="AA7" s="249"/>
      <c r="AB7" s="249"/>
      <c r="AC7" s="249"/>
      <c r="AD7" s="249"/>
      <c r="AE7" s="249"/>
      <c r="AF7" s="249"/>
      <c r="AG7" s="249"/>
      <c r="AH7" s="249"/>
      <c r="AI7" s="249"/>
      <c r="AJ7" s="249"/>
      <c r="AK7" s="128"/>
      <c r="AL7" s="249"/>
      <c r="AM7" s="249"/>
      <c r="AN7" s="249"/>
      <c r="AO7" s="249"/>
      <c r="AP7" s="249"/>
      <c r="AQ7" s="249"/>
      <c r="AR7" s="249"/>
      <c r="AS7" s="249"/>
      <c r="AT7" s="249"/>
      <c r="AU7" s="249"/>
      <c r="AV7" s="249"/>
      <c r="AW7" s="128"/>
      <c r="AX7" s="249"/>
      <c r="AY7" s="249"/>
      <c r="AZ7" s="249"/>
      <c r="BA7" s="249"/>
      <c r="BB7" s="249"/>
      <c r="BC7" s="249"/>
      <c r="BD7" s="249"/>
      <c r="BE7" s="249"/>
      <c r="BF7" s="249"/>
      <c r="BG7" s="249"/>
      <c r="BH7" s="249"/>
      <c r="BI7" s="128"/>
      <c r="BJ7" s="249"/>
      <c r="BK7" s="249"/>
      <c r="BL7" s="249"/>
      <c r="BM7" s="249"/>
      <c r="BN7" s="249"/>
      <c r="BO7" s="249"/>
      <c r="BP7" s="249"/>
      <c r="BQ7" s="249"/>
      <c r="BR7" s="249"/>
      <c r="BS7" s="249"/>
      <c r="BT7" s="249"/>
      <c r="BU7" s="128"/>
      <c r="BV7" s="249"/>
      <c r="BW7" s="249"/>
      <c r="BX7" s="249"/>
      <c r="BY7" s="249"/>
      <c r="BZ7" s="249"/>
      <c r="CA7" s="249"/>
      <c r="CB7" s="249"/>
      <c r="CC7" s="249"/>
      <c r="CD7" s="249"/>
      <c r="CE7" s="249"/>
      <c r="CF7" s="249"/>
      <c r="CG7" s="128"/>
      <c r="CH7" s="249"/>
      <c r="CI7" s="249"/>
      <c r="CJ7" s="249"/>
      <c r="CK7" s="249"/>
      <c r="CL7" s="249"/>
      <c r="CM7" s="249"/>
      <c r="CN7" s="249"/>
      <c r="CO7" s="249"/>
      <c r="CP7" s="249"/>
      <c r="CQ7" s="249"/>
      <c r="CR7" s="249"/>
      <c r="CS7" s="128"/>
      <c r="CT7" s="249"/>
      <c r="CU7" s="249"/>
      <c r="CV7" s="249"/>
      <c r="CW7" s="249"/>
      <c r="CX7" s="249"/>
      <c r="CY7" s="249"/>
      <c r="CZ7" s="249"/>
      <c r="DA7" s="249"/>
      <c r="DB7" s="249"/>
      <c r="DC7" s="249"/>
      <c r="DD7" s="249"/>
      <c r="DE7" s="128"/>
      <c r="DF7" s="249"/>
      <c r="DG7" s="249"/>
      <c r="DH7" s="249"/>
      <c r="DI7" s="249"/>
      <c r="DJ7" s="249"/>
      <c r="DK7" s="249"/>
      <c r="DL7" s="249"/>
      <c r="DM7" s="249"/>
      <c r="DN7" s="249"/>
      <c r="DO7" s="249"/>
      <c r="DP7" s="249"/>
      <c r="DQ7" s="128"/>
      <c r="DR7" s="249"/>
      <c r="DS7" s="249"/>
      <c r="DT7" s="249"/>
      <c r="DU7" s="249"/>
      <c r="DV7" s="249"/>
      <c r="DW7" s="249"/>
      <c r="DX7" s="249"/>
      <c r="DY7" s="249"/>
      <c r="DZ7" s="249"/>
      <c r="EA7" s="249"/>
      <c r="EB7" s="249"/>
      <c r="EC7" s="128"/>
      <c r="ED7" s="249"/>
      <c r="EE7" s="249"/>
      <c r="EF7" s="249"/>
      <c r="EG7" s="249"/>
      <c r="EH7" s="249"/>
      <c r="EI7" s="249"/>
      <c r="EJ7" s="249"/>
      <c r="EK7" s="249"/>
      <c r="EL7" s="249"/>
      <c r="EM7" s="249"/>
      <c r="EN7" s="249"/>
      <c r="EO7" s="128"/>
      <c r="EP7" s="249"/>
      <c r="EQ7" s="249"/>
      <c r="ER7" s="249"/>
      <c r="ES7" s="249"/>
      <c r="ET7" s="249"/>
      <c r="EU7" s="249"/>
      <c r="EV7" s="249"/>
      <c r="EW7" s="249"/>
      <c r="EX7" s="249"/>
      <c r="EY7" s="249"/>
      <c r="EZ7" s="249"/>
      <c r="FA7" s="128"/>
      <c r="FB7" s="249"/>
      <c r="FC7" s="249"/>
      <c r="FD7" s="249"/>
      <c r="FE7" s="249"/>
      <c r="FF7" s="249"/>
      <c r="FG7" s="249"/>
      <c r="FH7" s="249"/>
      <c r="FI7" s="249"/>
      <c r="FJ7" s="249"/>
      <c r="FK7" s="249"/>
      <c r="FL7" s="249"/>
      <c r="FM7" s="128"/>
      <c r="FN7" s="249"/>
      <c r="FO7" s="249"/>
      <c r="FP7" s="249"/>
      <c r="FQ7" s="249"/>
      <c r="FR7" s="249"/>
      <c r="FS7" s="249"/>
      <c r="FT7" s="249"/>
      <c r="FU7" s="249"/>
      <c r="FV7" s="249"/>
      <c r="FW7" s="249"/>
      <c r="FX7" s="249"/>
      <c r="FY7" s="128"/>
      <c r="FZ7" s="249"/>
      <c r="GA7" s="249"/>
      <c r="GB7" s="249"/>
      <c r="GC7" s="249"/>
      <c r="GD7" s="249"/>
      <c r="GE7" s="249"/>
      <c r="GF7" s="249"/>
      <c r="GG7" s="249"/>
      <c r="GH7" s="249"/>
      <c r="GI7" s="249"/>
      <c r="GJ7" s="249"/>
      <c r="GK7" s="128"/>
      <c r="GL7" s="249"/>
      <c r="GM7" s="249"/>
      <c r="GN7" s="249"/>
      <c r="GO7" s="249"/>
      <c r="GP7" s="249"/>
      <c r="GQ7" s="249"/>
      <c r="GR7" s="249"/>
      <c r="GS7" s="249"/>
      <c r="GT7" s="249"/>
      <c r="GU7" s="249"/>
      <c r="GV7" s="249"/>
      <c r="GW7" s="128"/>
      <c r="GX7" s="249"/>
      <c r="GY7" s="249"/>
      <c r="GZ7" s="249"/>
      <c r="HA7" s="249"/>
      <c r="HB7" s="249"/>
      <c r="HC7" s="249"/>
      <c r="HD7" s="249"/>
      <c r="HE7" s="249"/>
      <c r="HF7" s="249"/>
      <c r="HG7" s="249"/>
      <c r="HH7" s="249"/>
      <c r="HI7" s="128"/>
      <c r="HJ7" s="249"/>
      <c r="HK7" s="249"/>
      <c r="HL7" s="249"/>
      <c r="HM7" s="249"/>
      <c r="HN7" s="249"/>
      <c r="HO7" s="249"/>
      <c r="HP7" s="249"/>
      <c r="HQ7" s="249"/>
      <c r="HR7" s="249"/>
      <c r="HS7" s="249"/>
      <c r="HT7" s="249"/>
      <c r="HU7" s="128"/>
      <c r="HV7" s="249"/>
      <c r="HW7" s="249"/>
      <c r="HX7" s="249"/>
      <c r="HY7" s="249"/>
      <c r="HZ7" s="249"/>
      <c r="IA7" s="249"/>
      <c r="IB7" s="249"/>
      <c r="IC7" s="249"/>
      <c r="ID7" s="249"/>
      <c r="IE7" s="249"/>
      <c r="IF7" s="249"/>
      <c r="IG7" s="128"/>
      <c r="IH7" s="249"/>
      <c r="II7" s="249"/>
      <c r="IJ7" s="249"/>
      <c r="IK7" s="249"/>
      <c r="IL7" s="249"/>
      <c r="IM7" s="249"/>
      <c r="IN7" s="249"/>
      <c r="IO7" s="249"/>
      <c r="IP7" s="249"/>
      <c r="IQ7" s="249"/>
      <c r="IR7" s="249"/>
      <c r="IS7" s="128"/>
      <c r="IT7" s="249"/>
      <c r="IU7" s="249"/>
      <c r="IV7" s="249"/>
    </row>
    <row r="8" spans="5:11" ht="16.5">
      <c r="E8" s="5"/>
      <c r="F8" s="5"/>
      <c r="G8" s="5"/>
      <c r="H8" s="5"/>
      <c r="I8" s="5"/>
      <c r="J8" s="5"/>
      <c r="K8" s="5"/>
    </row>
    <row r="9" spans="2:11" ht="16.5">
      <c r="B9" s="131" t="s">
        <v>16</v>
      </c>
      <c r="C9" s="131"/>
      <c r="E9" s="5"/>
      <c r="F9" s="5"/>
      <c r="G9" s="5"/>
      <c r="H9" s="5"/>
      <c r="I9" s="5"/>
      <c r="J9" s="5"/>
      <c r="K9" s="5"/>
    </row>
    <row r="10" spans="1:11" ht="4.5" customHeight="1">
      <c r="A10" s="3"/>
      <c r="B10" s="27"/>
      <c r="C10" s="5"/>
      <c r="D10" s="5"/>
      <c r="E10" s="5"/>
      <c r="F10" s="5"/>
      <c r="G10" s="5"/>
      <c r="H10" s="5"/>
      <c r="I10" s="5"/>
      <c r="J10" s="5"/>
      <c r="K10" s="5"/>
    </row>
    <row r="11" spans="1:11" ht="16.5">
      <c r="A11" s="3"/>
      <c r="B11" s="243" t="s">
        <v>17</v>
      </c>
      <c r="C11" s="243"/>
      <c r="D11" s="28"/>
      <c r="E11" s="5"/>
      <c r="F11" s="5"/>
      <c r="G11" s="5"/>
      <c r="H11" s="5"/>
      <c r="I11" s="5"/>
      <c r="J11" s="5"/>
      <c r="K11" s="5"/>
    </row>
    <row r="12" spans="1:11" ht="16.5">
      <c r="A12" s="3"/>
      <c r="B12" s="137"/>
      <c r="C12" s="137"/>
      <c r="D12" s="29"/>
      <c r="E12" s="30" t="s">
        <v>1</v>
      </c>
      <c r="F12" s="6" t="s">
        <v>2</v>
      </c>
      <c r="G12" s="6" t="s">
        <v>3</v>
      </c>
      <c r="H12" s="6" t="s">
        <v>4</v>
      </c>
      <c r="I12" s="6" t="s">
        <v>5</v>
      </c>
      <c r="J12" s="6" t="s">
        <v>6</v>
      </c>
      <c r="K12" s="5"/>
    </row>
    <row r="13" spans="1:11" ht="16.5">
      <c r="A13" s="3"/>
      <c r="B13" s="243" t="s">
        <v>18</v>
      </c>
      <c r="C13" s="243"/>
      <c r="D13" s="28"/>
      <c r="E13" s="31"/>
      <c r="F13" s="32">
        <v>0</v>
      </c>
      <c r="G13" s="32">
        <v>0</v>
      </c>
      <c r="H13" s="32">
        <v>0</v>
      </c>
      <c r="I13" s="32">
        <v>0</v>
      </c>
      <c r="J13" s="33">
        <v>0</v>
      </c>
      <c r="K13" s="5"/>
    </row>
    <row r="14" spans="1:11" ht="16.5">
      <c r="A14" s="3"/>
      <c r="B14" s="7"/>
      <c r="C14" s="5"/>
      <c r="D14" s="5"/>
      <c r="E14" s="18"/>
      <c r="F14" s="18"/>
      <c r="G14" s="18"/>
      <c r="H14" s="18"/>
      <c r="I14" s="18"/>
      <c r="J14" s="18"/>
      <c r="K14" s="5"/>
    </row>
    <row r="15" spans="1:11" ht="16.5">
      <c r="A15" s="3"/>
      <c r="B15" s="7"/>
      <c r="C15" s="5"/>
      <c r="D15" s="5"/>
      <c r="E15" s="18"/>
      <c r="F15" s="18"/>
      <c r="G15" s="18"/>
      <c r="H15" s="18"/>
      <c r="I15" s="18"/>
      <c r="J15" s="18"/>
      <c r="K15" s="5"/>
    </row>
    <row r="16" spans="1:11" ht="16.5">
      <c r="A16" s="3"/>
      <c r="B16" s="131" t="s">
        <v>134</v>
      </c>
      <c r="C16" s="5"/>
      <c r="D16" s="5"/>
      <c r="E16" s="18"/>
      <c r="F16" s="18"/>
      <c r="G16" s="18"/>
      <c r="H16" s="18"/>
      <c r="I16" s="18"/>
      <c r="J16" s="18"/>
      <c r="K16" s="5"/>
    </row>
    <row r="17" spans="1:11" ht="7.5" customHeight="1">
      <c r="A17" s="3"/>
      <c r="B17" s="7"/>
      <c r="C17" s="5"/>
      <c r="D17" s="5"/>
      <c r="E17" s="18"/>
      <c r="F17" s="18"/>
      <c r="G17" s="18"/>
      <c r="H17" s="18"/>
      <c r="I17" s="18"/>
      <c r="J17" s="18"/>
      <c r="K17" s="5"/>
    </row>
    <row r="18" spans="1:11" ht="16.5">
      <c r="A18" s="3"/>
      <c r="B18" s="243" t="s">
        <v>19</v>
      </c>
      <c r="C18" s="243"/>
      <c r="D18" s="28"/>
      <c r="E18" s="5"/>
      <c r="F18" s="5"/>
      <c r="G18" s="5"/>
      <c r="H18" s="5"/>
      <c r="I18" s="5"/>
      <c r="J18" s="5"/>
      <c r="K18" s="5"/>
    </row>
    <row r="19" spans="1:11" ht="16.5">
      <c r="A19" s="3"/>
      <c r="B19" s="243"/>
      <c r="C19" s="243"/>
      <c r="D19" s="29"/>
      <c r="E19" s="30" t="s">
        <v>1</v>
      </c>
      <c r="F19" s="6" t="s">
        <v>2</v>
      </c>
      <c r="G19" s="6" t="s">
        <v>3</v>
      </c>
      <c r="H19" s="6" t="s">
        <v>4</v>
      </c>
      <c r="I19" s="6" t="s">
        <v>5</v>
      </c>
      <c r="J19" s="6" t="s">
        <v>6</v>
      </c>
      <c r="K19" s="5"/>
    </row>
    <row r="20" spans="1:11" ht="16.5">
      <c r="A20" s="3"/>
      <c r="B20" s="243" t="s">
        <v>20</v>
      </c>
      <c r="C20" s="243"/>
      <c r="D20" s="28"/>
      <c r="E20" s="31">
        <v>0</v>
      </c>
      <c r="F20" s="32">
        <v>0</v>
      </c>
      <c r="G20" s="32">
        <v>0</v>
      </c>
      <c r="H20" s="32">
        <v>0</v>
      </c>
      <c r="I20" s="32">
        <v>0</v>
      </c>
      <c r="J20" s="33">
        <v>0</v>
      </c>
      <c r="K20" s="5"/>
    </row>
    <row r="21" spans="1:11" ht="16.5">
      <c r="A21" s="3"/>
      <c r="B21" s="243"/>
      <c r="C21" s="243"/>
      <c r="D21" s="29"/>
      <c r="E21" s="34"/>
      <c r="F21" s="34" t="s">
        <v>12</v>
      </c>
      <c r="G21" s="34"/>
      <c r="H21" s="34"/>
      <c r="I21" s="34"/>
      <c r="J21" s="34"/>
      <c r="K21" s="5"/>
    </row>
    <row r="22" spans="1:11" ht="16.5">
      <c r="A22" s="3"/>
      <c r="B22" s="243" t="s">
        <v>21</v>
      </c>
      <c r="C22" s="243"/>
      <c r="D22" s="28"/>
      <c r="E22" s="34"/>
      <c r="F22" s="34"/>
      <c r="G22" s="34"/>
      <c r="H22" s="34"/>
      <c r="I22" s="34"/>
      <c r="J22" s="34"/>
      <c r="K22" s="5"/>
    </row>
    <row r="23" spans="1:11" ht="16.5">
      <c r="A23" s="3"/>
      <c r="B23" s="243" t="s">
        <v>22</v>
      </c>
      <c r="C23" s="243"/>
      <c r="D23" s="28"/>
      <c r="E23" s="35">
        <v>0.06</v>
      </c>
      <c r="F23" s="5"/>
      <c r="G23" s="5"/>
      <c r="H23" s="5"/>
      <c r="I23" s="5"/>
      <c r="J23" s="5"/>
      <c r="K23" s="5"/>
    </row>
    <row r="24" spans="1:11" ht="16.5">
      <c r="A24" s="3"/>
      <c r="B24" s="243" t="s">
        <v>23</v>
      </c>
      <c r="C24" s="243"/>
      <c r="D24" s="28"/>
      <c r="E24" s="36">
        <v>10</v>
      </c>
      <c r="F24" s="5"/>
      <c r="G24" s="5"/>
      <c r="H24" s="5"/>
      <c r="I24" s="5"/>
      <c r="J24" s="5"/>
      <c r="K24" s="5"/>
    </row>
    <row r="25" spans="1:11" ht="16.5">
      <c r="A25" s="3"/>
      <c r="B25" s="5"/>
      <c r="C25" s="5"/>
      <c r="D25" s="5"/>
      <c r="E25" s="5"/>
      <c r="F25" s="5"/>
      <c r="G25" s="5"/>
      <c r="H25" s="5"/>
      <c r="I25" s="5"/>
      <c r="J25" s="5"/>
      <c r="K25" s="5"/>
    </row>
    <row r="26" spans="1:11" ht="8.25" customHeight="1">
      <c r="A26" s="3"/>
      <c r="B26" s="5"/>
      <c r="C26" s="5"/>
      <c r="D26" s="5"/>
      <c r="E26" s="5"/>
      <c r="F26" s="5"/>
      <c r="G26" s="5"/>
      <c r="H26" s="5"/>
      <c r="I26" s="5"/>
      <c r="J26" s="5"/>
      <c r="K26" s="5"/>
    </row>
    <row r="27" spans="1:11" ht="8.25" customHeight="1">
      <c r="A27" s="3"/>
      <c r="B27" s="5"/>
      <c r="C27" s="5"/>
      <c r="D27" s="5"/>
      <c r="E27" s="5"/>
      <c r="F27" s="4"/>
      <c r="G27" s="4"/>
      <c r="H27" s="4"/>
      <c r="I27" s="4"/>
      <c r="J27" s="4"/>
      <c r="K27" s="5"/>
    </row>
    <row r="28" spans="1:11" ht="16.5">
      <c r="A28" s="3"/>
      <c r="B28" s="5"/>
      <c r="C28" s="5"/>
      <c r="D28" s="5"/>
      <c r="E28" s="5"/>
      <c r="F28" s="4"/>
      <c r="G28" s="4"/>
      <c r="H28" s="4"/>
      <c r="I28" s="4"/>
      <c r="J28" s="4"/>
      <c r="K28" s="5"/>
    </row>
    <row r="29" spans="1:11" ht="16.5">
      <c r="A29" s="3"/>
      <c r="B29" s="131" t="s">
        <v>24</v>
      </c>
      <c r="C29" s="5"/>
      <c r="D29" s="5"/>
      <c r="E29" s="4"/>
      <c r="F29" s="4"/>
      <c r="G29" s="4"/>
      <c r="H29" s="4"/>
      <c r="I29" s="4"/>
      <c r="J29" s="4"/>
      <c r="K29" s="5"/>
    </row>
    <row r="30" spans="1:11" ht="16.5">
      <c r="A30" s="3"/>
      <c r="B30" s="5"/>
      <c r="C30" s="5"/>
      <c r="D30" s="5"/>
      <c r="E30" s="12" t="s">
        <v>1</v>
      </c>
      <c r="F30" s="12" t="s">
        <v>2</v>
      </c>
      <c r="G30" s="12" t="s">
        <v>3</v>
      </c>
      <c r="H30" s="12" t="s">
        <v>4</v>
      </c>
      <c r="I30" s="12" t="s">
        <v>5</v>
      </c>
      <c r="J30" s="12" t="s">
        <v>6</v>
      </c>
      <c r="K30" s="5"/>
    </row>
    <row r="31" spans="1:11" ht="16.5">
      <c r="A31" s="3"/>
      <c r="B31" s="119" t="s">
        <v>25</v>
      </c>
      <c r="C31" s="5"/>
      <c r="D31" s="5"/>
      <c r="E31" s="14">
        <f>E20</f>
        <v>0</v>
      </c>
      <c r="F31" s="15">
        <f>E31-PPMT($E$23,1,$E$24,-$E$20)</f>
        <v>0</v>
      </c>
      <c r="G31" s="15">
        <f>F31-PPMT($E$23,2,$E$24,-$E$20)</f>
        <v>0</v>
      </c>
      <c r="H31" s="15">
        <f>G31-PPMT($E$23,3,$E$24,-$E$20)</f>
        <v>0</v>
      </c>
      <c r="I31" s="15">
        <f>H31-PPMT($E$23,4,$E$24,-$E$20)</f>
        <v>0</v>
      </c>
      <c r="J31" s="16">
        <f>I31-PPMT($E$23,5,$E$24,-$E$20)</f>
        <v>0</v>
      </c>
      <c r="K31" s="5"/>
    </row>
    <row r="32" spans="1:11" ht="16.5">
      <c r="A32" s="3"/>
      <c r="B32" s="119" t="s">
        <v>26</v>
      </c>
      <c r="C32" s="5"/>
      <c r="D32" s="5"/>
      <c r="E32" s="37"/>
      <c r="F32" s="18">
        <f>F20</f>
        <v>0</v>
      </c>
      <c r="G32" s="18">
        <f>F32-PPMT($E$23,1,$E$24,-$F$20)</f>
        <v>0</v>
      </c>
      <c r="H32" s="18">
        <f>G32-PPMT($E$23,2,$E$24,-$F$20)</f>
        <v>0</v>
      </c>
      <c r="I32" s="18">
        <f>H32-PPMT($E$23,3,$E$24,-$F$20)</f>
        <v>0</v>
      </c>
      <c r="J32" s="19">
        <f>I32-PPMT($E$23,4,$E$24,-$F$20)</f>
        <v>0</v>
      </c>
      <c r="K32" s="5"/>
    </row>
    <row r="33" spans="1:11" ht="16.5">
      <c r="A33" s="3"/>
      <c r="B33" s="119" t="s">
        <v>27</v>
      </c>
      <c r="C33" s="5"/>
      <c r="D33" s="5"/>
      <c r="E33" s="38"/>
      <c r="F33" s="38"/>
      <c r="G33" s="18">
        <f>G20</f>
        <v>0</v>
      </c>
      <c r="H33" s="18">
        <f>G33-PPMT($E$23,1,$E$24,-$G$20)</f>
        <v>0</v>
      </c>
      <c r="I33" s="18">
        <f>H33-PPMT($E$23,2,$E$24,-$G$20)</f>
        <v>0</v>
      </c>
      <c r="J33" s="19">
        <f>I33-PPMT($E$23,3,$E$24,-$G$20)</f>
        <v>0</v>
      </c>
      <c r="K33" s="5"/>
    </row>
    <row r="34" spans="1:11" ht="16.5">
      <c r="A34" s="3"/>
      <c r="B34" s="119" t="s">
        <v>28</v>
      </c>
      <c r="C34" s="5"/>
      <c r="D34" s="5"/>
      <c r="E34" s="37"/>
      <c r="F34" s="38"/>
      <c r="G34" s="38"/>
      <c r="H34" s="18">
        <f>H20</f>
        <v>0</v>
      </c>
      <c r="I34" s="18">
        <f>H34-PPMT($E$23,1,$E$24,-$H$20)</f>
        <v>0</v>
      </c>
      <c r="J34" s="19">
        <f>I34-PPMT($E$23,2,$E$24,-$H$20)</f>
        <v>0</v>
      </c>
      <c r="K34" s="5"/>
    </row>
    <row r="35" spans="1:11" ht="16.5">
      <c r="A35" s="3"/>
      <c r="B35" s="119" t="s">
        <v>29</v>
      </c>
      <c r="C35" s="5"/>
      <c r="D35" s="5"/>
      <c r="E35" s="37"/>
      <c r="F35" s="38"/>
      <c r="G35" s="38"/>
      <c r="H35" s="38"/>
      <c r="I35" s="18">
        <f>I20</f>
        <v>0</v>
      </c>
      <c r="J35" s="19">
        <f>I35-PPMT($E$23,1,$E$24,-$I$20)</f>
        <v>0</v>
      </c>
      <c r="K35" s="5"/>
    </row>
    <row r="36" spans="1:11" ht="16.5">
      <c r="A36" s="3"/>
      <c r="B36" s="119" t="s">
        <v>30</v>
      </c>
      <c r="C36" s="5"/>
      <c r="D36" s="5"/>
      <c r="E36" s="39"/>
      <c r="F36" s="40"/>
      <c r="G36" s="40"/>
      <c r="H36" s="40"/>
      <c r="I36" s="21"/>
      <c r="J36" s="22">
        <f>J20</f>
        <v>0</v>
      </c>
      <c r="K36" s="5"/>
    </row>
    <row r="37" spans="1:11" ht="16.5">
      <c r="A37" s="3"/>
      <c r="B37" s="131" t="s">
        <v>137</v>
      </c>
      <c r="C37" s="5"/>
      <c r="D37" s="5"/>
      <c r="E37" s="23">
        <f aca="true" t="shared" si="0" ref="E37:J37">SUM(E31:E36)</f>
        <v>0</v>
      </c>
      <c r="F37" s="24">
        <f t="shared" si="0"/>
        <v>0</v>
      </c>
      <c r="G37" s="24">
        <f t="shared" si="0"/>
        <v>0</v>
      </c>
      <c r="H37" s="24">
        <f t="shared" si="0"/>
        <v>0</v>
      </c>
      <c r="I37" s="24">
        <f t="shared" si="0"/>
        <v>0</v>
      </c>
      <c r="J37" s="25">
        <f t="shared" si="0"/>
        <v>0</v>
      </c>
      <c r="K37" s="5"/>
    </row>
    <row r="38" spans="1:11" ht="16.5">
      <c r="A38" s="3"/>
      <c r="B38" s="5"/>
      <c r="C38" s="5"/>
      <c r="D38" s="5"/>
      <c r="E38" s="18"/>
      <c r="F38" s="18"/>
      <c r="G38" s="18"/>
      <c r="H38" s="18"/>
      <c r="I38" s="18"/>
      <c r="J38" s="18"/>
      <c r="K38" s="5"/>
    </row>
    <row r="39" spans="1:11" ht="16.5">
      <c r="A39" s="3"/>
      <c r="B39" s="131" t="s">
        <v>31</v>
      </c>
      <c r="C39" s="5"/>
      <c r="D39" s="5"/>
      <c r="E39" s="4"/>
      <c r="F39" s="4"/>
      <c r="G39" s="4"/>
      <c r="H39" s="4"/>
      <c r="I39" s="4"/>
      <c r="J39" s="4"/>
      <c r="K39" s="5"/>
    </row>
    <row r="40" spans="1:11" ht="16.5">
      <c r="A40" s="3"/>
      <c r="B40" s="5"/>
      <c r="C40" s="5"/>
      <c r="D40" s="5"/>
      <c r="E40" s="12" t="s">
        <v>1</v>
      </c>
      <c r="F40" s="12" t="s">
        <v>2</v>
      </c>
      <c r="G40" s="12" t="s">
        <v>3</v>
      </c>
      <c r="H40" s="12" t="s">
        <v>4</v>
      </c>
      <c r="I40" s="12" t="s">
        <v>5</v>
      </c>
      <c r="J40" s="12" t="s">
        <v>6</v>
      </c>
      <c r="K40" s="5"/>
    </row>
    <row r="41" spans="1:11" ht="16.5">
      <c r="A41" s="3"/>
      <c r="B41" s="119" t="s">
        <v>25</v>
      </c>
      <c r="C41" s="5"/>
      <c r="D41" s="5"/>
      <c r="E41" s="41"/>
      <c r="F41" s="15">
        <f>IPMT($E$23,1,$E$24,-$E$20)</f>
        <v>0</v>
      </c>
      <c r="G41" s="15">
        <f>IPMT($E$23,2,$E$24,-$E$20)</f>
        <v>0</v>
      </c>
      <c r="H41" s="15">
        <f>IPMT($E$23,3,$E$24,-$E$20)</f>
        <v>0</v>
      </c>
      <c r="I41" s="15">
        <f>IPMT($E$23,4,$E$24,-$E$20)</f>
        <v>0</v>
      </c>
      <c r="J41" s="16">
        <f>IPMT($E$23,5,$E$24,-$E$20)</f>
        <v>0</v>
      </c>
      <c r="K41" s="5"/>
    </row>
    <row r="42" spans="1:11" ht="16.5">
      <c r="A42" s="3"/>
      <c r="B42" s="119" t="s">
        <v>26</v>
      </c>
      <c r="C42" s="5"/>
      <c r="D42" s="5"/>
      <c r="E42" s="37"/>
      <c r="F42" s="38"/>
      <c r="G42" s="18">
        <f>IPMT($E$23,1,$E$24,-$F$20)</f>
        <v>0</v>
      </c>
      <c r="H42" s="18">
        <f>IPMT($E$23,2,$E$24,-$F$20)</f>
        <v>0</v>
      </c>
      <c r="I42" s="18">
        <f>IPMT($E$23,3,$E$24,-$F$20)</f>
        <v>0</v>
      </c>
      <c r="J42" s="19">
        <f>IPMT($E$23,4,$E$24,-$F$20)</f>
        <v>0</v>
      </c>
      <c r="K42" s="5"/>
    </row>
    <row r="43" spans="1:11" ht="16.5">
      <c r="A43" s="3"/>
      <c r="B43" s="119" t="s">
        <v>27</v>
      </c>
      <c r="C43" s="5"/>
      <c r="D43" s="5"/>
      <c r="E43" s="37"/>
      <c r="F43" s="38"/>
      <c r="G43" s="38"/>
      <c r="H43" s="18">
        <f>IPMT($E$23,1,$E$24,-$G$20)</f>
        <v>0</v>
      </c>
      <c r="I43" s="18">
        <f>IPMT($E$23,2,$E$24,-$G$20)</f>
        <v>0</v>
      </c>
      <c r="J43" s="19">
        <f>IPMT($E$23,3,$E$24,-$G$20)</f>
        <v>0</v>
      </c>
      <c r="K43" s="5"/>
    </row>
    <row r="44" spans="1:11" ht="16.5">
      <c r="A44" s="3"/>
      <c r="B44" s="119" t="s">
        <v>28</v>
      </c>
      <c r="C44" s="5"/>
      <c r="D44" s="5"/>
      <c r="E44" s="37"/>
      <c r="F44" s="38"/>
      <c r="G44" s="38"/>
      <c r="H44" s="38"/>
      <c r="I44" s="18">
        <f>IPMT($E$23,1,$E$24,-$H$20)</f>
        <v>0</v>
      </c>
      <c r="J44" s="19">
        <f>IPMT($E$23,2,$E$24,-$G$20)</f>
        <v>0</v>
      </c>
      <c r="K44" s="5"/>
    </row>
    <row r="45" spans="1:11" ht="16.5">
      <c r="A45" s="3"/>
      <c r="B45" s="119" t="s">
        <v>29</v>
      </c>
      <c r="C45" s="5"/>
      <c r="D45" s="5"/>
      <c r="E45" s="37"/>
      <c r="F45" s="38"/>
      <c r="G45" s="38"/>
      <c r="H45" s="38"/>
      <c r="I45" s="38"/>
      <c r="J45" s="19">
        <f>IPMT($E$23,1,$E$24,-$I$20)</f>
        <v>0</v>
      </c>
      <c r="K45" s="5"/>
    </row>
    <row r="46" spans="1:11" ht="16.5">
      <c r="A46" s="3"/>
      <c r="B46" s="131" t="s">
        <v>136</v>
      </c>
      <c r="C46" s="5"/>
      <c r="D46" s="5"/>
      <c r="E46" s="23">
        <f aca="true" t="shared" si="1" ref="E46:J46">SUM(E41:E45)</f>
        <v>0</v>
      </c>
      <c r="F46" s="24">
        <f t="shared" si="1"/>
        <v>0</v>
      </c>
      <c r="G46" s="24">
        <f t="shared" si="1"/>
        <v>0</v>
      </c>
      <c r="H46" s="24">
        <f t="shared" si="1"/>
        <v>0</v>
      </c>
      <c r="I46" s="24">
        <f t="shared" si="1"/>
        <v>0</v>
      </c>
      <c r="J46" s="25">
        <f t="shared" si="1"/>
        <v>0</v>
      </c>
      <c r="K46" s="5"/>
    </row>
    <row r="47" spans="1:11" ht="16.5">
      <c r="A47" s="3"/>
      <c r="B47" s="5"/>
      <c r="C47" s="5"/>
      <c r="D47" s="5"/>
      <c r="E47" s="5"/>
      <c r="F47" s="5"/>
      <c r="G47" s="5"/>
      <c r="H47" s="5"/>
      <c r="I47" s="5"/>
      <c r="J47" s="5"/>
      <c r="K47" s="5"/>
    </row>
    <row r="48" spans="1:11" ht="16.5">
      <c r="A48" s="3"/>
      <c r="B48" s="131" t="s">
        <v>32</v>
      </c>
      <c r="C48" s="5"/>
      <c r="D48" s="5"/>
      <c r="E48" s="4"/>
      <c r="F48" s="4"/>
      <c r="G48" s="4"/>
      <c r="H48" s="4"/>
      <c r="I48" s="4"/>
      <c r="J48" s="4"/>
      <c r="K48" s="5"/>
    </row>
    <row r="49" spans="1:11" ht="16.5">
      <c r="A49" s="3"/>
      <c r="B49" s="5"/>
      <c r="C49" s="5"/>
      <c r="D49" s="5"/>
      <c r="E49" s="12" t="s">
        <v>1</v>
      </c>
      <c r="F49" s="12" t="s">
        <v>2</v>
      </c>
      <c r="G49" s="12" t="s">
        <v>3</v>
      </c>
      <c r="H49" s="12" t="s">
        <v>4</v>
      </c>
      <c r="I49" s="12" t="s">
        <v>5</v>
      </c>
      <c r="J49" s="12" t="s">
        <v>6</v>
      </c>
      <c r="K49" s="5"/>
    </row>
    <row r="50" spans="1:11" ht="16.5">
      <c r="A50" s="3"/>
      <c r="B50" s="119" t="s">
        <v>25</v>
      </c>
      <c r="C50" s="5"/>
      <c r="D50" s="5"/>
      <c r="E50" s="41"/>
      <c r="F50" s="15">
        <f>PPMT($E$23,1,$E$24,-$E$20)</f>
        <v>0</v>
      </c>
      <c r="G50" s="15">
        <f>PPMT($E$23,2,$E$24,-$E$20)</f>
        <v>0</v>
      </c>
      <c r="H50" s="15">
        <f>PPMT($E$23,3,$E$24,-$E$20)</f>
        <v>0</v>
      </c>
      <c r="I50" s="15">
        <f>PPMT($E$23,4,$E$24,-$E$20)</f>
        <v>0</v>
      </c>
      <c r="J50" s="16">
        <f>PPMT($E$23,5,$E$24,-$E$20)</f>
        <v>0</v>
      </c>
      <c r="K50" s="5"/>
    </row>
    <row r="51" spans="1:11" ht="16.5">
      <c r="A51" s="3"/>
      <c r="B51" s="119" t="s">
        <v>26</v>
      </c>
      <c r="C51" s="5"/>
      <c r="D51" s="5"/>
      <c r="E51" s="37"/>
      <c r="F51" s="38"/>
      <c r="G51" s="18">
        <f>PPMT($E$23,1,$E$24,-$F$20)</f>
        <v>0</v>
      </c>
      <c r="H51" s="18">
        <f>PPMT($E$23,2,$E$24,-$F$20)</f>
        <v>0</v>
      </c>
      <c r="I51" s="18">
        <f>PPMT($E$23,3,$E$24,-$F$20)</f>
        <v>0</v>
      </c>
      <c r="J51" s="19">
        <f>PPMT($E$23,4,$E$24,-$F$20)</f>
        <v>0</v>
      </c>
      <c r="K51" s="5"/>
    </row>
    <row r="52" spans="1:11" ht="16.5">
      <c r="A52" s="3"/>
      <c r="B52" s="119" t="s">
        <v>27</v>
      </c>
      <c r="C52" s="5"/>
      <c r="D52" s="5"/>
      <c r="E52" s="37"/>
      <c r="F52" s="38"/>
      <c r="G52" s="38"/>
      <c r="H52" s="18">
        <f>PPMT($E$23,1,$E$24,-$G$20)</f>
        <v>0</v>
      </c>
      <c r="I52" s="18">
        <f>PPMT($E$23,2,$E$24,-$G$20)</f>
        <v>0</v>
      </c>
      <c r="J52" s="19">
        <f>PPMT($E$23,3,$E$24,-$G$20)</f>
        <v>0</v>
      </c>
      <c r="K52" s="5"/>
    </row>
    <row r="53" spans="1:11" ht="16.5">
      <c r="A53" s="3"/>
      <c r="B53" s="119" t="s">
        <v>28</v>
      </c>
      <c r="C53" s="5"/>
      <c r="D53" s="5"/>
      <c r="E53" s="37"/>
      <c r="F53" s="38"/>
      <c r="G53" s="38"/>
      <c r="H53" s="38"/>
      <c r="I53" s="18">
        <f>PPMT($E$23,1,$E$24,-$H$20)</f>
        <v>0</v>
      </c>
      <c r="J53" s="19">
        <f>PPMT($E$23,2,$E$24,-$H$20)</f>
        <v>0</v>
      </c>
      <c r="K53" s="5"/>
    </row>
    <row r="54" spans="1:11" ht="16.5">
      <c r="A54" s="3"/>
      <c r="B54" s="119" t="s">
        <v>29</v>
      </c>
      <c r="C54" s="5"/>
      <c r="D54" s="5"/>
      <c r="E54" s="37"/>
      <c r="F54" s="38"/>
      <c r="G54" s="38"/>
      <c r="H54" s="38"/>
      <c r="I54" s="38"/>
      <c r="J54" s="19">
        <f>PPMT($E$23,1,$E$24,-$I$20)</f>
        <v>0</v>
      </c>
      <c r="K54" s="5"/>
    </row>
    <row r="55" spans="1:11" ht="16.5">
      <c r="A55" s="3"/>
      <c r="B55" s="131" t="s">
        <v>135</v>
      </c>
      <c r="C55" s="5"/>
      <c r="D55" s="5"/>
      <c r="E55" s="23">
        <f aca="true" t="shared" si="2" ref="E55:J55">SUM(E50:E54)</f>
        <v>0</v>
      </c>
      <c r="F55" s="24">
        <f t="shared" si="2"/>
        <v>0</v>
      </c>
      <c r="G55" s="24">
        <f t="shared" si="2"/>
        <v>0</v>
      </c>
      <c r="H55" s="24">
        <f t="shared" si="2"/>
        <v>0</v>
      </c>
      <c r="I55" s="24">
        <f t="shared" si="2"/>
        <v>0</v>
      </c>
      <c r="J55" s="25">
        <f t="shared" si="2"/>
        <v>0</v>
      </c>
      <c r="K55" s="5"/>
    </row>
    <row r="56" spans="1:11" ht="16.5">
      <c r="A56" s="3"/>
      <c r="B56" s="5"/>
      <c r="C56" s="5"/>
      <c r="D56" s="5"/>
      <c r="E56" s="5"/>
      <c r="F56" s="5"/>
      <c r="G56" s="5"/>
      <c r="H56" s="5"/>
      <c r="I56" s="5"/>
      <c r="J56" s="5"/>
      <c r="K56" s="5"/>
    </row>
    <row r="57" spans="1:11" ht="16.5">
      <c r="A57" s="3"/>
      <c r="B57" s="5"/>
      <c r="C57" s="5"/>
      <c r="D57" s="5"/>
      <c r="E57" s="5"/>
      <c r="F57" s="5"/>
      <c r="G57" s="5"/>
      <c r="H57" s="5"/>
      <c r="I57" s="5"/>
      <c r="J57" s="5"/>
      <c r="K57" s="5"/>
    </row>
    <row r="58" spans="1:11" ht="16.5">
      <c r="A58" s="3"/>
      <c r="B58" s="5"/>
      <c r="C58" s="5"/>
      <c r="D58" s="5"/>
      <c r="E58" s="5"/>
      <c r="F58" s="5"/>
      <c r="G58" s="5"/>
      <c r="H58" s="5"/>
      <c r="I58" s="5"/>
      <c r="J58" s="5"/>
      <c r="K58" s="5"/>
    </row>
    <row r="59" spans="1:11" ht="16.5">
      <c r="A59" s="3"/>
      <c r="B59" s="5"/>
      <c r="C59" s="5"/>
      <c r="D59" s="5"/>
      <c r="E59" s="5"/>
      <c r="F59" s="5"/>
      <c r="G59" s="5"/>
      <c r="H59" s="5"/>
      <c r="I59" s="5"/>
      <c r="J59" s="5"/>
      <c r="K59" s="5"/>
    </row>
    <row r="60" spans="1:11" ht="16.5">
      <c r="A60" s="3"/>
      <c r="B60" s="5"/>
      <c r="C60" s="5"/>
      <c r="D60" s="5"/>
      <c r="E60" s="5"/>
      <c r="F60" s="5"/>
      <c r="G60" s="5"/>
      <c r="H60" s="5"/>
      <c r="I60" s="5"/>
      <c r="J60" s="5"/>
      <c r="K60" s="5"/>
    </row>
    <row r="61" spans="1:11" ht="16.5">
      <c r="A61" s="3"/>
      <c r="B61" s="5"/>
      <c r="C61" s="5"/>
      <c r="D61" s="5"/>
      <c r="E61" s="5"/>
      <c r="F61" s="5"/>
      <c r="G61" s="5"/>
      <c r="H61" s="5"/>
      <c r="I61" s="5"/>
      <c r="J61" s="5"/>
      <c r="K61" s="5"/>
    </row>
    <row r="62" spans="1:11" ht="16.5">
      <c r="A62" s="3"/>
      <c r="B62" s="5"/>
      <c r="C62" s="5"/>
      <c r="D62" s="5"/>
      <c r="E62" s="5"/>
      <c r="F62" s="5"/>
      <c r="G62" s="5"/>
      <c r="H62" s="5"/>
      <c r="I62" s="5"/>
      <c r="J62" s="5"/>
      <c r="K62" s="5"/>
    </row>
    <row r="63" spans="1:11" ht="16.5">
      <c r="A63" s="3"/>
      <c r="B63" s="5"/>
      <c r="C63" s="5"/>
      <c r="D63" s="5"/>
      <c r="E63" s="5"/>
      <c r="F63" s="5"/>
      <c r="G63" s="5"/>
      <c r="H63" s="5"/>
      <c r="I63" s="5"/>
      <c r="J63" s="5"/>
      <c r="K63" s="5"/>
    </row>
    <row r="64" spans="1:11" ht="16.5">
      <c r="A64" s="3"/>
      <c r="B64" s="5"/>
      <c r="C64" s="5"/>
      <c r="D64" s="5"/>
      <c r="E64" s="5"/>
      <c r="F64" s="5"/>
      <c r="G64" s="5"/>
      <c r="H64" s="5"/>
      <c r="I64" s="5"/>
      <c r="J64" s="5"/>
      <c r="K64" s="5"/>
    </row>
    <row r="65" spans="1:11" ht="16.5">
      <c r="A65" s="3"/>
      <c r="B65" s="5"/>
      <c r="C65" s="5"/>
      <c r="D65" s="5"/>
      <c r="E65" s="5"/>
      <c r="F65" s="5"/>
      <c r="G65" s="5"/>
      <c r="H65" s="5"/>
      <c r="I65" s="5"/>
      <c r="J65" s="5"/>
      <c r="K65" s="5"/>
    </row>
    <row r="66" spans="1:11" ht="16.5">
      <c r="A66" s="3"/>
      <c r="B66" s="5"/>
      <c r="C66" s="5"/>
      <c r="D66" s="5"/>
      <c r="E66" s="5"/>
      <c r="F66" s="5"/>
      <c r="G66" s="5"/>
      <c r="H66" s="5"/>
      <c r="I66" s="5"/>
      <c r="J66" s="5"/>
      <c r="K66" s="5"/>
    </row>
    <row r="67" spans="1:11" ht="16.5">
      <c r="A67" s="3"/>
      <c r="B67" s="5"/>
      <c r="C67" s="5"/>
      <c r="D67" s="5"/>
      <c r="E67" s="5"/>
      <c r="F67" s="5"/>
      <c r="G67" s="5"/>
      <c r="H67" s="5"/>
      <c r="I67" s="5"/>
      <c r="J67" s="5"/>
      <c r="K67" s="5"/>
    </row>
    <row r="68" spans="1:11" ht="16.5">
      <c r="A68" s="3"/>
      <c r="B68" s="5"/>
      <c r="C68" s="5"/>
      <c r="D68" s="5"/>
      <c r="E68" s="5"/>
      <c r="F68" s="5"/>
      <c r="G68" s="5"/>
      <c r="H68" s="5"/>
      <c r="I68" s="5"/>
      <c r="J68" s="5"/>
      <c r="K68" s="5"/>
    </row>
    <row r="69" spans="1:11" ht="16.5">
      <c r="A69" s="3"/>
      <c r="B69" s="5"/>
      <c r="C69" s="5"/>
      <c r="D69" s="5"/>
      <c r="E69" s="5"/>
      <c r="F69" s="5"/>
      <c r="G69" s="5"/>
      <c r="H69" s="5"/>
      <c r="I69" s="5"/>
      <c r="J69" s="5"/>
      <c r="K69" s="5"/>
    </row>
    <row r="70" spans="1:11" ht="16.5">
      <c r="A70" s="3"/>
      <c r="B70" s="5"/>
      <c r="C70" s="5"/>
      <c r="D70" s="5"/>
      <c r="E70" s="5"/>
      <c r="F70" s="5"/>
      <c r="G70" s="5"/>
      <c r="H70" s="5"/>
      <c r="I70" s="5"/>
      <c r="J70" s="5"/>
      <c r="K70" s="5"/>
    </row>
    <row r="71" spans="1:11" ht="16.5">
      <c r="A71" s="3"/>
      <c r="B71" s="5"/>
      <c r="C71" s="5"/>
      <c r="D71" s="5"/>
      <c r="E71" s="5"/>
      <c r="F71" s="5"/>
      <c r="G71" s="5"/>
      <c r="H71" s="5"/>
      <c r="I71" s="5"/>
      <c r="J71" s="5"/>
      <c r="K71" s="5"/>
    </row>
    <row r="72" spans="1:11" ht="16.5">
      <c r="A72" s="3"/>
      <c r="B72" s="5"/>
      <c r="C72" s="5"/>
      <c r="D72" s="5"/>
      <c r="E72" s="5"/>
      <c r="F72" s="5"/>
      <c r="G72" s="5"/>
      <c r="H72" s="5"/>
      <c r="I72" s="5"/>
      <c r="J72" s="5"/>
      <c r="K72" s="5"/>
    </row>
    <row r="73" spans="1:11" ht="16.5">
      <c r="A73" s="3"/>
      <c r="B73" s="5"/>
      <c r="C73" s="5"/>
      <c r="D73" s="5"/>
      <c r="E73" s="5"/>
      <c r="F73" s="5"/>
      <c r="G73" s="5"/>
      <c r="H73" s="5"/>
      <c r="I73" s="5"/>
      <c r="J73" s="5"/>
      <c r="K73" s="5"/>
    </row>
    <row r="74" spans="1:11" ht="16.5">
      <c r="A74" s="3"/>
      <c r="B74" s="5"/>
      <c r="C74" s="5"/>
      <c r="D74" s="5"/>
      <c r="E74" s="5"/>
      <c r="F74" s="5"/>
      <c r="G74" s="5"/>
      <c r="H74" s="5"/>
      <c r="I74" s="5"/>
      <c r="J74" s="5"/>
      <c r="K74" s="5"/>
    </row>
    <row r="75" spans="1:11" ht="16.5">
      <c r="A75" s="3"/>
      <c r="B75" s="5"/>
      <c r="C75" s="5"/>
      <c r="D75" s="5"/>
      <c r="E75" s="5"/>
      <c r="F75" s="5"/>
      <c r="G75" s="5"/>
      <c r="H75" s="5"/>
      <c r="I75" s="5"/>
      <c r="J75" s="5"/>
      <c r="K75" s="5"/>
    </row>
    <row r="76" spans="1:11" ht="16.5">
      <c r="A76" s="3"/>
      <c r="B76" s="5"/>
      <c r="C76" s="5"/>
      <c r="D76" s="5"/>
      <c r="E76" s="5"/>
      <c r="F76" s="5"/>
      <c r="G76" s="5"/>
      <c r="H76" s="5"/>
      <c r="I76" s="5"/>
      <c r="J76" s="5"/>
      <c r="K76" s="5"/>
    </row>
    <row r="77" spans="1:11" ht="16.5">
      <c r="A77" s="3"/>
      <c r="B77" s="5"/>
      <c r="C77" s="5"/>
      <c r="D77" s="5"/>
      <c r="E77" s="5"/>
      <c r="F77" s="5"/>
      <c r="G77" s="5"/>
      <c r="H77" s="5"/>
      <c r="I77" s="5"/>
      <c r="J77" s="5"/>
      <c r="K77" s="5"/>
    </row>
    <row r="78" spans="1:11" ht="16.5">
      <c r="A78" s="3"/>
      <c r="B78" s="5"/>
      <c r="C78" s="5"/>
      <c r="D78" s="5"/>
      <c r="E78" s="5"/>
      <c r="F78" s="5"/>
      <c r="G78" s="5"/>
      <c r="H78" s="5"/>
      <c r="I78" s="5"/>
      <c r="J78" s="5"/>
      <c r="K78" s="5"/>
    </row>
    <row r="79" spans="1:11" ht="16.5">
      <c r="A79" s="3"/>
      <c r="B79" s="5"/>
      <c r="C79" s="5"/>
      <c r="D79" s="5"/>
      <c r="E79" s="5"/>
      <c r="F79" s="5"/>
      <c r="G79" s="5"/>
      <c r="H79" s="5"/>
      <c r="I79" s="5"/>
      <c r="J79" s="5"/>
      <c r="K79" s="5"/>
    </row>
    <row r="80" spans="1:11" ht="16.5">
      <c r="A80" s="3"/>
      <c r="B80" s="5"/>
      <c r="C80" s="5"/>
      <c r="D80" s="5"/>
      <c r="E80" s="5"/>
      <c r="F80" s="5"/>
      <c r="G80" s="5"/>
      <c r="H80" s="5"/>
      <c r="I80" s="5"/>
      <c r="J80" s="5"/>
      <c r="K80" s="5"/>
    </row>
    <row r="81" spans="1:11" ht="16.5">
      <c r="A81" s="3"/>
      <c r="B81" s="5"/>
      <c r="C81" s="5"/>
      <c r="D81" s="5"/>
      <c r="E81" s="5"/>
      <c r="F81" s="5"/>
      <c r="G81" s="5"/>
      <c r="H81" s="5"/>
      <c r="I81" s="5"/>
      <c r="J81" s="5"/>
      <c r="K81" s="5"/>
    </row>
    <row r="82" spans="1:11" ht="16.5">
      <c r="A82" s="3"/>
      <c r="B82" s="5"/>
      <c r="C82" s="5"/>
      <c r="D82" s="5"/>
      <c r="E82" s="5"/>
      <c r="F82" s="5"/>
      <c r="G82" s="5"/>
      <c r="H82" s="5"/>
      <c r="I82" s="5"/>
      <c r="J82" s="5"/>
      <c r="K82" s="5"/>
    </row>
    <row r="83" spans="1:11" ht="16.5">
      <c r="A83" s="3"/>
      <c r="B83" s="5"/>
      <c r="C83" s="5"/>
      <c r="D83" s="5"/>
      <c r="E83" s="5"/>
      <c r="F83" s="5"/>
      <c r="G83" s="5"/>
      <c r="H83" s="5"/>
      <c r="I83" s="5"/>
      <c r="J83" s="5"/>
      <c r="K83" s="5"/>
    </row>
    <row r="84" spans="1:11" ht="16.5">
      <c r="A84" s="3"/>
      <c r="B84" s="5"/>
      <c r="C84" s="5"/>
      <c r="D84" s="5"/>
      <c r="E84" s="5"/>
      <c r="F84" s="5"/>
      <c r="G84" s="5"/>
      <c r="H84" s="5"/>
      <c r="I84" s="5"/>
      <c r="J84" s="5"/>
      <c r="K84" s="5"/>
    </row>
    <row r="85" spans="1:11" ht="16.5">
      <c r="A85" s="3"/>
      <c r="B85" s="5"/>
      <c r="C85" s="5"/>
      <c r="D85" s="5"/>
      <c r="E85" s="5"/>
      <c r="F85" s="5"/>
      <c r="G85" s="5"/>
      <c r="H85" s="5"/>
      <c r="I85" s="5"/>
      <c r="J85" s="5"/>
      <c r="K85" s="5"/>
    </row>
    <row r="86" spans="1:11" ht="16.5">
      <c r="A86" s="3"/>
      <c r="B86" s="5"/>
      <c r="C86" s="5"/>
      <c r="D86" s="5"/>
      <c r="E86" s="5"/>
      <c r="F86" s="5"/>
      <c r="G86" s="5"/>
      <c r="H86" s="5"/>
      <c r="I86" s="5"/>
      <c r="J86" s="5"/>
      <c r="K86" s="5"/>
    </row>
    <row r="87" spans="1:11" ht="16.5">
      <c r="A87" s="3"/>
      <c r="B87" s="5"/>
      <c r="C87" s="5"/>
      <c r="D87" s="5"/>
      <c r="E87" s="5"/>
      <c r="F87" s="5"/>
      <c r="G87" s="5"/>
      <c r="H87" s="5"/>
      <c r="I87" s="5"/>
      <c r="J87" s="5"/>
      <c r="K87" s="5"/>
    </row>
    <row r="88" spans="1:11" ht="16.5">
      <c r="A88" s="3"/>
      <c r="B88" s="5"/>
      <c r="C88" s="5"/>
      <c r="D88" s="5"/>
      <c r="E88" s="5"/>
      <c r="F88" s="5"/>
      <c r="G88" s="5"/>
      <c r="H88" s="5"/>
      <c r="I88" s="5"/>
      <c r="J88" s="5"/>
      <c r="K88" s="5"/>
    </row>
    <row r="89" spans="1:11" ht="16.5">
      <c r="A89" s="3"/>
      <c r="B89" s="5"/>
      <c r="C89" s="5"/>
      <c r="D89" s="5"/>
      <c r="E89" s="5"/>
      <c r="F89" s="5"/>
      <c r="G89" s="5"/>
      <c r="H89" s="5"/>
      <c r="I89" s="5"/>
      <c r="J89" s="5"/>
      <c r="K89" s="5"/>
    </row>
    <row r="90" spans="1:11" ht="16.5">
      <c r="A90" s="3"/>
      <c r="B90" s="5"/>
      <c r="C90" s="5"/>
      <c r="D90" s="5"/>
      <c r="E90" s="5"/>
      <c r="F90" s="5"/>
      <c r="G90" s="5"/>
      <c r="H90" s="5"/>
      <c r="I90" s="5"/>
      <c r="J90" s="5"/>
      <c r="K90" s="5"/>
    </row>
    <row r="91" spans="1:11" ht="16.5">
      <c r="A91" s="3"/>
      <c r="B91" s="5"/>
      <c r="C91" s="5"/>
      <c r="D91" s="5"/>
      <c r="E91" s="5"/>
      <c r="F91" s="5"/>
      <c r="G91" s="5"/>
      <c r="H91" s="5"/>
      <c r="I91" s="5"/>
      <c r="J91" s="5"/>
      <c r="K91" s="5"/>
    </row>
    <row r="92" spans="1:11" ht="16.5">
      <c r="A92" s="3"/>
      <c r="B92" s="5"/>
      <c r="C92" s="5"/>
      <c r="D92" s="5"/>
      <c r="E92" s="5"/>
      <c r="F92" s="5"/>
      <c r="G92" s="5"/>
      <c r="H92" s="5"/>
      <c r="I92" s="5"/>
      <c r="J92" s="5"/>
      <c r="K92" s="5"/>
    </row>
    <row r="93" spans="1:11" ht="16.5">
      <c r="A93" s="3"/>
      <c r="B93" s="5"/>
      <c r="C93" s="5"/>
      <c r="D93" s="5"/>
      <c r="E93" s="5"/>
      <c r="F93" s="5"/>
      <c r="G93" s="5"/>
      <c r="H93" s="5"/>
      <c r="I93" s="5"/>
      <c r="J93" s="5"/>
      <c r="K93" s="5"/>
    </row>
    <row r="94" spans="1:11" ht="16.5">
      <c r="A94" s="3"/>
      <c r="B94" s="5"/>
      <c r="C94" s="5"/>
      <c r="D94" s="5"/>
      <c r="E94" s="5"/>
      <c r="F94" s="5"/>
      <c r="G94" s="5"/>
      <c r="H94" s="5"/>
      <c r="I94" s="5"/>
      <c r="J94" s="5"/>
      <c r="K94" s="5"/>
    </row>
    <row r="95" spans="1:11" ht="16.5">
      <c r="A95" s="3"/>
      <c r="B95" s="5"/>
      <c r="C95" s="5"/>
      <c r="D95" s="5"/>
      <c r="E95" s="5"/>
      <c r="F95" s="5"/>
      <c r="G95" s="5"/>
      <c r="H95" s="5"/>
      <c r="I95" s="5"/>
      <c r="J95" s="5"/>
      <c r="K95" s="5"/>
    </row>
    <row r="96" spans="1:11" ht="16.5">
      <c r="A96" s="3"/>
      <c r="B96" s="5"/>
      <c r="C96" s="5"/>
      <c r="D96" s="5"/>
      <c r="E96" s="5"/>
      <c r="F96" s="5"/>
      <c r="G96" s="5"/>
      <c r="H96" s="5"/>
      <c r="I96" s="5"/>
      <c r="J96" s="5"/>
      <c r="K96" s="5"/>
    </row>
    <row r="97" spans="1:11" ht="16.5">
      <c r="A97" s="3"/>
      <c r="B97" s="5"/>
      <c r="C97" s="5"/>
      <c r="D97" s="5"/>
      <c r="E97" s="5"/>
      <c r="F97" s="5"/>
      <c r="G97" s="5"/>
      <c r="H97" s="5"/>
      <c r="I97" s="5"/>
      <c r="J97" s="5"/>
      <c r="K97" s="5"/>
    </row>
    <row r="98" spans="1:11" ht="16.5">
      <c r="A98" s="3"/>
      <c r="B98" s="5"/>
      <c r="C98" s="5"/>
      <c r="D98" s="5"/>
      <c r="E98" s="5"/>
      <c r="F98" s="5"/>
      <c r="G98" s="5"/>
      <c r="H98" s="5"/>
      <c r="I98" s="5"/>
      <c r="J98" s="5"/>
      <c r="K98" s="5"/>
    </row>
    <row r="99" spans="1:11" ht="16.5">
      <c r="A99" s="3"/>
      <c r="B99" s="5"/>
      <c r="C99" s="5"/>
      <c r="D99" s="5"/>
      <c r="E99" s="5"/>
      <c r="F99" s="5"/>
      <c r="G99" s="5"/>
      <c r="H99" s="5"/>
      <c r="I99" s="5"/>
      <c r="J99" s="5"/>
      <c r="K99" s="5"/>
    </row>
    <row r="100" spans="1:11" ht="16.5">
      <c r="A100" s="3"/>
      <c r="B100" s="5"/>
      <c r="C100" s="5"/>
      <c r="D100" s="5"/>
      <c r="E100" s="5"/>
      <c r="F100" s="5"/>
      <c r="G100" s="5"/>
      <c r="H100" s="5"/>
      <c r="I100" s="5"/>
      <c r="J100" s="5"/>
      <c r="K100" s="5"/>
    </row>
    <row r="101" spans="1:11" ht="16.5">
      <c r="A101" s="3"/>
      <c r="B101" s="5"/>
      <c r="C101" s="5"/>
      <c r="D101" s="5"/>
      <c r="E101" s="5"/>
      <c r="F101" s="5"/>
      <c r="G101" s="5"/>
      <c r="H101" s="5"/>
      <c r="I101" s="5"/>
      <c r="J101" s="5"/>
      <c r="K101" s="5"/>
    </row>
    <row r="102" spans="1:11" ht="16.5">
      <c r="A102" s="3"/>
      <c r="B102" s="5"/>
      <c r="C102" s="5"/>
      <c r="D102" s="5"/>
      <c r="E102" s="5"/>
      <c r="F102" s="5"/>
      <c r="G102" s="5"/>
      <c r="H102" s="5"/>
      <c r="I102" s="5"/>
      <c r="J102" s="5"/>
      <c r="K102" s="5"/>
    </row>
    <row r="103" spans="1:11" ht="16.5">
      <c r="A103" s="3"/>
      <c r="B103" s="5"/>
      <c r="C103" s="5"/>
      <c r="D103" s="5"/>
      <c r="E103" s="5"/>
      <c r="F103" s="5"/>
      <c r="G103" s="5"/>
      <c r="H103" s="5"/>
      <c r="I103" s="5"/>
      <c r="J103" s="5"/>
      <c r="K103" s="5"/>
    </row>
    <row r="104" spans="1:11" ht="16.5">
      <c r="A104" s="3"/>
      <c r="B104" s="5"/>
      <c r="C104" s="5"/>
      <c r="D104" s="5"/>
      <c r="E104" s="5"/>
      <c r="F104" s="5"/>
      <c r="G104" s="5"/>
      <c r="H104" s="5"/>
      <c r="I104" s="5"/>
      <c r="J104" s="5"/>
      <c r="K104" s="5"/>
    </row>
    <row r="105" spans="1:11" ht="16.5">
      <c r="A105" s="3"/>
      <c r="B105" s="5"/>
      <c r="C105" s="5"/>
      <c r="D105" s="5"/>
      <c r="E105" s="5"/>
      <c r="F105" s="5"/>
      <c r="G105" s="5"/>
      <c r="H105" s="5"/>
      <c r="I105" s="5"/>
      <c r="J105" s="5"/>
      <c r="K105" s="5"/>
    </row>
    <row r="106" spans="1:11" ht="16.5">
      <c r="A106" s="3"/>
      <c r="B106" s="5"/>
      <c r="C106" s="5"/>
      <c r="D106" s="5"/>
      <c r="E106" s="5"/>
      <c r="F106" s="5"/>
      <c r="G106" s="5"/>
      <c r="H106" s="5"/>
      <c r="I106" s="5"/>
      <c r="J106" s="5"/>
      <c r="K106" s="5"/>
    </row>
    <row r="107" spans="1:11" ht="16.5">
      <c r="A107" s="3"/>
      <c r="B107" s="5"/>
      <c r="C107" s="5"/>
      <c r="D107" s="5"/>
      <c r="E107" s="5"/>
      <c r="F107" s="5"/>
      <c r="G107" s="5"/>
      <c r="H107" s="5"/>
      <c r="I107" s="5"/>
      <c r="J107" s="5"/>
      <c r="K107" s="5"/>
    </row>
    <row r="108" spans="1:11" ht="16.5">
      <c r="A108" s="3"/>
      <c r="B108" s="5"/>
      <c r="C108" s="5"/>
      <c r="D108" s="5"/>
      <c r="E108" s="5"/>
      <c r="F108" s="5"/>
      <c r="G108" s="5"/>
      <c r="H108" s="5"/>
      <c r="I108" s="5"/>
      <c r="J108" s="5"/>
      <c r="K108" s="5"/>
    </row>
    <row r="109" spans="1:11" ht="16.5">
      <c r="A109" s="3"/>
      <c r="B109" s="5"/>
      <c r="C109" s="5"/>
      <c r="D109" s="5"/>
      <c r="E109" s="5"/>
      <c r="F109" s="5"/>
      <c r="G109" s="5"/>
      <c r="H109" s="5"/>
      <c r="I109" s="5"/>
      <c r="J109" s="5"/>
      <c r="K109" s="5"/>
    </row>
    <row r="110" spans="1:11" ht="16.5">
      <c r="A110" s="3"/>
      <c r="B110" s="5"/>
      <c r="C110" s="5"/>
      <c r="D110" s="5"/>
      <c r="E110" s="5"/>
      <c r="F110" s="5"/>
      <c r="G110" s="5"/>
      <c r="H110" s="5"/>
      <c r="I110" s="5"/>
      <c r="J110" s="5"/>
      <c r="K110" s="5"/>
    </row>
    <row r="111" spans="1:11" ht="16.5">
      <c r="A111" s="3"/>
      <c r="B111" s="5"/>
      <c r="C111" s="5"/>
      <c r="D111" s="5"/>
      <c r="E111" s="5"/>
      <c r="F111" s="5"/>
      <c r="G111" s="5"/>
      <c r="H111" s="5"/>
      <c r="I111" s="5"/>
      <c r="J111" s="5"/>
      <c r="K111" s="5"/>
    </row>
    <row r="112" spans="1:11" ht="16.5">
      <c r="A112" s="3"/>
      <c r="B112" s="5"/>
      <c r="C112" s="5"/>
      <c r="D112" s="5"/>
      <c r="E112" s="5"/>
      <c r="F112" s="5"/>
      <c r="G112" s="5"/>
      <c r="H112" s="5"/>
      <c r="I112" s="5"/>
      <c r="J112" s="5"/>
      <c r="K112" s="5"/>
    </row>
    <row r="113" spans="1:11" ht="16.5">
      <c r="A113" s="3"/>
      <c r="B113" s="5"/>
      <c r="C113" s="5"/>
      <c r="D113" s="5"/>
      <c r="E113" s="5"/>
      <c r="F113" s="5"/>
      <c r="G113" s="5"/>
      <c r="H113" s="5"/>
      <c r="I113" s="5"/>
      <c r="J113" s="5"/>
      <c r="K113" s="5"/>
    </row>
    <row r="114" spans="1:11" ht="16.5">
      <c r="A114" s="3"/>
      <c r="B114" s="5"/>
      <c r="C114" s="5"/>
      <c r="D114" s="5"/>
      <c r="E114" s="5"/>
      <c r="F114" s="5"/>
      <c r="G114" s="5"/>
      <c r="H114" s="5"/>
      <c r="I114" s="5"/>
      <c r="J114" s="5"/>
      <c r="K114" s="5"/>
    </row>
    <row r="115" spans="1:11" ht="16.5">
      <c r="A115" s="3"/>
      <c r="B115" s="5"/>
      <c r="C115" s="5"/>
      <c r="D115" s="5"/>
      <c r="E115" s="5"/>
      <c r="F115" s="5"/>
      <c r="G115" s="5"/>
      <c r="H115" s="5"/>
      <c r="I115" s="5"/>
      <c r="J115" s="5"/>
      <c r="K115" s="5"/>
    </row>
    <row r="116" spans="1:11" ht="16.5">
      <c r="A116" s="3"/>
      <c r="B116" s="5"/>
      <c r="C116" s="5"/>
      <c r="D116" s="5"/>
      <c r="E116" s="5"/>
      <c r="F116" s="5"/>
      <c r="G116" s="5"/>
      <c r="H116" s="5"/>
      <c r="I116" s="5"/>
      <c r="J116" s="5"/>
      <c r="K116" s="5"/>
    </row>
    <row r="117" spans="1:11" ht="16.5">
      <c r="A117" s="3"/>
      <c r="B117" s="5"/>
      <c r="C117" s="5"/>
      <c r="D117" s="5"/>
      <c r="E117" s="5"/>
      <c r="F117" s="5"/>
      <c r="G117" s="5"/>
      <c r="H117" s="5"/>
      <c r="I117" s="5"/>
      <c r="J117" s="5"/>
      <c r="K117" s="5"/>
    </row>
    <row r="118" spans="1:11" ht="16.5">
      <c r="A118" s="3"/>
      <c r="B118" s="5"/>
      <c r="C118" s="5"/>
      <c r="D118" s="5"/>
      <c r="E118" s="5"/>
      <c r="F118" s="5"/>
      <c r="G118" s="5"/>
      <c r="H118" s="5"/>
      <c r="I118" s="5"/>
      <c r="J118" s="5"/>
      <c r="K118" s="5"/>
    </row>
    <row r="119" spans="1:11" ht="16.5">
      <c r="A119" s="3"/>
      <c r="B119" s="5"/>
      <c r="C119" s="5"/>
      <c r="D119" s="5"/>
      <c r="E119" s="5"/>
      <c r="F119" s="5"/>
      <c r="G119" s="5"/>
      <c r="H119" s="5"/>
      <c r="I119" s="5"/>
      <c r="J119" s="5"/>
      <c r="K119" s="5"/>
    </row>
    <row r="120" spans="1:11" ht="16.5">
      <c r="A120" s="3"/>
      <c r="B120" s="5"/>
      <c r="C120" s="5"/>
      <c r="D120" s="5"/>
      <c r="E120" s="5"/>
      <c r="F120" s="5"/>
      <c r="G120" s="5"/>
      <c r="H120" s="5"/>
      <c r="I120" s="5"/>
      <c r="J120" s="5"/>
      <c r="K120" s="5"/>
    </row>
    <row r="121" spans="1:11" ht="16.5">
      <c r="A121" s="3"/>
      <c r="B121" s="5"/>
      <c r="C121" s="5"/>
      <c r="D121" s="5"/>
      <c r="E121" s="5"/>
      <c r="F121" s="5"/>
      <c r="G121" s="5"/>
      <c r="H121" s="5"/>
      <c r="I121" s="5"/>
      <c r="J121" s="5"/>
      <c r="K121" s="5"/>
    </row>
    <row r="122" spans="1:11" ht="16.5">
      <c r="A122" s="3"/>
      <c r="B122" s="5"/>
      <c r="C122" s="5"/>
      <c r="D122" s="5"/>
      <c r="E122" s="5"/>
      <c r="F122" s="5"/>
      <c r="G122" s="5"/>
      <c r="H122" s="5"/>
      <c r="I122" s="5"/>
      <c r="J122" s="5"/>
      <c r="K122" s="5"/>
    </row>
    <row r="123" spans="1:11" ht="16.5">
      <c r="A123" s="3"/>
      <c r="B123" s="5"/>
      <c r="C123" s="5"/>
      <c r="D123" s="5"/>
      <c r="E123" s="5"/>
      <c r="F123" s="5"/>
      <c r="G123" s="5"/>
      <c r="H123" s="5"/>
      <c r="I123" s="5"/>
      <c r="J123" s="5"/>
      <c r="K123" s="5"/>
    </row>
    <row r="124" spans="1:11" ht="16.5">
      <c r="A124" s="3"/>
      <c r="B124" s="5"/>
      <c r="C124" s="5"/>
      <c r="D124" s="5"/>
      <c r="E124" s="5"/>
      <c r="F124" s="5"/>
      <c r="G124" s="5"/>
      <c r="H124" s="5"/>
      <c r="I124" s="5"/>
      <c r="J124" s="5"/>
      <c r="K124" s="5"/>
    </row>
    <row r="125" spans="1:11" ht="16.5">
      <c r="A125" s="3"/>
      <c r="B125" s="5"/>
      <c r="C125" s="5"/>
      <c r="D125" s="5"/>
      <c r="E125" s="5"/>
      <c r="F125" s="5"/>
      <c r="G125" s="5"/>
      <c r="H125" s="5"/>
      <c r="I125" s="5"/>
      <c r="J125" s="5"/>
      <c r="K125" s="5"/>
    </row>
    <row r="126" spans="1:11" ht="16.5">
      <c r="A126" s="3"/>
      <c r="B126" s="5"/>
      <c r="C126" s="5"/>
      <c r="D126" s="5"/>
      <c r="E126" s="5"/>
      <c r="F126" s="5"/>
      <c r="G126" s="5"/>
      <c r="H126" s="5"/>
      <c r="I126" s="5"/>
      <c r="J126" s="5"/>
      <c r="K126" s="5"/>
    </row>
    <row r="127" spans="1:11" ht="16.5">
      <c r="A127" s="3"/>
      <c r="B127" s="5"/>
      <c r="C127" s="5"/>
      <c r="D127" s="5"/>
      <c r="E127" s="5"/>
      <c r="F127" s="5"/>
      <c r="G127" s="5"/>
      <c r="H127" s="5"/>
      <c r="I127" s="5"/>
      <c r="J127" s="5"/>
      <c r="K127" s="5"/>
    </row>
    <row r="128" spans="1:11" ht="16.5">
      <c r="A128" s="3"/>
      <c r="B128" s="5"/>
      <c r="C128" s="5"/>
      <c r="D128" s="5"/>
      <c r="E128" s="5"/>
      <c r="F128" s="5"/>
      <c r="G128" s="5"/>
      <c r="H128" s="5"/>
      <c r="I128" s="5"/>
      <c r="J128" s="5"/>
      <c r="K128" s="5"/>
    </row>
    <row r="129" spans="1:11" ht="16.5">
      <c r="A129" s="3"/>
      <c r="B129" s="5"/>
      <c r="C129" s="5"/>
      <c r="D129" s="5"/>
      <c r="E129" s="5"/>
      <c r="F129" s="5"/>
      <c r="G129" s="5"/>
      <c r="H129" s="5"/>
      <c r="I129" s="5"/>
      <c r="J129" s="5"/>
      <c r="K129" s="5"/>
    </row>
    <row r="130" spans="1:11" ht="16.5">
      <c r="A130" s="3"/>
      <c r="B130" s="5"/>
      <c r="C130" s="5"/>
      <c r="D130" s="5"/>
      <c r="E130" s="5"/>
      <c r="F130" s="5"/>
      <c r="G130" s="5"/>
      <c r="H130" s="5"/>
      <c r="I130" s="5"/>
      <c r="J130" s="5"/>
      <c r="K130" s="5"/>
    </row>
    <row r="131" spans="1:11" ht="16.5">
      <c r="A131" s="3"/>
      <c r="B131" s="5"/>
      <c r="C131" s="5"/>
      <c r="D131" s="5"/>
      <c r="E131" s="5"/>
      <c r="F131" s="5"/>
      <c r="G131" s="5"/>
      <c r="H131" s="5"/>
      <c r="I131" s="5"/>
      <c r="J131" s="5"/>
      <c r="K131" s="5"/>
    </row>
    <row r="132" spans="1:11" ht="16.5">
      <c r="A132" s="3"/>
      <c r="B132" s="5"/>
      <c r="C132" s="5"/>
      <c r="D132" s="5"/>
      <c r="E132" s="5"/>
      <c r="F132" s="5"/>
      <c r="G132" s="5"/>
      <c r="H132" s="5"/>
      <c r="I132" s="5"/>
      <c r="J132" s="5"/>
      <c r="K132" s="5"/>
    </row>
    <row r="133" spans="1:11" ht="16.5">
      <c r="A133" s="3"/>
      <c r="B133" s="5"/>
      <c r="C133" s="5"/>
      <c r="D133" s="5"/>
      <c r="E133" s="5"/>
      <c r="F133" s="5"/>
      <c r="G133" s="5"/>
      <c r="H133" s="5"/>
      <c r="I133" s="5"/>
      <c r="J133" s="5"/>
      <c r="K133" s="5"/>
    </row>
    <row r="134" spans="1:11" ht="16.5">
      <c r="A134" s="3"/>
      <c r="B134" s="5"/>
      <c r="C134" s="5"/>
      <c r="D134" s="5"/>
      <c r="E134" s="5"/>
      <c r="F134" s="5"/>
      <c r="G134" s="5"/>
      <c r="H134" s="5"/>
      <c r="I134" s="5"/>
      <c r="J134" s="5"/>
      <c r="K134" s="5"/>
    </row>
    <row r="135" spans="1:11" ht="16.5">
      <c r="A135" s="3"/>
      <c r="B135" s="5"/>
      <c r="C135" s="5"/>
      <c r="D135" s="5"/>
      <c r="E135" s="5"/>
      <c r="F135" s="5"/>
      <c r="G135" s="5"/>
      <c r="H135" s="5"/>
      <c r="I135" s="5"/>
      <c r="J135" s="5"/>
      <c r="K135" s="5"/>
    </row>
    <row r="136" spans="1:11" ht="16.5">
      <c r="A136" s="3"/>
      <c r="B136" s="5"/>
      <c r="C136" s="5"/>
      <c r="D136" s="5"/>
      <c r="E136" s="5"/>
      <c r="F136" s="5"/>
      <c r="G136" s="5"/>
      <c r="H136" s="5"/>
      <c r="I136" s="5"/>
      <c r="J136" s="5"/>
      <c r="K136" s="5"/>
    </row>
    <row r="137" spans="1:11" ht="16.5">
      <c r="A137" s="3"/>
      <c r="B137" s="5"/>
      <c r="C137" s="5"/>
      <c r="D137" s="5"/>
      <c r="E137" s="5"/>
      <c r="F137" s="5"/>
      <c r="G137" s="5"/>
      <c r="H137" s="5"/>
      <c r="I137" s="5"/>
      <c r="J137" s="5"/>
      <c r="K137" s="5"/>
    </row>
    <row r="138" spans="1:11" ht="16.5">
      <c r="A138" s="3"/>
      <c r="B138" s="5"/>
      <c r="C138" s="5"/>
      <c r="D138" s="5"/>
      <c r="E138" s="5"/>
      <c r="F138" s="5"/>
      <c r="G138" s="5"/>
      <c r="H138" s="5"/>
      <c r="I138" s="5"/>
      <c r="J138" s="5"/>
      <c r="K138" s="5"/>
    </row>
    <row r="139" spans="1:11" ht="16.5">
      <c r="A139" s="3"/>
      <c r="B139" s="5"/>
      <c r="C139" s="5"/>
      <c r="D139" s="5"/>
      <c r="E139" s="5"/>
      <c r="F139" s="5"/>
      <c r="G139" s="5"/>
      <c r="H139" s="5"/>
      <c r="I139" s="5"/>
      <c r="J139" s="5"/>
      <c r="K139" s="5"/>
    </row>
    <row r="140" spans="1:11" ht="16.5">
      <c r="A140" s="3"/>
      <c r="B140" s="5"/>
      <c r="C140" s="5"/>
      <c r="D140" s="5"/>
      <c r="E140" s="5"/>
      <c r="F140" s="5"/>
      <c r="G140" s="5"/>
      <c r="H140" s="5"/>
      <c r="I140" s="5"/>
      <c r="J140" s="5"/>
      <c r="K140" s="5"/>
    </row>
    <row r="141" spans="1:11" ht="16.5">
      <c r="A141" s="3"/>
      <c r="B141" s="5"/>
      <c r="C141" s="5"/>
      <c r="D141" s="5"/>
      <c r="E141" s="5"/>
      <c r="F141" s="5"/>
      <c r="G141" s="5"/>
      <c r="H141" s="5"/>
      <c r="I141" s="5"/>
      <c r="J141" s="5"/>
      <c r="K141" s="5"/>
    </row>
    <row r="142" spans="1:11" ht="16.5">
      <c r="A142" s="3"/>
      <c r="B142" s="5"/>
      <c r="C142" s="5"/>
      <c r="D142" s="5"/>
      <c r="E142" s="5"/>
      <c r="F142" s="5"/>
      <c r="G142" s="5"/>
      <c r="H142" s="5"/>
      <c r="I142" s="5"/>
      <c r="J142" s="5"/>
      <c r="K142" s="5"/>
    </row>
    <row r="143" spans="1:11" ht="16.5">
      <c r="A143" s="3"/>
      <c r="B143" s="5"/>
      <c r="C143" s="5"/>
      <c r="D143" s="5"/>
      <c r="E143" s="5"/>
      <c r="F143" s="5"/>
      <c r="G143" s="5"/>
      <c r="H143" s="5"/>
      <c r="I143" s="5"/>
      <c r="J143" s="5"/>
      <c r="K143" s="5"/>
    </row>
    <row r="144" spans="1:11" ht="16.5">
      <c r="A144" s="3"/>
      <c r="B144" s="5"/>
      <c r="C144" s="5"/>
      <c r="D144" s="5"/>
      <c r="E144" s="5"/>
      <c r="F144" s="5"/>
      <c r="G144" s="5"/>
      <c r="H144" s="5"/>
      <c r="I144" s="5"/>
      <c r="J144" s="5"/>
      <c r="K144" s="5"/>
    </row>
    <row r="145" spans="1:11" ht="16.5">
      <c r="A145" s="3"/>
      <c r="B145" s="5"/>
      <c r="C145" s="5"/>
      <c r="D145" s="5"/>
      <c r="E145" s="5"/>
      <c r="F145" s="5"/>
      <c r="G145" s="5"/>
      <c r="H145" s="5"/>
      <c r="I145" s="5"/>
      <c r="J145" s="5"/>
      <c r="K145" s="5"/>
    </row>
    <row r="146" spans="1:11" ht="16.5">
      <c r="A146" s="3"/>
      <c r="B146" s="5"/>
      <c r="C146" s="5"/>
      <c r="D146" s="5"/>
      <c r="E146" s="5"/>
      <c r="F146" s="5"/>
      <c r="G146" s="5"/>
      <c r="H146" s="5"/>
      <c r="I146" s="5"/>
      <c r="J146" s="5"/>
      <c r="K146" s="5"/>
    </row>
    <row r="147" spans="1:11" ht="16.5">
      <c r="A147" s="3"/>
      <c r="B147" s="5"/>
      <c r="C147" s="5"/>
      <c r="D147" s="5"/>
      <c r="E147" s="5"/>
      <c r="F147" s="5"/>
      <c r="G147" s="5"/>
      <c r="H147" s="5"/>
      <c r="I147" s="5"/>
      <c r="J147" s="5"/>
      <c r="K147" s="5"/>
    </row>
    <row r="148" spans="1:11" ht="16.5">
      <c r="A148" s="3"/>
      <c r="B148" s="5"/>
      <c r="C148" s="5"/>
      <c r="D148" s="5"/>
      <c r="E148" s="5"/>
      <c r="F148" s="5"/>
      <c r="G148" s="5"/>
      <c r="H148" s="5"/>
      <c r="I148" s="5"/>
      <c r="J148" s="5"/>
      <c r="K148" s="5"/>
    </row>
    <row r="149" spans="1:11" ht="16.5">
      <c r="A149" s="3"/>
      <c r="B149" s="5"/>
      <c r="C149" s="5"/>
      <c r="D149" s="5"/>
      <c r="E149" s="5"/>
      <c r="F149" s="5"/>
      <c r="G149" s="5"/>
      <c r="H149" s="5"/>
      <c r="I149" s="5"/>
      <c r="J149" s="5"/>
      <c r="K149" s="5"/>
    </row>
    <row r="150" spans="1:11" ht="16.5">
      <c r="A150" s="3"/>
      <c r="B150" s="5"/>
      <c r="C150" s="5"/>
      <c r="D150" s="5"/>
      <c r="E150" s="5"/>
      <c r="F150" s="5"/>
      <c r="G150" s="5"/>
      <c r="H150" s="5"/>
      <c r="I150" s="5"/>
      <c r="J150" s="5"/>
      <c r="K150" s="5"/>
    </row>
    <row r="151" spans="1:11" ht="16.5">
      <c r="A151" s="3"/>
      <c r="B151" s="5"/>
      <c r="C151" s="5"/>
      <c r="D151" s="5"/>
      <c r="E151" s="5"/>
      <c r="F151" s="5"/>
      <c r="G151" s="5"/>
      <c r="H151" s="5"/>
      <c r="I151" s="5"/>
      <c r="J151" s="5"/>
      <c r="K151" s="5"/>
    </row>
    <row r="152" spans="1:11" ht="16.5">
      <c r="A152" s="3"/>
      <c r="B152" s="5"/>
      <c r="C152" s="5"/>
      <c r="D152" s="5"/>
      <c r="E152" s="5"/>
      <c r="F152" s="5"/>
      <c r="G152" s="5"/>
      <c r="H152" s="5"/>
      <c r="I152" s="5"/>
      <c r="J152" s="5"/>
      <c r="K152" s="5"/>
    </row>
    <row r="153" spans="1:11" ht="16.5">
      <c r="A153" s="3"/>
      <c r="B153" s="5"/>
      <c r="C153" s="5"/>
      <c r="D153" s="5"/>
      <c r="E153" s="5"/>
      <c r="F153" s="5"/>
      <c r="G153" s="5"/>
      <c r="H153" s="5"/>
      <c r="I153" s="5"/>
      <c r="J153" s="5"/>
      <c r="K153" s="5"/>
    </row>
    <row r="154" spans="1:11" ht="16.5">
      <c r="A154" s="3"/>
      <c r="B154" s="5"/>
      <c r="C154" s="5"/>
      <c r="D154" s="5"/>
      <c r="E154" s="5"/>
      <c r="F154" s="5"/>
      <c r="G154" s="5"/>
      <c r="H154" s="5"/>
      <c r="I154" s="5"/>
      <c r="J154" s="5"/>
      <c r="K154" s="5"/>
    </row>
    <row r="155" spans="1:11" ht="16.5">
      <c r="A155" s="3"/>
      <c r="B155" s="5"/>
      <c r="C155" s="5"/>
      <c r="D155" s="5"/>
      <c r="E155" s="5"/>
      <c r="F155" s="5"/>
      <c r="G155" s="5"/>
      <c r="H155" s="5"/>
      <c r="I155" s="5"/>
      <c r="J155" s="5"/>
      <c r="K155" s="5"/>
    </row>
    <row r="156" spans="1:11" ht="16.5">
      <c r="A156" s="3"/>
      <c r="B156" s="5"/>
      <c r="C156" s="5"/>
      <c r="D156" s="5"/>
      <c r="E156" s="5"/>
      <c r="F156" s="5"/>
      <c r="G156" s="5"/>
      <c r="H156" s="5"/>
      <c r="I156" s="5"/>
      <c r="J156" s="5"/>
      <c r="K156" s="5"/>
    </row>
    <row r="157" spans="1:11" ht="16.5">
      <c r="A157" s="3"/>
      <c r="B157" s="5"/>
      <c r="C157" s="5"/>
      <c r="D157" s="5"/>
      <c r="E157" s="5"/>
      <c r="F157" s="5"/>
      <c r="G157" s="5"/>
      <c r="H157" s="5"/>
      <c r="I157" s="5"/>
      <c r="J157" s="5"/>
      <c r="K157" s="5"/>
    </row>
    <row r="158" spans="1:11" ht="16.5">
      <c r="A158" s="3"/>
      <c r="B158" s="5"/>
      <c r="C158" s="5"/>
      <c r="D158" s="5"/>
      <c r="E158" s="5"/>
      <c r="F158" s="5"/>
      <c r="G158" s="5"/>
      <c r="H158" s="5"/>
      <c r="I158" s="5"/>
      <c r="J158" s="5"/>
      <c r="K158" s="5"/>
    </row>
    <row r="159" spans="1:11" ht="16.5">
      <c r="A159" s="3"/>
      <c r="B159" s="5"/>
      <c r="C159" s="5"/>
      <c r="D159" s="5"/>
      <c r="E159" s="5"/>
      <c r="F159" s="5"/>
      <c r="G159" s="5"/>
      <c r="H159" s="5"/>
      <c r="I159" s="5"/>
      <c r="J159" s="5"/>
      <c r="K159" s="5"/>
    </row>
    <row r="160" spans="1:11" ht="16.5">
      <c r="A160" s="3"/>
      <c r="B160" s="5"/>
      <c r="C160" s="5"/>
      <c r="D160" s="5"/>
      <c r="E160" s="5"/>
      <c r="F160" s="5"/>
      <c r="G160" s="5"/>
      <c r="H160" s="5"/>
      <c r="I160" s="5"/>
      <c r="J160" s="5"/>
      <c r="K160" s="5"/>
    </row>
    <row r="161" spans="1:11" ht="16.5">
      <c r="A161" s="3"/>
      <c r="B161" s="5"/>
      <c r="C161" s="5"/>
      <c r="D161" s="5"/>
      <c r="E161" s="5"/>
      <c r="F161" s="5"/>
      <c r="G161" s="5"/>
      <c r="H161" s="5"/>
      <c r="I161" s="5"/>
      <c r="J161" s="5"/>
      <c r="K161" s="5"/>
    </row>
    <row r="162" spans="1:11" ht="16.5">
      <c r="A162" s="3"/>
      <c r="B162" s="5"/>
      <c r="C162" s="5"/>
      <c r="D162" s="5"/>
      <c r="E162" s="5"/>
      <c r="F162" s="5"/>
      <c r="G162" s="5"/>
      <c r="H162" s="5"/>
      <c r="I162" s="5"/>
      <c r="J162" s="5"/>
      <c r="K162" s="5"/>
    </row>
    <row r="163" spans="1:11" ht="16.5">
      <c r="A163" s="3"/>
      <c r="B163" s="5"/>
      <c r="C163" s="5"/>
      <c r="D163" s="5"/>
      <c r="E163" s="5"/>
      <c r="F163" s="5"/>
      <c r="G163" s="5"/>
      <c r="H163" s="5"/>
      <c r="I163" s="5"/>
      <c r="J163" s="5"/>
      <c r="K163" s="5"/>
    </row>
    <row r="164" spans="1:11" ht="16.5">
      <c r="A164" s="3"/>
      <c r="B164" s="5"/>
      <c r="C164" s="5"/>
      <c r="D164" s="5"/>
      <c r="E164" s="5"/>
      <c r="F164" s="5"/>
      <c r="G164" s="5"/>
      <c r="H164" s="5"/>
      <c r="I164" s="5"/>
      <c r="J164" s="5"/>
      <c r="K164" s="5"/>
    </row>
    <row r="165" spans="1:11" ht="16.5">
      <c r="A165" s="3"/>
      <c r="B165" s="5"/>
      <c r="C165" s="5"/>
      <c r="D165" s="5"/>
      <c r="E165" s="5"/>
      <c r="F165" s="5"/>
      <c r="G165" s="5"/>
      <c r="H165" s="5"/>
      <c r="I165" s="5"/>
      <c r="J165" s="5"/>
      <c r="K165" s="5"/>
    </row>
    <row r="166" spans="1:11" ht="16.5">
      <c r="A166" s="3"/>
      <c r="B166" s="5"/>
      <c r="C166" s="5"/>
      <c r="D166" s="5"/>
      <c r="E166" s="5"/>
      <c r="F166" s="5"/>
      <c r="G166" s="5"/>
      <c r="H166" s="5"/>
      <c r="I166" s="5"/>
      <c r="J166" s="5"/>
      <c r="K166" s="5"/>
    </row>
    <row r="167" spans="1:11" ht="16.5">
      <c r="A167" s="3"/>
      <c r="B167" s="5"/>
      <c r="C167" s="5"/>
      <c r="D167" s="5"/>
      <c r="E167" s="5"/>
      <c r="F167" s="5"/>
      <c r="G167" s="5"/>
      <c r="H167" s="5"/>
      <c r="I167" s="5"/>
      <c r="J167" s="5"/>
      <c r="K167" s="5"/>
    </row>
    <row r="168" spans="1:11" ht="16.5">
      <c r="A168" s="3"/>
      <c r="B168" s="5"/>
      <c r="C168" s="5"/>
      <c r="D168" s="5"/>
      <c r="E168" s="5"/>
      <c r="F168" s="5"/>
      <c r="G168" s="5"/>
      <c r="H168" s="5"/>
      <c r="I168" s="5"/>
      <c r="J168" s="5"/>
      <c r="K168" s="5"/>
    </row>
    <row r="169" spans="1:11" ht="16.5">
      <c r="A169" s="3"/>
      <c r="B169" s="5"/>
      <c r="C169" s="5"/>
      <c r="D169" s="5"/>
      <c r="E169" s="5"/>
      <c r="F169" s="5"/>
      <c r="G169" s="5"/>
      <c r="H169" s="5"/>
      <c r="I169" s="5"/>
      <c r="J169" s="5"/>
      <c r="K169" s="5"/>
    </row>
    <row r="170" spans="1:11" ht="16.5">
      <c r="A170" s="3"/>
      <c r="B170" s="5"/>
      <c r="C170" s="5"/>
      <c r="D170" s="5"/>
      <c r="E170" s="5"/>
      <c r="F170" s="5"/>
      <c r="G170" s="5"/>
      <c r="H170" s="5"/>
      <c r="I170" s="5"/>
      <c r="J170" s="5"/>
      <c r="K170" s="5"/>
    </row>
    <row r="171" spans="1:11" ht="16.5">
      <c r="A171" s="3"/>
      <c r="B171" s="5"/>
      <c r="C171" s="5"/>
      <c r="D171" s="5"/>
      <c r="E171" s="5"/>
      <c r="F171" s="5"/>
      <c r="G171" s="5"/>
      <c r="H171" s="5"/>
      <c r="I171" s="5"/>
      <c r="J171" s="5"/>
      <c r="K171" s="5"/>
    </row>
    <row r="172" spans="1:11" ht="16.5">
      <c r="A172" s="3"/>
      <c r="B172" s="5"/>
      <c r="C172" s="5"/>
      <c r="D172" s="5"/>
      <c r="E172" s="5"/>
      <c r="F172" s="5"/>
      <c r="G172" s="5"/>
      <c r="H172" s="5"/>
      <c r="I172" s="5"/>
      <c r="J172" s="5"/>
      <c r="K172" s="5"/>
    </row>
    <row r="173" spans="1:11" ht="16.5">
      <c r="A173" s="3"/>
      <c r="B173" s="5"/>
      <c r="C173" s="5"/>
      <c r="D173" s="5"/>
      <c r="E173" s="5"/>
      <c r="F173" s="5"/>
      <c r="G173" s="5"/>
      <c r="H173" s="5"/>
      <c r="I173" s="5"/>
      <c r="J173" s="5"/>
      <c r="K173" s="5"/>
    </row>
    <row r="174" spans="1:11" ht="16.5">
      <c r="A174" s="3"/>
      <c r="B174" s="5"/>
      <c r="C174" s="5"/>
      <c r="D174" s="5"/>
      <c r="E174" s="5"/>
      <c r="F174" s="5"/>
      <c r="G174" s="5"/>
      <c r="H174" s="5"/>
      <c r="I174" s="5"/>
      <c r="J174" s="5"/>
      <c r="K174" s="5"/>
    </row>
    <row r="175" spans="1:11" ht="16.5">
      <c r="A175" s="3"/>
      <c r="B175" s="5"/>
      <c r="C175" s="5"/>
      <c r="D175" s="5"/>
      <c r="E175" s="5"/>
      <c r="F175" s="5"/>
      <c r="G175" s="5"/>
      <c r="H175" s="5"/>
      <c r="I175" s="5"/>
      <c r="J175" s="5"/>
      <c r="K175" s="5"/>
    </row>
    <row r="176" spans="1:11" ht="16.5">
      <c r="A176" s="3"/>
      <c r="B176" s="5"/>
      <c r="C176" s="5"/>
      <c r="D176" s="5"/>
      <c r="E176" s="5"/>
      <c r="F176" s="5"/>
      <c r="G176" s="5"/>
      <c r="H176" s="5"/>
      <c r="I176" s="5"/>
      <c r="J176" s="5"/>
      <c r="K176" s="5"/>
    </row>
    <row r="177" spans="1:11" ht="16.5">
      <c r="A177" s="3"/>
      <c r="B177" s="5"/>
      <c r="C177" s="5"/>
      <c r="D177" s="5"/>
      <c r="E177" s="5"/>
      <c r="F177" s="5"/>
      <c r="G177" s="5"/>
      <c r="H177" s="5"/>
      <c r="I177" s="5"/>
      <c r="J177" s="5"/>
      <c r="K177" s="5"/>
    </row>
    <row r="178" spans="1:11" ht="16.5">
      <c r="A178" s="3"/>
      <c r="B178" s="5"/>
      <c r="C178" s="5"/>
      <c r="D178" s="5"/>
      <c r="E178" s="5"/>
      <c r="F178" s="5"/>
      <c r="G178" s="5"/>
      <c r="H178" s="5"/>
      <c r="I178" s="5"/>
      <c r="J178" s="5"/>
      <c r="K178" s="5"/>
    </row>
    <row r="179" spans="1:11" ht="16.5">
      <c r="A179" s="3"/>
      <c r="B179" s="5"/>
      <c r="C179" s="5"/>
      <c r="D179" s="5"/>
      <c r="E179" s="5"/>
      <c r="F179" s="5"/>
      <c r="G179" s="5"/>
      <c r="H179" s="5"/>
      <c r="I179" s="5"/>
      <c r="J179" s="5"/>
      <c r="K179" s="5"/>
    </row>
    <row r="180" spans="1:11" ht="16.5">
      <c r="A180" s="3"/>
      <c r="B180" s="5"/>
      <c r="C180" s="5"/>
      <c r="D180" s="5"/>
      <c r="E180" s="5"/>
      <c r="F180" s="5"/>
      <c r="G180" s="5"/>
      <c r="H180" s="5"/>
      <c r="I180" s="5"/>
      <c r="J180" s="5"/>
      <c r="K180" s="5"/>
    </row>
    <row r="181" spans="1:11" ht="16.5">
      <c r="A181" s="3"/>
      <c r="B181" s="5"/>
      <c r="C181" s="5"/>
      <c r="D181" s="5"/>
      <c r="E181" s="5"/>
      <c r="F181" s="5"/>
      <c r="G181" s="5"/>
      <c r="H181" s="5"/>
      <c r="I181" s="5"/>
      <c r="J181" s="5"/>
      <c r="K181" s="5"/>
    </row>
    <row r="182" spans="1:11" ht="16.5">
      <c r="A182" s="3"/>
      <c r="B182" s="5"/>
      <c r="C182" s="5"/>
      <c r="D182" s="5"/>
      <c r="E182" s="5"/>
      <c r="F182" s="5"/>
      <c r="G182" s="5"/>
      <c r="H182" s="5"/>
      <c r="I182" s="5"/>
      <c r="J182" s="5"/>
      <c r="K182" s="5"/>
    </row>
    <row r="183" spans="1:11" ht="16.5">
      <c r="A183" s="3"/>
      <c r="B183" s="5"/>
      <c r="C183" s="5"/>
      <c r="D183" s="5"/>
      <c r="E183" s="5"/>
      <c r="F183" s="5"/>
      <c r="G183" s="5"/>
      <c r="H183" s="5"/>
      <c r="I183" s="5"/>
      <c r="J183" s="5"/>
      <c r="K183" s="5"/>
    </row>
  </sheetData>
  <sheetProtection selectLockedCells="1" selectUnlockedCells="1"/>
  <mergeCells count="163">
    <mergeCell ref="B23:C23"/>
    <mergeCell ref="B24:C24"/>
    <mergeCell ref="B13:C13"/>
    <mergeCell ref="B18:C18"/>
    <mergeCell ref="B20:C20"/>
    <mergeCell ref="B22:C22"/>
    <mergeCell ref="B11:C11"/>
    <mergeCell ref="A1:L1"/>
    <mergeCell ref="M1:X1"/>
    <mergeCell ref="B2:L2"/>
    <mergeCell ref="N2:X2"/>
    <mergeCell ref="B3:L3"/>
    <mergeCell ref="N3:X3"/>
    <mergeCell ref="B4:L4"/>
    <mergeCell ref="N4:X4"/>
    <mergeCell ref="B5:L5"/>
    <mergeCell ref="Y1:AJ1"/>
    <mergeCell ref="AK1:AV1"/>
    <mergeCell ref="AW1:BH1"/>
    <mergeCell ref="BI1:BT1"/>
    <mergeCell ref="BU1:CF1"/>
    <mergeCell ref="CG1:CR1"/>
    <mergeCell ref="CS1:DD1"/>
    <mergeCell ref="DE1:DP1"/>
    <mergeCell ref="DQ1:EB1"/>
    <mergeCell ref="EC1:EN1"/>
    <mergeCell ref="EO1:EZ1"/>
    <mergeCell ref="FA1:FL1"/>
    <mergeCell ref="FM1:FX1"/>
    <mergeCell ref="FY1:GJ1"/>
    <mergeCell ref="GK1:GV1"/>
    <mergeCell ref="GW1:HH1"/>
    <mergeCell ref="HI1:HT1"/>
    <mergeCell ref="HU1:IF1"/>
    <mergeCell ref="IG1:IR1"/>
    <mergeCell ref="IS1:IV1"/>
    <mergeCell ref="Z2:AJ2"/>
    <mergeCell ref="AL2:AV2"/>
    <mergeCell ref="AX2:BH2"/>
    <mergeCell ref="BJ2:BT2"/>
    <mergeCell ref="BV2:CF2"/>
    <mergeCell ref="CH2:CR2"/>
    <mergeCell ref="CT2:DD2"/>
    <mergeCell ref="DF2:DP2"/>
    <mergeCell ref="DR2:EB2"/>
    <mergeCell ref="ED2:EN2"/>
    <mergeCell ref="EP2:EZ2"/>
    <mergeCell ref="FB2:FL2"/>
    <mergeCell ref="FN2:FX2"/>
    <mergeCell ref="FZ2:GJ2"/>
    <mergeCell ref="GL2:GV2"/>
    <mergeCell ref="GX2:HH2"/>
    <mergeCell ref="HJ2:HT2"/>
    <mergeCell ref="HV2:IF2"/>
    <mergeCell ref="IH2:IR2"/>
    <mergeCell ref="IT2:IV2"/>
    <mergeCell ref="Z3:AJ3"/>
    <mergeCell ref="AL3:AV3"/>
    <mergeCell ref="AX3:BH3"/>
    <mergeCell ref="BJ3:BT3"/>
    <mergeCell ref="BV3:CF3"/>
    <mergeCell ref="CH3:CR3"/>
    <mergeCell ref="CT3:DD3"/>
    <mergeCell ref="DF3:DP3"/>
    <mergeCell ref="DR3:EB3"/>
    <mergeCell ref="ED3:EN3"/>
    <mergeCell ref="EP3:EZ3"/>
    <mergeCell ref="FB3:FL3"/>
    <mergeCell ref="FN3:FX3"/>
    <mergeCell ref="FZ3:GJ3"/>
    <mergeCell ref="GL3:GV3"/>
    <mergeCell ref="GX3:HH3"/>
    <mergeCell ref="HJ3:HT3"/>
    <mergeCell ref="HV3:IF3"/>
    <mergeCell ref="IH3:IR3"/>
    <mergeCell ref="IT3:IV3"/>
    <mergeCell ref="Z4:AJ4"/>
    <mergeCell ref="AL4:AV4"/>
    <mergeCell ref="AX4:BH4"/>
    <mergeCell ref="BJ4:BT4"/>
    <mergeCell ref="BV4:CF4"/>
    <mergeCell ref="CH4:CR4"/>
    <mergeCell ref="CT4:DD4"/>
    <mergeCell ref="DF4:DP4"/>
    <mergeCell ref="DR4:EB4"/>
    <mergeCell ref="ED4:EN4"/>
    <mergeCell ref="EP4:EZ4"/>
    <mergeCell ref="FB4:FL4"/>
    <mergeCell ref="FN4:FX4"/>
    <mergeCell ref="FZ4:GJ4"/>
    <mergeCell ref="GL4:GV4"/>
    <mergeCell ref="GX4:HH4"/>
    <mergeCell ref="HJ4:HT4"/>
    <mergeCell ref="HV4:IF4"/>
    <mergeCell ref="IH4:IR4"/>
    <mergeCell ref="IT4:IV4"/>
    <mergeCell ref="N5:X5"/>
    <mergeCell ref="Z5:AJ5"/>
    <mergeCell ref="AL5:AV5"/>
    <mergeCell ref="AX5:BH5"/>
    <mergeCell ref="BJ5:BT5"/>
    <mergeCell ref="BV5:CF5"/>
    <mergeCell ref="CH5:CR5"/>
    <mergeCell ref="CT5:DD5"/>
    <mergeCell ref="DF5:DP5"/>
    <mergeCell ref="DR5:EB5"/>
    <mergeCell ref="ED5:EN5"/>
    <mergeCell ref="EP5:EZ5"/>
    <mergeCell ref="FB5:FL5"/>
    <mergeCell ref="FN5:FX5"/>
    <mergeCell ref="FZ5:GJ5"/>
    <mergeCell ref="GL5:GV5"/>
    <mergeCell ref="GX5:HH5"/>
    <mergeCell ref="HJ5:HT5"/>
    <mergeCell ref="HV5:IF5"/>
    <mergeCell ref="IH5:IR5"/>
    <mergeCell ref="IT5:IV5"/>
    <mergeCell ref="B6:L6"/>
    <mergeCell ref="N6:X6"/>
    <mergeCell ref="Z6:AJ6"/>
    <mergeCell ref="AL6:AV6"/>
    <mergeCell ref="AX6:BH6"/>
    <mergeCell ref="BJ6:BT6"/>
    <mergeCell ref="BV6:CF6"/>
    <mergeCell ref="CH6:CR6"/>
    <mergeCell ref="CT6:DD6"/>
    <mergeCell ref="DF6:DP6"/>
    <mergeCell ref="DR6:EB6"/>
    <mergeCell ref="ED6:EN6"/>
    <mergeCell ref="EP6:EZ6"/>
    <mergeCell ref="FB6:FL6"/>
    <mergeCell ref="FN6:FX6"/>
    <mergeCell ref="FZ6:GJ6"/>
    <mergeCell ref="GL6:GV6"/>
    <mergeCell ref="GX6:HH6"/>
    <mergeCell ref="HJ6:HT6"/>
    <mergeCell ref="HV6:IF6"/>
    <mergeCell ref="IH6:IR6"/>
    <mergeCell ref="IT6:IV6"/>
    <mergeCell ref="B7:L7"/>
    <mergeCell ref="N7:X7"/>
    <mergeCell ref="Z7:AJ7"/>
    <mergeCell ref="AL7:AV7"/>
    <mergeCell ref="AX7:BH7"/>
    <mergeCell ref="BJ7:BT7"/>
    <mergeCell ref="BV7:CF7"/>
    <mergeCell ref="CH7:CR7"/>
    <mergeCell ref="CT7:DD7"/>
    <mergeCell ref="GL7:GV7"/>
    <mergeCell ref="DF7:DP7"/>
    <mergeCell ref="DR7:EB7"/>
    <mergeCell ref="ED7:EN7"/>
    <mergeCell ref="EP7:EZ7"/>
    <mergeCell ref="IT7:IV7"/>
    <mergeCell ref="B19:C19"/>
    <mergeCell ref="B21:C21"/>
    <mergeCell ref="GX7:HH7"/>
    <mergeCell ref="HJ7:HT7"/>
    <mergeCell ref="HV7:IF7"/>
    <mergeCell ref="IH7:IR7"/>
    <mergeCell ref="FB7:FL7"/>
    <mergeCell ref="FN7:FX7"/>
    <mergeCell ref="FZ7:GJ7"/>
  </mergeCells>
  <printOptions/>
  <pageMargins left="0.7479166666666667" right="0.7479166666666667" top="0.9840277777777777" bottom="0.9840277777777777" header="0.5118055555555555" footer="0.511805555555555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74"/>
  <sheetViews>
    <sheetView zoomScalePageLayoutView="0" workbookViewId="0" topLeftCell="A1">
      <pane ySplit="24" topLeftCell="BM25" activePane="bottomLeft" state="frozen"/>
      <selection pane="topLeft" activeCell="A1" sqref="A1"/>
      <selection pane="bottomLeft" activeCell="B17" sqref="B17:C17"/>
    </sheetView>
  </sheetViews>
  <sheetFormatPr defaultColWidth="11.57421875" defaultRowHeight="12.75"/>
  <cols>
    <col min="1" max="1" width="5.57421875" style="1" customWidth="1"/>
    <col min="2" max="2" width="10.8515625" style="1" customWidth="1"/>
    <col min="3" max="3" width="25.7109375" style="1" customWidth="1"/>
    <col min="4" max="4" width="14.57421875" style="2" bestFit="1" customWidth="1"/>
    <col min="5" max="5" width="13.421875" style="2" customWidth="1"/>
    <col min="6" max="6" width="19.00390625" style="2" bestFit="1" customWidth="1"/>
    <col min="7" max="7" width="14.421875" style="2" bestFit="1" customWidth="1"/>
    <col min="8" max="9" width="13.57421875" style="2" bestFit="1" customWidth="1"/>
    <col min="10" max="10" width="14.8515625" style="2" customWidth="1"/>
    <col min="11" max="12" width="13.57421875" style="2" bestFit="1" customWidth="1"/>
    <col min="13" max="13" width="14.8515625" style="2" customWidth="1"/>
    <col min="14" max="14" width="15.57421875" style="2" customWidth="1"/>
    <col min="15" max="15" width="13.57421875" style="2" bestFit="1" customWidth="1"/>
    <col min="16" max="16" width="14.57421875" style="2" bestFit="1" customWidth="1"/>
    <col min="17" max="17" width="11.8515625" style="1" customWidth="1"/>
    <col min="18" max="18" width="21.00390625" style="1" bestFit="1" customWidth="1"/>
    <col min="19" max="19" width="0.71875" style="1" customWidth="1"/>
    <col min="20" max="16384" width="11.57421875" style="1" customWidth="1"/>
  </cols>
  <sheetData>
    <row r="1" spans="1:19" s="125" customFormat="1" ht="28.5" customHeight="1" thickBot="1">
      <c r="A1" s="212" t="s">
        <v>141</v>
      </c>
      <c r="B1" s="213"/>
      <c r="C1" s="213"/>
      <c r="D1" s="213"/>
      <c r="E1" s="213"/>
      <c r="F1" s="213"/>
      <c r="G1" s="213"/>
      <c r="H1" s="213"/>
      <c r="I1" s="213"/>
      <c r="J1" s="213"/>
      <c r="K1" s="213"/>
      <c r="L1" s="214"/>
      <c r="M1" s="212"/>
      <c r="N1" s="213"/>
      <c r="O1" s="212"/>
      <c r="P1" s="213"/>
      <c r="Q1" s="213"/>
      <c r="R1" s="213"/>
      <c r="S1" s="213"/>
    </row>
    <row r="2" spans="1:19" s="125" customFormat="1" ht="11.25" customHeight="1">
      <c r="A2" s="132"/>
      <c r="B2" s="228"/>
      <c r="C2" s="228"/>
      <c r="D2" s="228"/>
      <c r="E2" s="228"/>
      <c r="F2" s="228"/>
      <c r="G2" s="228"/>
      <c r="H2" s="228"/>
      <c r="I2" s="228"/>
      <c r="J2" s="228"/>
      <c r="K2" s="228"/>
      <c r="L2" s="228"/>
      <c r="M2" s="228"/>
      <c r="N2" s="228"/>
      <c r="O2" s="228"/>
      <c r="P2" s="228"/>
      <c r="Q2" s="228"/>
      <c r="R2" s="228"/>
      <c r="S2" s="228"/>
    </row>
    <row r="3" spans="1:19" s="125" customFormat="1" ht="16.5">
      <c r="A3" s="133"/>
      <c r="B3" s="171" t="s">
        <v>129</v>
      </c>
      <c r="C3" s="171"/>
      <c r="D3" s="171"/>
      <c r="E3" s="171"/>
      <c r="F3" s="172"/>
      <c r="G3" s="172"/>
      <c r="H3" s="172"/>
      <c r="I3" s="172"/>
      <c r="J3" s="172" t="s">
        <v>160</v>
      </c>
      <c r="K3" s="229" t="s">
        <v>173</v>
      </c>
      <c r="L3" s="230"/>
      <c r="M3" s="230"/>
      <c r="N3" s="230"/>
      <c r="O3" s="231"/>
      <c r="P3" s="172"/>
      <c r="Q3" s="171"/>
      <c r="R3" s="171"/>
      <c r="S3" s="171"/>
    </row>
    <row r="4" spans="1:19" s="125" customFormat="1" ht="16.5">
      <c r="A4" s="133"/>
      <c r="B4" s="171" t="s">
        <v>133</v>
      </c>
      <c r="C4" s="171"/>
      <c r="D4" s="171"/>
      <c r="E4" s="172"/>
      <c r="F4" s="172"/>
      <c r="G4" s="172"/>
      <c r="H4" s="172"/>
      <c r="I4" s="172"/>
      <c r="J4" s="172" t="s">
        <v>161</v>
      </c>
      <c r="K4" s="229" t="s">
        <v>174</v>
      </c>
      <c r="L4" s="230"/>
      <c r="M4" s="230"/>
      <c r="N4" s="230"/>
      <c r="O4" s="231"/>
      <c r="P4" s="172"/>
      <c r="Q4" s="171"/>
      <c r="R4" s="171"/>
      <c r="S4" s="171"/>
    </row>
    <row r="5" spans="1:19" s="125" customFormat="1" ht="16.5">
      <c r="A5" s="133"/>
      <c r="B5" s="171" t="s">
        <v>131</v>
      </c>
      <c r="C5" s="171"/>
      <c r="D5" s="171"/>
      <c r="E5" s="171"/>
      <c r="F5" s="172"/>
      <c r="G5" s="172"/>
      <c r="H5" s="172"/>
      <c r="I5" s="172"/>
      <c r="J5" s="172" t="s">
        <v>162</v>
      </c>
      <c r="K5" s="229" t="s">
        <v>187</v>
      </c>
      <c r="L5" s="230"/>
      <c r="M5" s="172" t="s">
        <v>163</v>
      </c>
      <c r="N5" s="229" t="s">
        <v>164</v>
      </c>
      <c r="O5" s="231"/>
      <c r="P5" s="172"/>
      <c r="Q5" s="171"/>
      <c r="R5" s="171"/>
      <c r="S5" s="171"/>
    </row>
    <row r="6" spans="1:19" s="125" customFormat="1" ht="16.5">
      <c r="A6" s="133"/>
      <c r="B6" s="172" t="s">
        <v>132</v>
      </c>
      <c r="C6" s="172"/>
      <c r="D6" s="172"/>
      <c r="E6" s="172"/>
      <c r="F6" s="172"/>
      <c r="G6" s="172"/>
      <c r="H6" s="172"/>
      <c r="I6" s="172"/>
      <c r="J6" s="186" t="s">
        <v>167</v>
      </c>
      <c r="K6" s="186"/>
      <c r="L6" s="197">
        <v>150</v>
      </c>
      <c r="M6" s="223" t="s">
        <v>175</v>
      </c>
      <c r="N6" s="224" t="s">
        <v>165</v>
      </c>
      <c r="O6" s="195" t="s">
        <v>166</v>
      </c>
      <c r="P6" s="186"/>
      <c r="Q6" s="186"/>
      <c r="R6" s="186"/>
      <c r="S6" s="187"/>
    </row>
    <row r="7" spans="1:19" s="125" customFormat="1" ht="10.5" customHeight="1" thickBot="1">
      <c r="A7" s="134"/>
      <c r="B7" s="215"/>
      <c r="C7" s="215"/>
      <c r="D7" s="215"/>
      <c r="E7" s="215"/>
      <c r="F7" s="215"/>
      <c r="G7" s="215"/>
      <c r="H7" s="215"/>
      <c r="I7" s="215"/>
      <c r="J7" s="215"/>
      <c r="K7" s="215"/>
      <c r="L7" s="215"/>
      <c r="M7" s="215"/>
      <c r="N7" s="215"/>
      <c r="O7" s="215"/>
      <c r="P7" s="215"/>
      <c r="Q7" s="215"/>
      <c r="R7" s="215"/>
      <c r="S7" s="215"/>
    </row>
    <row r="8" ht="18.75" customHeight="1"/>
    <row r="9" spans="2:18" ht="18.75" customHeight="1">
      <c r="B9" s="225" t="s">
        <v>189</v>
      </c>
      <c r="C9" s="226"/>
      <c r="D9" s="226"/>
      <c r="E9" s="226"/>
      <c r="F9" s="226"/>
      <c r="G9" s="226"/>
      <c r="H9" s="226"/>
      <c r="I9" s="226"/>
      <c r="J9" s="226"/>
      <c r="K9" s="226"/>
      <c r="L9" s="226"/>
      <c r="M9" s="226"/>
      <c r="N9" s="226"/>
      <c r="O9" s="226"/>
      <c r="P9" s="226"/>
      <c r="Q9" s="196"/>
      <c r="R9" s="196"/>
    </row>
    <row r="10" spans="2:18" ht="18.75" customHeight="1">
      <c r="B10" s="225"/>
      <c r="C10" s="226"/>
      <c r="D10" s="226"/>
      <c r="E10" s="226"/>
      <c r="F10" s="226"/>
      <c r="G10" s="226"/>
      <c r="H10" s="226"/>
      <c r="I10" s="226"/>
      <c r="J10" s="226"/>
      <c r="K10" s="226"/>
      <c r="L10" s="226"/>
      <c r="M10" s="226"/>
      <c r="N10" s="226"/>
      <c r="O10" s="226"/>
      <c r="P10" s="226"/>
      <c r="Q10" s="196"/>
      <c r="R10" s="196"/>
    </row>
    <row r="11" spans="2:18" ht="18.75" customHeight="1">
      <c r="B11" s="227"/>
      <c r="C11" s="226"/>
      <c r="D11" s="226"/>
      <c r="E11" s="226"/>
      <c r="F11" s="226"/>
      <c r="G11" s="226"/>
      <c r="H11" s="226"/>
      <c r="I11" s="226"/>
      <c r="J11" s="226"/>
      <c r="K11" s="226"/>
      <c r="L11" s="226"/>
      <c r="M11" s="226"/>
      <c r="N11" s="226"/>
      <c r="O11" s="226"/>
      <c r="P11" s="226"/>
      <c r="Q11" s="196"/>
      <c r="R11" s="196"/>
    </row>
    <row r="12" ht="18.75" customHeight="1" thickBot="1"/>
    <row r="13" spans="2:18" ht="32.25" customHeight="1" thickBot="1">
      <c r="B13" s="212" t="s">
        <v>147</v>
      </c>
      <c r="C13" s="213"/>
      <c r="D13" s="213"/>
      <c r="E13" s="213"/>
      <c r="F13" s="213"/>
      <c r="G13" s="213"/>
      <c r="H13" s="213"/>
      <c r="I13" s="213"/>
      <c r="J13" s="213"/>
      <c r="K13" s="213"/>
      <c r="L13" s="213"/>
      <c r="M13" s="213"/>
      <c r="N13" s="213"/>
      <c r="O13" s="214"/>
      <c r="P13" s="212"/>
      <c r="Q13" s="213"/>
      <c r="R13" s="213"/>
    </row>
    <row r="14" spans="1:19" ht="18.75">
      <c r="A14" s="3"/>
      <c r="B14" s="222" t="s">
        <v>0</v>
      </c>
      <c r="C14" s="222"/>
      <c r="D14" s="216" t="s">
        <v>130</v>
      </c>
      <c r="E14" s="216"/>
      <c r="F14" s="216"/>
      <c r="G14" s="217"/>
      <c r="H14" s="217"/>
      <c r="I14" s="217"/>
      <c r="J14" s="217"/>
      <c r="K14" s="217"/>
      <c r="L14" s="217"/>
      <c r="M14" s="217"/>
      <c r="N14" s="217"/>
      <c r="O14" s="217"/>
      <c r="P14" s="217"/>
      <c r="Q14" s="217"/>
      <c r="R14" s="153"/>
      <c r="S14" s="3"/>
    </row>
    <row r="15" spans="1:19" ht="18.75">
      <c r="A15" s="3"/>
      <c r="B15" s="118"/>
      <c r="C15" s="118"/>
      <c r="D15" s="129">
        <v>0</v>
      </c>
      <c r="E15" s="121" t="s">
        <v>7</v>
      </c>
      <c r="F15" s="122" t="s">
        <v>8</v>
      </c>
      <c r="G15" s="129">
        <v>1</v>
      </c>
      <c r="H15" s="130">
        <v>2</v>
      </c>
      <c r="I15" s="130">
        <v>3</v>
      </c>
      <c r="J15" s="130">
        <v>4</v>
      </c>
      <c r="K15" s="130">
        <v>5</v>
      </c>
      <c r="L15" s="130">
        <v>6</v>
      </c>
      <c r="M15" s="130">
        <v>7</v>
      </c>
      <c r="N15" s="130">
        <v>8</v>
      </c>
      <c r="O15" s="130">
        <v>9</v>
      </c>
      <c r="P15" s="130">
        <v>10</v>
      </c>
      <c r="S15" s="3"/>
    </row>
    <row r="16" spans="1:19" ht="18.75">
      <c r="A16" s="162"/>
      <c r="B16" s="221" t="s">
        <v>171</v>
      </c>
      <c r="C16" s="221"/>
      <c r="D16" s="167">
        <v>750000</v>
      </c>
      <c r="E16" s="135">
        <v>10</v>
      </c>
      <c r="F16" s="192">
        <f>1/E16</f>
        <v>0.1</v>
      </c>
      <c r="G16" s="120"/>
      <c r="H16" s="120"/>
      <c r="I16" s="120"/>
      <c r="J16" s="120"/>
      <c r="K16" s="120"/>
      <c r="L16" s="120"/>
      <c r="M16" s="120"/>
      <c r="N16" s="120"/>
      <c r="O16" s="120"/>
      <c r="P16" s="120"/>
      <c r="S16" s="3"/>
    </row>
    <row r="17" spans="1:19" ht="18.75">
      <c r="A17" s="162"/>
      <c r="B17" s="221" t="s">
        <v>172</v>
      </c>
      <c r="C17" s="221"/>
      <c r="D17" s="167">
        <v>250000</v>
      </c>
      <c r="E17" s="135">
        <v>10</v>
      </c>
      <c r="F17" s="192">
        <f>1/E17</f>
        <v>0.1</v>
      </c>
      <c r="G17" s="120"/>
      <c r="H17" s="120"/>
      <c r="I17" s="120"/>
      <c r="J17" s="120"/>
      <c r="K17" s="120"/>
      <c r="L17" s="120"/>
      <c r="M17" s="120"/>
      <c r="N17" s="120"/>
      <c r="O17" s="120"/>
      <c r="P17" s="120"/>
      <c r="S17" s="3"/>
    </row>
    <row r="18" spans="1:19" ht="16.5">
      <c r="A18" s="3"/>
      <c r="B18" s="219" t="s">
        <v>190</v>
      </c>
      <c r="C18" s="220"/>
      <c r="D18" s="167">
        <v>80000</v>
      </c>
      <c r="E18" s="135">
        <v>10</v>
      </c>
      <c r="F18" s="192">
        <f>1/E18</f>
        <v>0.1</v>
      </c>
      <c r="G18" s="120"/>
      <c r="H18" s="120"/>
      <c r="I18" s="120"/>
      <c r="J18" s="120"/>
      <c r="K18" s="120"/>
      <c r="L18" s="136"/>
      <c r="M18" s="136"/>
      <c r="N18" s="136"/>
      <c r="O18" s="136"/>
      <c r="P18" s="136"/>
      <c r="S18" s="3"/>
    </row>
    <row r="19" spans="1:19" ht="18.75">
      <c r="A19" s="3"/>
      <c r="B19" s="131" t="s">
        <v>11</v>
      </c>
      <c r="C19" s="117"/>
      <c r="D19" s="166">
        <f>SUM(D16:D18)</f>
        <v>1080000</v>
      </c>
      <c r="E19" s="193"/>
      <c r="F19" s="194"/>
      <c r="G19" s="166">
        <f aca="true" t="shared" si="0" ref="G19:P19">SUM(G16:G18)</f>
        <v>0</v>
      </c>
      <c r="H19" s="166">
        <f t="shared" si="0"/>
        <v>0</v>
      </c>
      <c r="I19" s="166">
        <f t="shared" si="0"/>
        <v>0</v>
      </c>
      <c r="J19" s="166">
        <f t="shared" si="0"/>
        <v>0</v>
      </c>
      <c r="K19" s="166">
        <f t="shared" si="0"/>
        <v>0</v>
      </c>
      <c r="L19" s="166">
        <f t="shared" si="0"/>
        <v>0</v>
      </c>
      <c r="M19" s="166">
        <f t="shared" si="0"/>
        <v>0</v>
      </c>
      <c r="N19" s="166">
        <f t="shared" si="0"/>
        <v>0</v>
      </c>
      <c r="O19" s="166">
        <f t="shared" si="0"/>
        <v>0</v>
      </c>
      <c r="P19" s="166">
        <f t="shared" si="0"/>
        <v>0</v>
      </c>
      <c r="R19" s="118"/>
      <c r="S19" s="3"/>
    </row>
    <row r="20" spans="1:19" ht="16.5">
      <c r="A20" s="3"/>
      <c r="B20" s="5"/>
      <c r="C20" s="7"/>
      <c r="D20" s="11"/>
      <c r="E20" s="11"/>
      <c r="F20" s="11"/>
      <c r="G20" s="11"/>
      <c r="H20" s="11"/>
      <c r="I20" s="11"/>
      <c r="J20" s="11"/>
      <c r="K20" s="11"/>
      <c r="L20" s="11"/>
      <c r="M20" s="11"/>
      <c r="N20" s="11"/>
      <c r="O20" s="11"/>
      <c r="P20" s="11"/>
      <c r="Q20" s="3"/>
      <c r="R20" s="3"/>
      <c r="S20" s="3"/>
    </row>
    <row r="21" spans="1:19" ht="4.5" customHeight="1">
      <c r="A21" s="3"/>
      <c r="B21" s="5"/>
      <c r="C21" s="5"/>
      <c r="D21" s="4"/>
      <c r="E21" s="4"/>
      <c r="F21" s="4"/>
      <c r="G21" s="4"/>
      <c r="H21" s="4"/>
      <c r="I21" s="4"/>
      <c r="J21" s="4"/>
      <c r="K21" s="4"/>
      <c r="L21" s="4"/>
      <c r="M21" s="4"/>
      <c r="N21" s="4"/>
      <c r="O21" s="4"/>
      <c r="P21" s="4"/>
      <c r="Q21" s="3"/>
      <c r="R21" s="3"/>
      <c r="S21" s="3"/>
    </row>
    <row r="22" spans="1:16" ht="19.5" customHeight="1">
      <c r="A22" s="3"/>
      <c r="B22" s="5"/>
      <c r="C22" s="5"/>
      <c r="D22" s="4"/>
      <c r="E22" s="4"/>
      <c r="F22" s="4"/>
      <c r="G22" s="4"/>
      <c r="H22" s="3"/>
      <c r="I22" s="3"/>
      <c r="J22" s="3"/>
      <c r="K22" s="1"/>
      <c r="L22" s="1"/>
      <c r="M22" s="1"/>
      <c r="N22" s="1"/>
      <c r="O22" s="1"/>
      <c r="P22" s="1"/>
    </row>
    <row r="23" spans="1:19" ht="4.5" customHeight="1">
      <c r="A23" s="3"/>
      <c r="B23" s="5"/>
      <c r="C23" s="5"/>
      <c r="D23" s="4"/>
      <c r="E23" s="4"/>
      <c r="F23" s="4"/>
      <c r="G23" s="4"/>
      <c r="H23" s="4"/>
      <c r="I23" s="4"/>
      <c r="J23" s="4"/>
      <c r="K23" s="4"/>
      <c r="L23" s="4"/>
      <c r="M23" s="4"/>
      <c r="N23" s="4"/>
      <c r="O23" s="4"/>
      <c r="P23" s="4"/>
      <c r="Q23" s="3"/>
      <c r="R23" s="3"/>
      <c r="S23" s="3"/>
    </row>
    <row r="24" spans="1:19" ht="9.75" customHeight="1">
      <c r="A24" s="3"/>
      <c r="B24" s="5"/>
      <c r="C24" s="5"/>
      <c r="D24" s="4"/>
      <c r="E24" s="4"/>
      <c r="F24" s="4"/>
      <c r="G24" s="4"/>
      <c r="H24" s="4"/>
      <c r="I24" s="4"/>
      <c r="J24" s="4"/>
      <c r="K24" s="4"/>
      <c r="L24" s="4"/>
      <c r="M24" s="4"/>
      <c r="N24" s="4"/>
      <c r="O24" s="4"/>
      <c r="P24" s="4"/>
      <c r="Q24" s="3"/>
      <c r="R24" s="3" t="s">
        <v>12</v>
      </c>
      <c r="S24" s="3"/>
    </row>
    <row r="25" spans="1:19" ht="16.5">
      <c r="A25" s="3"/>
      <c r="B25" s="131" t="s">
        <v>13</v>
      </c>
      <c r="C25" s="5"/>
      <c r="D25" s="216" t="s">
        <v>130</v>
      </c>
      <c r="E25" s="216"/>
      <c r="F25" s="216"/>
      <c r="G25" s="217"/>
      <c r="H25" s="217"/>
      <c r="I25" s="217"/>
      <c r="J25" s="217"/>
      <c r="K25" s="217"/>
      <c r="L25" s="217"/>
      <c r="M25" s="217"/>
      <c r="N25" s="217"/>
      <c r="O25" s="217"/>
      <c r="P25" s="217"/>
      <c r="Q25" s="218"/>
      <c r="R25" s="3"/>
      <c r="S25" s="3"/>
    </row>
    <row r="26" spans="1:19" ht="16.5">
      <c r="A26" s="3"/>
      <c r="B26" s="5"/>
      <c r="C26" s="5"/>
      <c r="D26" s="130">
        <v>0</v>
      </c>
      <c r="E26" s="130"/>
      <c r="F26" s="130"/>
      <c r="G26" s="130">
        <v>1</v>
      </c>
      <c r="H26" s="130">
        <v>2</v>
      </c>
      <c r="I26" s="130">
        <v>3</v>
      </c>
      <c r="J26" s="130">
        <v>4</v>
      </c>
      <c r="K26" s="130">
        <v>5</v>
      </c>
      <c r="L26" s="130">
        <v>6</v>
      </c>
      <c r="M26" s="130">
        <v>7</v>
      </c>
      <c r="N26" s="130">
        <v>8</v>
      </c>
      <c r="O26" s="130">
        <v>9</v>
      </c>
      <c r="P26" s="130">
        <v>10</v>
      </c>
      <c r="Q26" s="151"/>
      <c r="R26" s="13"/>
      <c r="S26" s="3"/>
    </row>
    <row r="27" spans="1:19" ht="16.5">
      <c r="A27" s="3"/>
      <c r="B27" s="119" t="s">
        <v>146</v>
      </c>
      <c r="C27" s="117"/>
      <c r="D27" s="155">
        <f>D16</f>
        <v>750000</v>
      </c>
      <c r="E27" s="156"/>
      <c r="F27" s="156"/>
      <c r="G27" s="156">
        <f>D27+G16-($D27*$F16)</f>
        <v>675000</v>
      </c>
      <c r="H27" s="156">
        <f>G27+H16-($D27*$F16)-($G16*$F16)</f>
        <v>600000</v>
      </c>
      <c r="I27" s="156">
        <f>H27+$I16-($D16*$F16)-($G16*$F16)-($H16*$F16)</f>
        <v>525000</v>
      </c>
      <c r="J27" s="156">
        <f>I27+$J16-($D16*$F16)-($G16*$F16)-($H16*$F16)-($I16*$F16)</f>
        <v>450000</v>
      </c>
      <c r="K27" s="156">
        <f>$J27+$K16-($D16*$F16)-($G16*$F16)-($H16*$F16)-($I16*$F16)-($J16*$F16)</f>
        <v>375000</v>
      </c>
      <c r="L27" s="156">
        <f>$K27+$L16-($D16*$F16)-($G16*$F16)-($H16*$F16)-($I16*$F16)-($J16*$F16)-($K16*$F16)</f>
        <v>300000</v>
      </c>
      <c r="M27" s="156">
        <f>$L27+$M16-($D27*$F16)-($G16*$F16)-($H16*$F16)-($I16*$F16)-($J16*$F16)-($K16*$F16)-($L16*$F16)</f>
        <v>225000</v>
      </c>
      <c r="N27" s="156">
        <f>$M27+$N16-($D27*$F16)-($G16*$F16)-($H16*$F16)-($I16*$F16)-($J16*$F16)-($K16*$F16)-($L16*$F16)-($M16*$F16)</f>
        <v>150000</v>
      </c>
      <c r="O27" s="156">
        <f>$N27+$O16-($D27*$F16)-($G16*$F16)-($H16*$F16)-($I16*$F16)-($J16*$F16)-($K16*$F16)-($L16*$F16)-($M16*$F16)-($N16*$F16)</f>
        <v>75000</v>
      </c>
      <c r="P27" s="156">
        <f>$O27+$P16-($D27*$F16)-($G16*$F16)-($H16*$F16)-($I16*$F16)-($J16*$F16)-($K16*$F16)-($L16*$F16)-($M16*$F16)-($N16*$F16)-($O16*$F16)</f>
        <v>0</v>
      </c>
      <c r="Q27" s="3"/>
      <c r="R27" s="123"/>
      <c r="S27" s="3"/>
    </row>
    <row r="28" spans="1:19" ht="14.25">
      <c r="A28" s="3"/>
      <c r="B28" s="119" t="s">
        <v>9</v>
      </c>
      <c r="C28" s="117"/>
      <c r="D28" s="155">
        <f>D17</f>
        <v>250000</v>
      </c>
      <c r="E28" s="156"/>
      <c r="F28" s="156"/>
      <c r="G28" s="156">
        <f>D28+G17-($D28*$F17)</f>
        <v>225000</v>
      </c>
      <c r="H28" s="156">
        <f>G28+H17-($D28*$F17)-($G17*$F17)</f>
        <v>200000</v>
      </c>
      <c r="I28" s="156">
        <f>H28+$I17-($D17*$F17)-($G17*$F17)-($H17*$F17)</f>
        <v>175000</v>
      </c>
      <c r="J28" s="156">
        <f>I28+$J17-($D17*$F17)-($G17*$F17)-($H17*$F17)-($I17*$F17)</f>
        <v>150000</v>
      </c>
      <c r="K28" s="156">
        <f>$J28+$K17-($D17*$F17)-($G17*$F17)-($H17*$F17)-($I17*$F17)-($J17*$F17)</f>
        <v>125000</v>
      </c>
      <c r="L28" s="156">
        <f>$K28+$L17-($D17*$F17)-($G17*$F17)-($H17*$F17)-($I17*$F17)-($J17*$F17)-($K17*$F17)</f>
        <v>100000</v>
      </c>
      <c r="M28" s="156">
        <f>$L28+$M17-($D28*$F17)-($G17*$F17)-($H17*$F17)-($I17*$F17)-($J17*$F17)-($K17*$F17)-($L17*$F17)</f>
        <v>75000</v>
      </c>
      <c r="N28" s="156">
        <f>$M28+$N17-($D28*$F17)-($G17*$F17)-($H17*$F17)-($I17*$F17)-($J17*$F17)-($K17*$F17)-($L17*$F17)-($M17*$F17)</f>
        <v>50000</v>
      </c>
      <c r="O28" s="156">
        <f>$N28+$O17-($D28*$F17)-($G17*$F17)-($H17*$F17)-($I17*$F17)-($J17*$F17)-($K17*$F17)-($L17*$F17)-($M17*$F17)-($N17*$F17)</f>
        <v>25000</v>
      </c>
      <c r="P28" s="156">
        <f>$O28+$P17-($D28*$F17)-($G17*$F17)-($H17*$F17)-($I17*$F17)-($J17*$F17)-($K17*$F17)-($L17*$F17)-($M17*$F17)-($N17*$F17)-($O17*$F17)</f>
        <v>0</v>
      </c>
      <c r="Q28" s="3"/>
      <c r="R28" s="123"/>
      <c r="S28" s="3"/>
    </row>
    <row r="29" spans="1:19" ht="14.25">
      <c r="A29" s="3"/>
      <c r="B29" s="119" t="s">
        <v>10</v>
      </c>
      <c r="C29" s="117"/>
      <c r="D29" s="155">
        <f>D18</f>
        <v>80000</v>
      </c>
      <c r="E29" s="156"/>
      <c r="F29" s="156"/>
      <c r="G29" s="156">
        <f>D29+G18-($D29*$F18)</f>
        <v>72000</v>
      </c>
      <c r="H29" s="156">
        <f>G29+H18-($D29*$F18)-($G18*$F18)</f>
        <v>64000</v>
      </c>
      <c r="I29" s="156">
        <f>H29+$I18-($D18*$F18)-($G18*$F18)-($H18*$F18)</f>
        <v>56000</v>
      </c>
      <c r="J29" s="156">
        <f>I29+$J18-($D18*$F18)-($G18*$F18)-($H18*$F18)-($I18*$F18)</f>
        <v>48000</v>
      </c>
      <c r="K29" s="156">
        <f>$J29+$H18-($D18*$F18)-($G18*$F18)-($H18*$F18)-($I18*$F18)-($J18*$F18)</f>
        <v>40000</v>
      </c>
      <c r="L29" s="156">
        <f>$K29+$L18-($D18*$F18)-($G18*$F18)-($H18*$F18)-($I18*$F18)-($J18*$F18)-($K18*$F18)</f>
        <v>32000</v>
      </c>
      <c r="M29" s="156">
        <f>$L29+$M18-($D29*$F18)-($G18*$F18)-($H18*$F18)-($I18*$F18)-($J18*$F18)-($K18*$F18)-($L18*$F18)</f>
        <v>24000</v>
      </c>
      <c r="N29" s="156">
        <f>$M29+$N18-($D29*$F18)-($G18*$F18)-($H18*$F18)-($I18*$F18)-($J18*$F18)-($K18*$F18)-($L18*$F18)-($M18*$F18)</f>
        <v>16000</v>
      </c>
      <c r="O29" s="156">
        <f>$N29+$O18-($D29*$F18)-($G18*$F18)-($H18*$F18)-($I18*$F18)-($J18*$F18)-($K18*$F18)-($L18*$F18)-($M18*$F18)-($N18*$F18)</f>
        <v>8000</v>
      </c>
      <c r="P29" s="156">
        <f>$O29+$P18-($D29*$F18)-($G18*$F18)-($H18*$F18)-($I18*$F18)-($J18*$F18)-($K18*$F18)-($L18*$F18)-($M18*$F18)-($N18*$F18)-($O18*$F18)</f>
        <v>0</v>
      </c>
      <c r="Q29" s="3"/>
      <c r="R29" s="123"/>
      <c r="S29" s="3"/>
    </row>
    <row r="30" spans="1:19" ht="14.25">
      <c r="A30" s="3"/>
      <c r="B30" s="131" t="s">
        <v>11</v>
      </c>
      <c r="C30" s="117"/>
      <c r="D30" s="155">
        <f>SUM(D27:D29)</f>
        <v>1080000</v>
      </c>
      <c r="E30" s="155"/>
      <c r="F30" s="156"/>
      <c r="G30" s="155">
        <f aca="true" t="shared" si="1" ref="G30:P30">SUM(G27:G29)</f>
        <v>972000</v>
      </c>
      <c r="H30" s="155">
        <f t="shared" si="1"/>
        <v>864000</v>
      </c>
      <c r="I30" s="155">
        <f t="shared" si="1"/>
        <v>756000</v>
      </c>
      <c r="J30" s="155">
        <f t="shared" si="1"/>
        <v>648000</v>
      </c>
      <c r="K30" s="155">
        <f t="shared" si="1"/>
        <v>540000</v>
      </c>
      <c r="L30" s="155">
        <f t="shared" si="1"/>
        <v>432000</v>
      </c>
      <c r="M30" s="155">
        <f t="shared" si="1"/>
        <v>324000</v>
      </c>
      <c r="N30" s="155">
        <f t="shared" si="1"/>
        <v>216000</v>
      </c>
      <c r="O30" s="155">
        <f t="shared" si="1"/>
        <v>108000</v>
      </c>
      <c r="P30" s="155">
        <f t="shared" si="1"/>
        <v>0</v>
      </c>
      <c r="Q30" s="3"/>
      <c r="R30" s="123"/>
      <c r="S30" s="3"/>
    </row>
    <row r="31" spans="1:19" ht="16.5">
      <c r="A31" s="3"/>
      <c r="B31" s="5"/>
      <c r="C31" s="5"/>
      <c r="D31" s="4"/>
      <c r="E31" s="4"/>
      <c r="F31" s="4"/>
      <c r="G31" s="4"/>
      <c r="H31" s="4"/>
      <c r="I31" s="4"/>
      <c r="J31" s="4"/>
      <c r="K31" s="4"/>
      <c r="L31" s="4"/>
      <c r="M31" s="4"/>
      <c r="N31" s="4"/>
      <c r="O31" s="4"/>
      <c r="P31" s="4"/>
      <c r="Q31" s="3"/>
      <c r="R31" s="3"/>
      <c r="S31" s="3"/>
    </row>
    <row r="32" spans="1:19" ht="16.5">
      <c r="A32" s="3"/>
      <c r="B32" s="5"/>
      <c r="C32" s="5"/>
      <c r="D32" s="4"/>
      <c r="E32" s="4"/>
      <c r="F32" s="4"/>
      <c r="G32" s="4"/>
      <c r="H32" s="4"/>
      <c r="I32" s="4"/>
      <c r="J32" s="4"/>
      <c r="K32" s="4"/>
      <c r="L32" s="4"/>
      <c r="M32" s="4"/>
      <c r="N32" s="4"/>
      <c r="O32" s="4"/>
      <c r="P32" s="4"/>
      <c r="Q32" s="3"/>
      <c r="R32" s="3"/>
      <c r="S32" s="3"/>
    </row>
    <row r="33" spans="1:19" ht="16.5">
      <c r="A33" s="3"/>
      <c r="B33" s="131" t="s">
        <v>14</v>
      </c>
      <c r="C33" s="5"/>
      <c r="D33" s="216" t="s">
        <v>130</v>
      </c>
      <c r="E33" s="216"/>
      <c r="F33" s="216"/>
      <c r="G33" s="217"/>
      <c r="H33" s="217"/>
      <c r="I33" s="217"/>
      <c r="J33" s="217"/>
      <c r="K33" s="217"/>
      <c r="L33" s="217"/>
      <c r="M33" s="217"/>
      <c r="N33" s="217"/>
      <c r="O33" s="217"/>
      <c r="P33" s="217"/>
      <c r="Q33" s="218"/>
      <c r="R33" s="3"/>
      <c r="S33" s="3"/>
    </row>
    <row r="34" spans="1:19" ht="16.5">
      <c r="A34" s="3"/>
      <c r="B34" s="5"/>
      <c r="C34" s="5"/>
      <c r="D34" s="130">
        <v>0</v>
      </c>
      <c r="E34" s="130"/>
      <c r="F34" s="130"/>
      <c r="G34" s="130">
        <v>1</v>
      </c>
      <c r="H34" s="130">
        <v>2</v>
      </c>
      <c r="I34" s="130">
        <v>3</v>
      </c>
      <c r="J34" s="130">
        <v>4</v>
      </c>
      <c r="K34" s="130">
        <v>5</v>
      </c>
      <c r="L34" s="130">
        <v>6</v>
      </c>
      <c r="M34" s="130">
        <v>7</v>
      </c>
      <c r="N34" s="130">
        <v>8</v>
      </c>
      <c r="O34" s="130">
        <v>9</v>
      </c>
      <c r="P34" s="130">
        <v>10</v>
      </c>
      <c r="Q34" s="151"/>
      <c r="R34" s="3"/>
      <c r="S34" s="3"/>
    </row>
    <row r="35" spans="1:19" ht="16.5">
      <c r="A35" s="3"/>
      <c r="B35" s="119" t="s">
        <v>146</v>
      </c>
      <c r="C35" s="117"/>
      <c r="D35" s="204">
        <v>0</v>
      </c>
      <c r="E35" s="4"/>
      <c r="F35" s="4"/>
      <c r="G35" s="156">
        <f>($D27*F16)</f>
        <v>75000</v>
      </c>
      <c r="H35" s="156">
        <f>($D27*$F16)-(H16*$F16)</f>
        <v>75000</v>
      </c>
      <c r="I35" s="156">
        <f>($D27*$F16)-($H16*$F16)-($I16*$F16)</f>
        <v>75000</v>
      </c>
      <c r="J35" s="156">
        <f>($D27*$F16)-($H16*$F16)-($I16*$F16)-($J16*$F16)</f>
        <v>75000</v>
      </c>
      <c r="K35" s="156">
        <f>($D27*$F16)-($H16*$F16)-($I16*$F16)-($J16*$F16)-($K16*$F16)</f>
        <v>75000</v>
      </c>
      <c r="L35" s="156">
        <f>($D27*$F16)-($H16*$F16)-($I16*$F16)-($J16*$F16)-($K16*$F16)-($L16*$F16)</f>
        <v>75000</v>
      </c>
      <c r="M35" s="156">
        <f>($D27*$F16)-($H16*$F16)-($I16*$F16)-($J16*$F16)-($K16*$F16)-($L16*$F16)-($M16*$F16)</f>
        <v>75000</v>
      </c>
      <c r="N35" s="156">
        <f>($D$27*$F$16)-($H$16*$F$16)-($I$16*$F$16)-($J$16*$F$16)-($K$16*$F$16)-($L$16*$F$16)-($M$16*$F$16)-($N$16*$F$16)</f>
        <v>75000</v>
      </c>
      <c r="O35" s="156">
        <f>($D$27*$F$16)-($H$16*$F$16)-($I$16*$F$16)-($J$16*$F$16)-($K$16*$F$16)-($L$16*$F$16)-($M$16*$F$16)-($N$16*$F$16)-($O$16*$F$16)</f>
        <v>75000</v>
      </c>
      <c r="P35" s="156">
        <f>($D$27*$F$16)-($H$16*$F$16)-($I$16*$F$16)-($J$16*$F$16)-($K$16*$F$16)-($L$16*$F$16)-($M$16*$F$16)-($N$16*$F$16)-($O$16*$F$16)-($P$16*$F$16)</f>
        <v>75000</v>
      </c>
      <c r="Q35" s="3"/>
      <c r="R35" s="123"/>
      <c r="S35" s="3"/>
    </row>
    <row r="36" spans="1:19" ht="16.5">
      <c r="A36" s="3"/>
      <c r="B36" s="119" t="s">
        <v>9</v>
      </c>
      <c r="C36" s="117"/>
      <c r="D36" s="204">
        <v>0</v>
      </c>
      <c r="E36" s="4"/>
      <c r="F36" s="4"/>
      <c r="G36" s="156">
        <f>($D28*F17)</f>
        <v>25000</v>
      </c>
      <c r="H36" s="156">
        <f>($D28*$F17)-(H17*$F17)</f>
        <v>25000</v>
      </c>
      <c r="I36" s="156">
        <f>($D28*$F17)-($H17*$F17)-($I17*$F17)</f>
        <v>25000</v>
      </c>
      <c r="J36" s="156">
        <f>($D28*$F17)-($H17*$F17)-($I17*$F17)-($J17*$F17)</f>
        <v>25000</v>
      </c>
      <c r="K36" s="156">
        <f>($D28*$F17)-($H17*$F17)-($I17*$F17)-($J17*$F17)-($K17*$F17)</f>
        <v>25000</v>
      </c>
      <c r="L36" s="156">
        <f>($D28*$F17)-($H17*$F17)-($I17*$F17)-($J17*$F17)-($K17*$F17)-($L17*$F17)</f>
        <v>25000</v>
      </c>
      <c r="M36" s="156">
        <f>($D28*$F17)-($H17*$F17)-($I17*$F17)-($J17*$F17)-($K17*$F17)-($L17*$F17)-($M17*$F17)</f>
        <v>25000</v>
      </c>
      <c r="N36" s="156">
        <f>($D28*$F17)-($H17*$F17)-($I17*$F17)-($J17*$F17)-($K17*$F17)-($L17*$F17)-($M17*$F17)-($N17*$F17)</f>
        <v>25000</v>
      </c>
      <c r="O36" s="156">
        <f>($D28*$F17)-($H17*$F17)-($I17*$F17)-($J17*$F17)-($K17*$F17)-($L17*$F17)-($M17*$F17)-($N17*$F17)-($O17*$F17)</f>
        <v>25000</v>
      </c>
      <c r="P36" s="156">
        <f>($D28*$F17)-($H17*$F17)-($I17*$F17)-($J17*$F17)-($K17*$F17)-($L17*$F17)-($M17*$F17)-($N17*$F17)-($O17*$F17)-($P17*$F17)</f>
        <v>25000</v>
      </c>
      <c r="Q36" s="3"/>
      <c r="R36" s="123"/>
      <c r="S36" s="3"/>
    </row>
    <row r="37" spans="1:19" ht="16.5">
      <c r="A37" s="3"/>
      <c r="B37" s="119" t="s">
        <v>10</v>
      </c>
      <c r="C37" s="117"/>
      <c r="D37" s="204">
        <v>0</v>
      </c>
      <c r="E37" s="4"/>
      <c r="F37" s="4"/>
      <c r="G37" s="156">
        <f>($D29*F18)</f>
        <v>8000</v>
      </c>
      <c r="H37" s="156">
        <f>($D29*$F18)-(H18*$F18)</f>
        <v>8000</v>
      </c>
      <c r="I37" s="156">
        <f>($D29*$F18)-($H18*$F18)-($I18*$F18)</f>
        <v>8000</v>
      </c>
      <c r="J37" s="156">
        <f>($D29*$F18)-($H18*$F18)-($I18*$F18)-($J18*$F18)</f>
        <v>8000</v>
      </c>
      <c r="K37" s="156">
        <f>($D29*$F18)-($H18*$F18)-($I18*$F18)-($J18*$F18)-($K18*$F18)</f>
        <v>8000</v>
      </c>
      <c r="L37" s="156">
        <f>($D29*$F18)-($H18*$F18)-($I18*$F18)-($J18*$F18)-($K18*$F18)-($L18*$F18)</f>
        <v>8000</v>
      </c>
      <c r="M37" s="156">
        <f>($D29*$F18)-($H18*$F18)-($I18*$F18)-($J18*$F18)-($K18*$F18)-($L18*$F18)-($M18*$F18)</f>
        <v>8000</v>
      </c>
      <c r="N37" s="156">
        <f>($D29*$F18)-($H18*$F18)-($I18*$F18)-($J18*$F18)-($K18*$F18)-($L18*$F18)-($M18*$F18)-($N18*$F18)</f>
        <v>8000</v>
      </c>
      <c r="O37" s="156">
        <f>($D29*$F18)-($H18*$F18)-($I18*$F18)-($J18*$F18)-($K18*$F18)-($L18*$F18)-($M18*$F18)-($N18*$F18)-($O18*$F18)</f>
        <v>8000</v>
      </c>
      <c r="P37" s="156">
        <f>($D29*$F18)-($H18*$F18)-($I18*$F18)-($J18*$F18)-($K18*$F18)-($L18*$F18)-($M18*$F18)-($N18*$F18)-($O18*$F18)-($P18*$F18)</f>
        <v>8000</v>
      </c>
      <c r="Q37" s="3"/>
      <c r="R37" s="123"/>
      <c r="S37" s="3"/>
    </row>
    <row r="38" spans="1:19" ht="16.5">
      <c r="A38" s="3"/>
      <c r="B38" s="131" t="s">
        <v>11</v>
      </c>
      <c r="C38" s="117"/>
      <c r="D38" s="205">
        <f>SUM(D35:D37)</f>
        <v>0</v>
      </c>
      <c r="E38" s="4"/>
      <c r="F38" s="4"/>
      <c r="G38" s="155">
        <f aca="true" t="shared" si="2" ref="G38:P38">SUM(G35:G37)</f>
        <v>108000</v>
      </c>
      <c r="H38" s="155">
        <f t="shared" si="2"/>
        <v>108000</v>
      </c>
      <c r="I38" s="155">
        <f t="shared" si="2"/>
        <v>108000</v>
      </c>
      <c r="J38" s="155">
        <f t="shared" si="2"/>
        <v>108000</v>
      </c>
      <c r="K38" s="155">
        <f t="shared" si="2"/>
        <v>108000</v>
      </c>
      <c r="L38" s="155">
        <f t="shared" si="2"/>
        <v>108000</v>
      </c>
      <c r="M38" s="155">
        <f t="shared" si="2"/>
        <v>108000</v>
      </c>
      <c r="N38" s="155">
        <f t="shared" si="2"/>
        <v>108000</v>
      </c>
      <c r="O38" s="155">
        <f t="shared" si="2"/>
        <v>108000</v>
      </c>
      <c r="P38" s="155">
        <f t="shared" si="2"/>
        <v>108000</v>
      </c>
      <c r="Q38" s="3"/>
      <c r="R38" s="123"/>
      <c r="S38" s="3"/>
    </row>
    <row r="39" spans="1:19" ht="16.5">
      <c r="A39" s="3"/>
      <c r="B39" s="5"/>
      <c r="C39" s="5"/>
      <c r="D39" s="4"/>
      <c r="E39" s="4"/>
      <c r="F39" s="4"/>
      <c r="G39" s="4"/>
      <c r="H39" s="4"/>
      <c r="I39" s="4"/>
      <c r="J39" s="4"/>
      <c r="K39" s="4"/>
      <c r="L39" s="4"/>
      <c r="M39" s="4"/>
      <c r="N39" s="4"/>
      <c r="O39" s="4"/>
      <c r="P39" s="4"/>
      <c r="Q39" s="3"/>
      <c r="R39" s="3"/>
      <c r="S39" s="3"/>
    </row>
    <row r="40" spans="1:19" ht="16.5">
      <c r="A40" s="3"/>
      <c r="B40" s="5"/>
      <c r="C40" s="5"/>
      <c r="D40" s="4"/>
      <c r="E40" s="4"/>
      <c r="F40" s="4"/>
      <c r="G40" s="4"/>
      <c r="H40" s="4"/>
      <c r="I40" s="4"/>
      <c r="J40" s="4"/>
      <c r="K40" s="4"/>
      <c r="L40" s="4"/>
      <c r="M40" s="4"/>
      <c r="N40" s="4"/>
      <c r="O40" s="4"/>
      <c r="P40" s="4"/>
      <c r="Q40" s="3"/>
      <c r="R40" s="3"/>
      <c r="S40" s="3"/>
    </row>
    <row r="41" spans="1:19" ht="16.5">
      <c r="A41" s="3"/>
      <c r="B41" s="131" t="s">
        <v>15</v>
      </c>
      <c r="C41" s="5"/>
      <c r="D41" s="216" t="s">
        <v>130</v>
      </c>
      <c r="E41" s="216"/>
      <c r="F41" s="216"/>
      <c r="G41" s="217"/>
      <c r="H41" s="217"/>
      <c r="I41" s="217"/>
      <c r="J41" s="217"/>
      <c r="K41" s="217"/>
      <c r="L41" s="217"/>
      <c r="M41" s="217"/>
      <c r="N41" s="217"/>
      <c r="O41" s="217"/>
      <c r="P41" s="217"/>
      <c r="Q41" s="218"/>
      <c r="R41" s="3"/>
      <c r="S41" s="3"/>
    </row>
    <row r="42" spans="1:19" ht="16.5">
      <c r="A42" s="3"/>
      <c r="B42" s="5"/>
      <c r="C42" s="5"/>
      <c r="D42" s="130">
        <v>0</v>
      </c>
      <c r="E42" s="130"/>
      <c r="F42" s="130"/>
      <c r="G42" s="130">
        <v>1</v>
      </c>
      <c r="H42" s="130">
        <v>2</v>
      </c>
      <c r="I42" s="130">
        <v>3</v>
      </c>
      <c r="J42" s="130">
        <v>4</v>
      </c>
      <c r="K42" s="130">
        <v>5</v>
      </c>
      <c r="L42" s="130">
        <v>6</v>
      </c>
      <c r="M42" s="130">
        <v>7</v>
      </c>
      <c r="N42" s="130">
        <v>8</v>
      </c>
      <c r="O42" s="130">
        <v>9</v>
      </c>
      <c r="P42" s="130">
        <v>10</v>
      </c>
      <c r="Q42" s="152"/>
      <c r="R42" s="3"/>
      <c r="S42" s="3"/>
    </row>
    <row r="43" spans="1:19" ht="16.5">
      <c r="A43" s="3"/>
      <c r="B43" s="119" t="s">
        <v>146</v>
      </c>
      <c r="C43" s="117"/>
      <c r="D43" s="166">
        <f>D35</f>
        <v>0</v>
      </c>
      <c r="E43" s="4"/>
      <c r="F43" s="4"/>
      <c r="G43" s="156">
        <f>D43+G35</f>
        <v>75000</v>
      </c>
      <c r="H43" s="156">
        <f aca="true" t="shared" si="3" ref="H43:P43">G43+H35</f>
        <v>150000</v>
      </c>
      <c r="I43" s="156">
        <f t="shared" si="3"/>
        <v>225000</v>
      </c>
      <c r="J43" s="156">
        <f t="shared" si="3"/>
        <v>300000</v>
      </c>
      <c r="K43" s="156">
        <f t="shared" si="3"/>
        <v>375000</v>
      </c>
      <c r="L43" s="156">
        <f t="shared" si="3"/>
        <v>450000</v>
      </c>
      <c r="M43" s="156">
        <f t="shared" si="3"/>
        <v>525000</v>
      </c>
      <c r="N43" s="156">
        <f t="shared" si="3"/>
        <v>600000</v>
      </c>
      <c r="O43" s="156">
        <f t="shared" si="3"/>
        <v>675000</v>
      </c>
      <c r="P43" s="156">
        <f t="shared" si="3"/>
        <v>750000</v>
      </c>
      <c r="Q43" s="123"/>
      <c r="R43" s="123"/>
      <c r="S43" s="3"/>
    </row>
    <row r="44" spans="1:19" ht="16.5">
      <c r="A44" s="3"/>
      <c r="B44" s="119" t="s">
        <v>9</v>
      </c>
      <c r="C44" s="117"/>
      <c r="D44" s="166">
        <f>D36</f>
        <v>0</v>
      </c>
      <c r="E44" s="4"/>
      <c r="F44" s="4"/>
      <c r="G44" s="156">
        <f>D44+G36</f>
        <v>25000</v>
      </c>
      <c r="H44" s="156">
        <f aca="true" t="shared" si="4" ref="H44:P44">G44+H36</f>
        <v>50000</v>
      </c>
      <c r="I44" s="156">
        <f t="shared" si="4"/>
        <v>75000</v>
      </c>
      <c r="J44" s="156">
        <f t="shared" si="4"/>
        <v>100000</v>
      </c>
      <c r="K44" s="156">
        <f t="shared" si="4"/>
        <v>125000</v>
      </c>
      <c r="L44" s="156">
        <f t="shared" si="4"/>
        <v>150000</v>
      </c>
      <c r="M44" s="156">
        <f t="shared" si="4"/>
        <v>175000</v>
      </c>
      <c r="N44" s="156">
        <f t="shared" si="4"/>
        <v>200000</v>
      </c>
      <c r="O44" s="156">
        <f t="shared" si="4"/>
        <v>225000</v>
      </c>
      <c r="P44" s="156">
        <f t="shared" si="4"/>
        <v>250000</v>
      </c>
      <c r="Q44" s="123"/>
      <c r="R44" s="123"/>
      <c r="S44" s="3"/>
    </row>
    <row r="45" spans="1:19" ht="16.5">
      <c r="A45" s="3"/>
      <c r="B45" s="119" t="s">
        <v>10</v>
      </c>
      <c r="C45" s="117"/>
      <c r="D45" s="166">
        <f>D37</f>
        <v>0</v>
      </c>
      <c r="E45" s="4"/>
      <c r="F45" s="4"/>
      <c r="G45" s="156">
        <f>D45+G37</f>
        <v>8000</v>
      </c>
      <c r="H45" s="156">
        <f aca="true" t="shared" si="5" ref="H45:P45">G45+H37</f>
        <v>16000</v>
      </c>
      <c r="I45" s="156">
        <f t="shared" si="5"/>
        <v>24000</v>
      </c>
      <c r="J45" s="156">
        <f t="shared" si="5"/>
        <v>32000</v>
      </c>
      <c r="K45" s="156">
        <f t="shared" si="5"/>
        <v>40000</v>
      </c>
      <c r="L45" s="156">
        <f t="shared" si="5"/>
        <v>48000</v>
      </c>
      <c r="M45" s="156">
        <f t="shared" si="5"/>
        <v>56000</v>
      </c>
      <c r="N45" s="156">
        <f t="shared" si="5"/>
        <v>64000</v>
      </c>
      <c r="O45" s="156">
        <f t="shared" si="5"/>
        <v>72000</v>
      </c>
      <c r="P45" s="156">
        <f t="shared" si="5"/>
        <v>80000</v>
      </c>
      <c r="Q45" s="123"/>
      <c r="R45" s="123"/>
      <c r="S45" s="3"/>
    </row>
    <row r="46" spans="1:19" ht="16.5">
      <c r="A46" s="3"/>
      <c r="B46" s="131" t="s">
        <v>11</v>
      </c>
      <c r="C46" s="117"/>
      <c r="D46" s="166">
        <f>SUM(D43:D45)</f>
        <v>0</v>
      </c>
      <c r="E46" s="4"/>
      <c r="F46" s="4"/>
      <c r="G46" s="155">
        <f aca="true" t="shared" si="6" ref="G46:P46">SUM(G43:G45)</f>
        <v>108000</v>
      </c>
      <c r="H46" s="155">
        <f t="shared" si="6"/>
        <v>216000</v>
      </c>
      <c r="I46" s="155">
        <f t="shared" si="6"/>
        <v>324000</v>
      </c>
      <c r="J46" s="155">
        <f t="shared" si="6"/>
        <v>432000</v>
      </c>
      <c r="K46" s="155">
        <f t="shared" si="6"/>
        <v>540000</v>
      </c>
      <c r="L46" s="155">
        <f t="shared" si="6"/>
        <v>648000</v>
      </c>
      <c r="M46" s="155">
        <f t="shared" si="6"/>
        <v>756000</v>
      </c>
      <c r="N46" s="155">
        <f t="shared" si="6"/>
        <v>864000</v>
      </c>
      <c r="O46" s="155">
        <f t="shared" si="6"/>
        <v>972000</v>
      </c>
      <c r="P46" s="155">
        <f t="shared" si="6"/>
        <v>1080000</v>
      </c>
      <c r="Q46" s="123"/>
      <c r="R46" s="123"/>
      <c r="S46" s="3"/>
    </row>
    <row r="47" spans="1:19" ht="16.5">
      <c r="A47" s="3"/>
      <c r="B47" s="5"/>
      <c r="C47" s="5"/>
      <c r="D47" s="4"/>
      <c r="E47" s="4"/>
      <c r="F47" s="4"/>
      <c r="G47" s="4"/>
      <c r="H47" s="4"/>
      <c r="I47" s="4"/>
      <c r="J47" s="4"/>
      <c r="K47" s="4"/>
      <c r="L47" s="4"/>
      <c r="M47" s="4"/>
      <c r="N47" s="4"/>
      <c r="O47" s="4"/>
      <c r="P47" s="4"/>
      <c r="Q47" s="3"/>
      <c r="R47" s="3"/>
      <c r="S47" s="3"/>
    </row>
    <row r="48" spans="1:19" ht="16.5">
      <c r="A48" s="3"/>
      <c r="B48" s="5"/>
      <c r="C48" s="5"/>
      <c r="D48" s="4"/>
      <c r="E48" s="4"/>
      <c r="F48" s="4"/>
      <c r="G48" s="4"/>
      <c r="H48" s="4"/>
      <c r="I48" s="4"/>
      <c r="J48" s="4"/>
      <c r="K48" s="4"/>
      <c r="L48" s="4"/>
      <c r="M48" s="4"/>
      <c r="N48" s="4"/>
      <c r="O48" s="4"/>
      <c r="P48" s="4"/>
      <c r="Q48" s="3"/>
      <c r="R48" s="3"/>
      <c r="S48" s="3"/>
    </row>
    <row r="49" spans="1:19" ht="16.5">
      <c r="A49" s="3"/>
      <c r="B49" s="5"/>
      <c r="C49" s="5"/>
      <c r="D49" s="4"/>
      <c r="E49" s="4"/>
      <c r="F49" s="4"/>
      <c r="G49" s="4"/>
      <c r="H49" s="4"/>
      <c r="I49" s="4"/>
      <c r="J49" s="4"/>
      <c r="K49" s="4"/>
      <c r="L49" s="4"/>
      <c r="M49" s="4"/>
      <c r="N49" s="4"/>
      <c r="O49" s="4"/>
      <c r="P49" s="4"/>
      <c r="Q49" s="3"/>
      <c r="R49" s="3"/>
      <c r="S49" s="3"/>
    </row>
    <row r="50" spans="1:19" ht="16.5">
      <c r="A50" s="3"/>
      <c r="B50" s="5"/>
      <c r="C50" s="5"/>
      <c r="D50" s="4"/>
      <c r="E50" s="4"/>
      <c r="F50" s="4"/>
      <c r="G50" s="4"/>
      <c r="H50" s="4"/>
      <c r="I50" s="4"/>
      <c r="J50" s="4"/>
      <c r="K50" s="4"/>
      <c r="L50" s="4"/>
      <c r="M50" s="4"/>
      <c r="N50" s="4"/>
      <c r="O50" s="4"/>
      <c r="P50" s="4"/>
      <c r="Q50" s="3"/>
      <c r="R50" s="3"/>
      <c r="S50" s="3"/>
    </row>
    <row r="51" spans="1:19" ht="16.5">
      <c r="A51" s="3"/>
      <c r="B51" s="5"/>
      <c r="C51" s="5"/>
      <c r="D51" s="4"/>
      <c r="E51" s="4"/>
      <c r="F51" s="4"/>
      <c r="G51" s="4"/>
      <c r="H51" s="4"/>
      <c r="I51" s="4"/>
      <c r="J51" s="4"/>
      <c r="K51" s="4"/>
      <c r="L51" s="4"/>
      <c r="M51" s="4"/>
      <c r="N51" s="4"/>
      <c r="O51" s="4"/>
      <c r="P51" s="4"/>
      <c r="Q51" s="3"/>
      <c r="R51" s="3"/>
      <c r="S51" s="3"/>
    </row>
    <row r="52" spans="1:19" ht="16.5">
      <c r="A52" s="3"/>
      <c r="B52" s="5"/>
      <c r="C52" s="5"/>
      <c r="D52" s="4"/>
      <c r="E52" s="4"/>
      <c r="F52" s="4"/>
      <c r="G52" s="4"/>
      <c r="H52" s="4"/>
      <c r="I52" s="4"/>
      <c r="J52" s="4"/>
      <c r="K52" s="4"/>
      <c r="L52" s="4"/>
      <c r="M52" s="4"/>
      <c r="N52" s="4"/>
      <c r="O52" s="4"/>
      <c r="P52" s="4"/>
      <c r="Q52" s="3"/>
      <c r="R52" s="3"/>
      <c r="S52" s="3"/>
    </row>
    <row r="53" spans="1:19" ht="16.5">
      <c r="A53" s="3"/>
      <c r="B53" s="5"/>
      <c r="C53" s="5"/>
      <c r="D53" s="4"/>
      <c r="E53" s="4"/>
      <c r="F53" s="4"/>
      <c r="G53" s="4"/>
      <c r="H53" s="4"/>
      <c r="I53" s="4"/>
      <c r="J53" s="4"/>
      <c r="K53" s="4"/>
      <c r="L53" s="4"/>
      <c r="M53" s="4"/>
      <c r="N53" s="4"/>
      <c r="O53" s="4"/>
      <c r="P53" s="4"/>
      <c r="Q53" s="3"/>
      <c r="R53" s="3"/>
      <c r="S53" s="3"/>
    </row>
    <row r="54" spans="1:19" ht="16.5">
      <c r="A54" s="3"/>
      <c r="B54" s="5"/>
      <c r="C54" s="5"/>
      <c r="D54" s="4"/>
      <c r="E54" s="4"/>
      <c r="F54" s="4"/>
      <c r="G54" s="4"/>
      <c r="H54" s="4"/>
      <c r="I54" s="4"/>
      <c r="J54" s="4"/>
      <c r="K54" s="4"/>
      <c r="L54" s="4"/>
      <c r="M54" s="4"/>
      <c r="N54" s="4"/>
      <c r="O54" s="4"/>
      <c r="P54" s="4"/>
      <c r="Q54" s="3"/>
      <c r="R54" s="3"/>
      <c r="S54" s="3"/>
    </row>
    <row r="55" spans="1:19" ht="16.5">
      <c r="A55" s="3"/>
      <c r="B55" s="5"/>
      <c r="C55" s="5"/>
      <c r="D55" s="4"/>
      <c r="E55" s="4"/>
      <c r="F55" s="4"/>
      <c r="G55" s="4"/>
      <c r="H55" s="4"/>
      <c r="I55" s="4"/>
      <c r="J55" s="4"/>
      <c r="K55" s="4"/>
      <c r="L55" s="4"/>
      <c r="M55" s="4"/>
      <c r="N55" s="4"/>
      <c r="O55" s="4"/>
      <c r="P55" s="4"/>
      <c r="Q55" s="3"/>
      <c r="R55" s="3"/>
      <c r="S55" s="3"/>
    </row>
    <row r="56" spans="1:19" ht="16.5">
      <c r="A56" s="3"/>
      <c r="B56" s="5"/>
      <c r="C56" s="5"/>
      <c r="D56" s="4"/>
      <c r="E56" s="4"/>
      <c r="F56" s="4"/>
      <c r="G56" s="4"/>
      <c r="H56" s="4"/>
      <c r="I56" s="4"/>
      <c r="J56" s="4"/>
      <c r="K56" s="4"/>
      <c r="L56" s="4"/>
      <c r="M56" s="4"/>
      <c r="N56" s="4"/>
      <c r="O56" s="4"/>
      <c r="P56" s="4"/>
      <c r="Q56" s="3"/>
      <c r="R56" s="3"/>
      <c r="S56" s="3"/>
    </row>
    <row r="57" spans="1:19" ht="16.5">
      <c r="A57" s="3"/>
      <c r="B57" s="5"/>
      <c r="C57" s="5"/>
      <c r="D57" s="4"/>
      <c r="E57" s="4"/>
      <c r="F57" s="4"/>
      <c r="G57" s="4"/>
      <c r="H57" s="4"/>
      <c r="I57" s="4"/>
      <c r="J57" s="4"/>
      <c r="K57" s="4"/>
      <c r="L57" s="4"/>
      <c r="M57" s="4"/>
      <c r="N57" s="4"/>
      <c r="O57" s="4"/>
      <c r="P57" s="4"/>
      <c r="Q57" s="3"/>
      <c r="R57" s="3"/>
      <c r="S57" s="3"/>
    </row>
    <row r="58" spans="1:19" ht="16.5">
      <c r="A58" s="3"/>
      <c r="B58" s="5"/>
      <c r="C58" s="5"/>
      <c r="D58" s="4"/>
      <c r="E58" s="4"/>
      <c r="F58" s="4"/>
      <c r="G58" s="4"/>
      <c r="H58" s="4"/>
      <c r="I58" s="4"/>
      <c r="J58" s="4"/>
      <c r="K58" s="4"/>
      <c r="L58" s="4"/>
      <c r="M58" s="4"/>
      <c r="N58" s="4"/>
      <c r="O58" s="4"/>
      <c r="P58" s="4"/>
      <c r="Q58" s="3"/>
      <c r="R58" s="3"/>
      <c r="S58" s="3"/>
    </row>
    <row r="59" spans="1:19" ht="16.5">
      <c r="A59" s="3"/>
      <c r="B59" s="5"/>
      <c r="C59" s="5"/>
      <c r="D59" s="4"/>
      <c r="E59" s="4"/>
      <c r="F59" s="4"/>
      <c r="G59" s="4"/>
      <c r="H59" s="4"/>
      <c r="I59" s="4"/>
      <c r="J59" s="4"/>
      <c r="K59" s="4"/>
      <c r="L59" s="4"/>
      <c r="M59" s="4"/>
      <c r="N59" s="4"/>
      <c r="O59" s="4"/>
      <c r="P59" s="4"/>
      <c r="Q59" s="3"/>
      <c r="R59" s="3"/>
      <c r="S59" s="3"/>
    </row>
    <row r="60" spans="1:19" ht="16.5">
      <c r="A60" s="3"/>
      <c r="B60" s="5"/>
      <c r="C60" s="5"/>
      <c r="D60" s="4"/>
      <c r="E60" s="4"/>
      <c r="F60" s="4"/>
      <c r="G60" s="4"/>
      <c r="H60" s="4"/>
      <c r="I60" s="4"/>
      <c r="J60" s="4"/>
      <c r="K60" s="4"/>
      <c r="L60" s="4"/>
      <c r="M60" s="4"/>
      <c r="N60" s="4"/>
      <c r="O60" s="4"/>
      <c r="P60" s="4"/>
      <c r="Q60" s="3"/>
      <c r="R60" s="3"/>
      <c r="S60" s="3"/>
    </row>
    <row r="61" spans="1:19" ht="16.5">
      <c r="A61" s="3"/>
      <c r="B61" s="5"/>
      <c r="C61" s="5"/>
      <c r="D61" s="4"/>
      <c r="E61" s="4"/>
      <c r="F61" s="4"/>
      <c r="G61" s="4"/>
      <c r="H61" s="4"/>
      <c r="I61" s="4"/>
      <c r="J61" s="4"/>
      <c r="K61" s="4"/>
      <c r="L61" s="4"/>
      <c r="M61" s="4"/>
      <c r="N61" s="4"/>
      <c r="O61" s="4"/>
      <c r="P61" s="4"/>
      <c r="Q61" s="3"/>
      <c r="R61" s="3"/>
      <c r="S61" s="3"/>
    </row>
    <row r="62" spans="1:19" ht="16.5">
      <c r="A62" s="3"/>
      <c r="B62" s="5"/>
      <c r="C62" s="5"/>
      <c r="D62" s="4"/>
      <c r="E62" s="4"/>
      <c r="F62" s="4"/>
      <c r="G62" s="4"/>
      <c r="H62" s="4"/>
      <c r="I62" s="4"/>
      <c r="J62" s="4"/>
      <c r="K62" s="4"/>
      <c r="L62" s="4"/>
      <c r="M62" s="4"/>
      <c r="N62" s="4"/>
      <c r="O62" s="4"/>
      <c r="P62" s="4"/>
      <c r="Q62" s="3"/>
      <c r="R62" s="3"/>
      <c r="S62" s="3"/>
    </row>
    <row r="63" spans="1:19" ht="16.5">
      <c r="A63" s="3"/>
      <c r="B63" s="5"/>
      <c r="C63" s="5"/>
      <c r="D63" s="4"/>
      <c r="E63" s="4"/>
      <c r="F63" s="4"/>
      <c r="G63" s="4"/>
      <c r="H63" s="4"/>
      <c r="I63" s="4"/>
      <c r="J63" s="4"/>
      <c r="K63" s="4"/>
      <c r="L63" s="4"/>
      <c r="M63" s="4"/>
      <c r="N63" s="4"/>
      <c r="O63" s="4"/>
      <c r="P63" s="4"/>
      <c r="Q63" s="3"/>
      <c r="R63" s="3"/>
      <c r="S63" s="3"/>
    </row>
    <row r="64" spans="1:19" ht="16.5">
      <c r="A64" s="3"/>
      <c r="B64" s="5"/>
      <c r="C64" s="5"/>
      <c r="D64" s="4"/>
      <c r="E64" s="4"/>
      <c r="F64" s="4"/>
      <c r="G64" s="4"/>
      <c r="H64" s="4"/>
      <c r="I64" s="4"/>
      <c r="J64" s="4"/>
      <c r="K64" s="4"/>
      <c r="L64" s="4"/>
      <c r="M64" s="4"/>
      <c r="N64" s="4"/>
      <c r="O64" s="4"/>
      <c r="P64" s="4"/>
      <c r="Q64" s="3"/>
      <c r="R64" s="3"/>
      <c r="S64" s="3"/>
    </row>
    <row r="65" spans="1:19" ht="16.5">
      <c r="A65" s="3"/>
      <c r="B65" s="5"/>
      <c r="C65" s="5"/>
      <c r="D65" s="4"/>
      <c r="E65" s="4"/>
      <c r="F65" s="4"/>
      <c r="G65" s="4"/>
      <c r="H65" s="4"/>
      <c r="I65" s="4"/>
      <c r="J65" s="4"/>
      <c r="K65" s="4"/>
      <c r="L65" s="4"/>
      <c r="M65" s="4"/>
      <c r="N65" s="4"/>
      <c r="O65" s="4"/>
      <c r="P65" s="4"/>
      <c r="Q65" s="3"/>
      <c r="R65" s="3"/>
      <c r="S65" s="3"/>
    </row>
    <row r="66" spans="1:19" ht="16.5">
      <c r="A66" s="3"/>
      <c r="B66" s="5"/>
      <c r="C66" s="5"/>
      <c r="D66" s="4"/>
      <c r="E66" s="4"/>
      <c r="F66" s="4"/>
      <c r="G66" s="4"/>
      <c r="H66" s="4"/>
      <c r="I66" s="4"/>
      <c r="J66" s="4"/>
      <c r="K66" s="4"/>
      <c r="L66" s="4"/>
      <c r="M66" s="4"/>
      <c r="N66" s="4"/>
      <c r="O66" s="4"/>
      <c r="P66" s="4"/>
      <c r="Q66" s="3"/>
      <c r="R66" s="3"/>
      <c r="S66" s="3"/>
    </row>
    <row r="67" spans="1:19" ht="16.5">
      <c r="A67" s="3"/>
      <c r="B67" s="5"/>
      <c r="C67" s="5"/>
      <c r="D67" s="4"/>
      <c r="E67" s="4"/>
      <c r="F67" s="4"/>
      <c r="G67" s="4"/>
      <c r="H67" s="4"/>
      <c r="I67" s="4"/>
      <c r="J67" s="4"/>
      <c r="K67" s="4"/>
      <c r="L67" s="4"/>
      <c r="M67" s="4"/>
      <c r="N67" s="4"/>
      <c r="O67" s="4"/>
      <c r="P67" s="4"/>
      <c r="Q67" s="3"/>
      <c r="R67" s="3"/>
      <c r="S67" s="3"/>
    </row>
    <row r="68" spans="1:19" ht="16.5">
      <c r="A68" s="3"/>
      <c r="B68" s="5"/>
      <c r="C68" s="5"/>
      <c r="D68" s="4"/>
      <c r="E68" s="4"/>
      <c r="F68" s="4"/>
      <c r="G68" s="4"/>
      <c r="H68" s="4"/>
      <c r="I68" s="4"/>
      <c r="J68" s="4"/>
      <c r="K68" s="4"/>
      <c r="L68" s="4"/>
      <c r="M68" s="4"/>
      <c r="N68" s="4"/>
      <c r="O68" s="4"/>
      <c r="P68" s="4"/>
      <c r="Q68" s="3"/>
      <c r="R68" s="3"/>
      <c r="S68" s="3"/>
    </row>
    <row r="69" spans="1:19" ht="16.5">
      <c r="A69" s="3"/>
      <c r="B69" s="5"/>
      <c r="C69" s="5"/>
      <c r="D69" s="4"/>
      <c r="E69" s="4"/>
      <c r="F69" s="4"/>
      <c r="G69" s="4"/>
      <c r="H69" s="4"/>
      <c r="I69" s="4"/>
      <c r="J69" s="4"/>
      <c r="K69" s="4"/>
      <c r="L69" s="4"/>
      <c r="M69" s="4"/>
      <c r="N69" s="4"/>
      <c r="O69" s="4"/>
      <c r="P69" s="4"/>
      <c r="Q69" s="3"/>
      <c r="R69" s="3"/>
      <c r="S69" s="3"/>
    </row>
    <row r="70" spans="1:19" ht="16.5">
      <c r="A70" s="3"/>
      <c r="B70" s="5"/>
      <c r="C70" s="5"/>
      <c r="D70" s="4"/>
      <c r="E70" s="4"/>
      <c r="F70" s="4"/>
      <c r="G70" s="4"/>
      <c r="H70" s="4"/>
      <c r="I70" s="4"/>
      <c r="J70" s="4"/>
      <c r="K70" s="4"/>
      <c r="L70" s="4"/>
      <c r="M70" s="4"/>
      <c r="N70" s="4"/>
      <c r="O70" s="4"/>
      <c r="P70" s="4"/>
      <c r="Q70" s="3"/>
      <c r="R70" s="3"/>
      <c r="S70" s="3"/>
    </row>
    <row r="71" spans="1:19" ht="16.5">
      <c r="A71" s="3"/>
      <c r="B71" s="5"/>
      <c r="C71" s="5"/>
      <c r="D71" s="4"/>
      <c r="E71" s="4"/>
      <c r="F71" s="4"/>
      <c r="G71" s="4"/>
      <c r="H71" s="4"/>
      <c r="I71" s="4"/>
      <c r="J71" s="4"/>
      <c r="K71" s="4"/>
      <c r="L71" s="4"/>
      <c r="M71" s="4"/>
      <c r="N71" s="4"/>
      <c r="O71" s="4"/>
      <c r="P71" s="4"/>
      <c r="Q71" s="3"/>
      <c r="R71" s="3"/>
      <c r="S71" s="3"/>
    </row>
    <row r="72" spans="1:19" ht="16.5">
      <c r="A72" s="3"/>
      <c r="B72" s="5"/>
      <c r="C72" s="5"/>
      <c r="D72" s="4"/>
      <c r="E72" s="4"/>
      <c r="F72" s="4"/>
      <c r="G72" s="4"/>
      <c r="H72" s="4"/>
      <c r="I72" s="4"/>
      <c r="J72" s="4"/>
      <c r="K72" s="4"/>
      <c r="L72" s="4"/>
      <c r="M72" s="4"/>
      <c r="N72" s="4"/>
      <c r="O72" s="4"/>
      <c r="P72" s="4"/>
      <c r="Q72" s="3"/>
      <c r="R72" s="3"/>
      <c r="S72" s="3"/>
    </row>
    <row r="73" spans="1:19" ht="16.5">
      <c r="A73" s="3"/>
      <c r="B73" s="5"/>
      <c r="C73" s="5"/>
      <c r="D73" s="4"/>
      <c r="E73" s="4"/>
      <c r="F73" s="4"/>
      <c r="G73" s="4"/>
      <c r="H73" s="4"/>
      <c r="I73" s="4"/>
      <c r="J73" s="4"/>
      <c r="K73" s="4"/>
      <c r="L73" s="4"/>
      <c r="M73" s="4"/>
      <c r="N73" s="4"/>
      <c r="O73" s="4"/>
      <c r="P73" s="4"/>
      <c r="Q73" s="3"/>
      <c r="R73" s="3"/>
      <c r="S73" s="3"/>
    </row>
    <row r="74" spans="1:19" ht="16.5">
      <c r="A74" s="3"/>
      <c r="B74" s="5"/>
      <c r="C74" s="5"/>
      <c r="D74" s="4"/>
      <c r="E74" s="4"/>
      <c r="F74" s="4"/>
      <c r="G74" s="4"/>
      <c r="H74" s="4"/>
      <c r="I74" s="4"/>
      <c r="J74" s="4"/>
      <c r="K74" s="4"/>
      <c r="L74" s="4"/>
      <c r="M74" s="4"/>
      <c r="N74" s="4"/>
      <c r="O74" s="4"/>
      <c r="P74" s="4"/>
      <c r="Q74" s="3"/>
      <c r="R74" s="3"/>
      <c r="S74" s="3"/>
    </row>
    <row r="75" spans="1:19" ht="16.5">
      <c r="A75" s="3"/>
      <c r="B75" s="5"/>
      <c r="C75" s="5"/>
      <c r="D75" s="4"/>
      <c r="E75" s="4"/>
      <c r="F75" s="4"/>
      <c r="G75" s="4"/>
      <c r="H75" s="4"/>
      <c r="I75" s="4"/>
      <c r="J75" s="4"/>
      <c r="K75" s="4"/>
      <c r="L75" s="4"/>
      <c r="M75" s="4"/>
      <c r="N75" s="4"/>
      <c r="O75" s="4"/>
      <c r="P75" s="4"/>
      <c r="Q75" s="3"/>
      <c r="R75" s="3"/>
      <c r="S75" s="3"/>
    </row>
    <row r="76" spans="1:19" ht="16.5">
      <c r="A76" s="3"/>
      <c r="B76" s="5"/>
      <c r="C76" s="5"/>
      <c r="D76" s="4"/>
      <c r="E76" s="4"/>
      <c r="F76" s="4"/>
      <c r="G76" s="4"/>
      <c r="H76" s="4"/>
      <c r="I76" s="4"/>
      <c r="J76" s="4"/>
      <c r="K76" s="4"/>
      <c r="L76" s="4"/>
      <c r="M76" s="4"/>
      <c r="N76" s="4"/>
      <c r="O76" s="4"/>
      <c r="P76" s="4"/>
      <c r="Q76" s="3"/>
      <c r="R76" s="3"/>
      <c r="S76" s="3"/>
    </row>
    <row r="77" spans="1:19" ht="16.5">
      <c r="A77" s="3"/>
      <c r="B77" s="5"/>
      <c r="C77" s="5"/>
      <c r="D77" s="4"/>
      <c r="E77" s="4"/>
      <c r="F77" s="4"/>
      <c r="G77" s="4"/>
      <c r="H77" s="4"/>
      <c r="I77" s="4"/>
      <c r="J77" s="4"/>
      <c r="K77" s="4"/>
      <c r="L77" s="4"/>
      <c r="M77" s="4"/>
      <c r="N77" s="4"/>
      <c r="O77" s="4"/>
      <c r="P77" s="4"/>
      <c r="Q77" s="3"/>
      <c r="R77" s="3"/>
      <c r="S77" s="3"/>
    </row>
    <row r="78" spans="1:19" ht="16.5">
      <c r="A78" s="3"/>
      <c r="B78" s="5"/>
      <c r="C78" s="5"/>
      <c r="D78" s="4"/>
      <c r="E78" s="4"/>
      <c r="F78" s="4"/>
      <c r="G78" s="4"/>
      <c r="H78" s="4"/>
      <c r="I78" s="4"/>
      <c r="J78" s="4"/>
      <c r="K78" s="4"/>
      <c r="L78" s="4"/>
      <c r="M78" s="4"/>
      <c r="N78" s="4"/>
      <c r="O78" s="4"/>
      <c r="P78" s="4"/>
      <c r="Q78" s="3"/>
      <c r="R78" s="3"/>
      <c r="S78" s="3"/>
    </row>
    <row r="79" spans="1:19" ht="16.5">
      <c r="A79" s="3"/>
      <c r="B79" s="5"/>
      <c r="C79" s="5"/>
      <c r="D79" s="4"/>
      <c r="E79" s="4"/>
      <c r="F79" s="4"/>
      <c r="G79" s="4"/>
      <c r="H79" s="4"/>
      <c r="I79" s="4"/>
      <c r="J79" s="4"/>
      <c r="K79" s="4"/>
      <c r="L79" s="4"/>
      <c r="M79" s="4"/>
      <c r="N79" s="4"/>
      <c r="O79" s="4"/>
      <c r="P79" s="4"/>
      <c r="Q79" s="3"/>
      <c r="R79" s="3"/>
      <c r="S79" s="3"/>
    </row>
    <row r="80" spans="1:19" ht="16.5">
      <c r="A80" s="3"/>
      <c r="B80" s="5"/>
      <c r="C80" s="5"/>
      <c r="D80" s="4"/>
      <c r="E80" s="4"/>
      <c r="F80" s="4"/>
      <c r="G80" s="4"/>
      <c r="H80" s="4"/>
      <c r="I80" s="4"/>
      <c r="J80" s="4"/>
      <c r="K80" s="4"/>
      <c r="L80" s="4"/>
      <c r="M80" s="4"/>
      <c r="N80" s="4"/>
      <c r="O80" s="4"/>
      <c r="P80" s="4"/>
      <c r="Q80" s="3"/>
      <c r="R80" s="3"/>
      <c r="S80" s="3"/>
    </row>
    <row r="81" spans="1:19" ht="16.5">
      <c r="A81" s="3"/>
      <c r="B81" s="5"/>
      <c r="C81" s="5"/>
      <c r="D81" s="4"/>
      <c r="E81" s="4"/>
      <c r="F81" s="4"/>
      <c r="G81" s="4"/>
      <c r="H81" s="4"/>
      <c r="I81" s="4"/>
      <c r="J81" s="4"/>
      <c r="K81" s="4"/>
      <c r="L81" s="4"/>
      <c r="M81" s="4"/>
      <c r="N81" s="4"/>
      <c r="O81" s="4"/>
      <c r="P81" s="4"/>
      <c r="Q81" s="3"/>
      <c r="R81" s="3"/>
      <c r="S81" s="3"/>
    </row>
    <row r="82" spans="1:19" ht="16.5">
      <c r="A82" s="3"/>
      <c r="B82" s="5"/>
      <c r="C82" s="5"/>
      <c r="D82" s="4"/>
      <c r="E82" s="4"/>
      <c r="F82" s="4"/>
      <c r="G82" s="4"/>
      <c r="H82" s="4"/>
      <c r="I82" s="4"/>
      <c r="J82" s="4"/>
      <c r="K82" s="4"/>
      <c r="L82" s="4"/>
      <c r="M82" s="4"/>
      <c r="N82" s="4"/>
      <c r="O82" s="4"/>
      <c r="P82" s="4"/>
      <c r="Q82" s="3"/>
      <c r="R82" s="3"/>
      <c r="S82" s="3"/>
    </row>
    <row r="83" spans="1:19" ht="16.5">
      <c r="A83" s="3"/>
      <c r="B83" s="5"/>
      <c r="C83" s="5"/>
      <c r="D83" s="4"/>
      <c r="E83" s="4"/>
      <c r="F83" s="4"/>
      <c r="G83" s="4"/>
      <c r="H83" s="4"/>
      <c r="I83" s="4"/>
      <c r="J83" s="4"/>
      <c r="K83" s="4"/>
      <c r="L83" s="4"/>
      <c r="M83" s="4"/>
      <c r="N83" s="4"/>
      <c r="O83" s="4"/>
      <c r="P83" s="4"/>
      <c r="Q83" s="3"/>
      <c r="R83" s="3"/>
      <c r="S83" s="3"/>
    </row>
    <row r="84" spans="1:19" ht="16.5">
      <c r="A84" s="3"/>
      <c r="B84" s="5"/>
      <c r="C84" s="5"/>
      <c r="D84" s="4"/>
      <c r="E84" s="4"/>
      <c r="F84" s="4"/>
      <c r="G84" s="4"/>
      <c r="H84" s="4"/>
      <c r="I84" s="4"/>
      <c r="J84" s="4"/>
      <c r="K84" s="4"/>
      <c r="L84" s="4"/>
      <c r="M84" s="4"/>
      <c r="N84" s="4"/>
      <c r="O84" s="4"/>
      <c r="P84" s="4"/>
      <c r="Q84" s="3"/>
      <c r="R84" s="3"/>
      <c r="S84" s="3"/>
    </row>
    <row r="85" spans="1:19" ht="16.5">
      <c r="A85" s="3"/>
      <c r="B85" s="5"/>
      <c r="C85" s="5"/>
      <c r="D85" s="4"/>
      <c r="E85" s="4"/>
      <c r="F85" s="4"/>
      <c r="G85" s="4"/>
      <c r="H85" s="4"/>
      <c r="I85" s="4"/>
      <c r="J85" s="4"/>
      <c r="K85" s="4"/>
      <c r="L85" s="4"/>
      <c r="M85" s="4"/>
      <c r="N85" s="4"/>
      <c r="O85" s="4"/>
      <c r="P85" s="4"/>
      <c r="Q85" s="3"/>
      <c r="R85" s="3"/>
      <c r="S85" s="3"/>
    </row>
    <row r="86" spans="1:19" ht="16.5">
      <c r="A86" s="3"/>
      <c r="B86" s="5"/>
      <c r="C86" s="5"/>
      <c r="D86" s="4"/>
      <c r="E86" s="4"/>
      <c r="F86" s="4"/>
      <c r="G86" s="4"/>
      <c r="H86" s="4"/>
      <c r="I86" s="4"/>
      <c r="J86" s="4"/>
      <c r="K86" s="4"/>
      <c r="L86" s="4"/>
      <c r="M86" s="4"/>
      <c r="N86" s="4"/>
      <c r="O86" s="4"/>
      <c r="P86" s="4"/>
      <c r="Q86" s="3"/>
      <c r="R86" s="3"/>
      <c r="S86" s="3"/>
    </row>
    <row r="87" spans="1:19" ht="16.5">
      <c r="A87" s="3"/>
      <c r="B87" s="5"/>
      <c r="C87" s="5"/>
      <c r="D87" s="4"/>
      <c r="E87" s="4"/>
      <c r="F87" s="4"/>
      <c r="G87" s="4"/>
      <c r="H87" s="4"/>
      <c r="I87" s="4"/>
      <c r="J87" s="4"/>
      <c r="K87" s="4"/>
      <c r="L87" s="4"/>
      <c r="M87" s="4"/>
      <c r="N87" s="4"/>
      <c r="O87" s="4"/>
      <c r="P87" s="4"/>
      <c r="Q87" s="3"/>
      <c r="R87" s="3"/>
      <c r="S87" s="3"/>
    </row>
    <row r="88" spans="1:19" ht="16.5">
      <c r="A88" s="3"/>
      <c r="B88" s="5"/>
      <c r="C88" s="5"/>
      <c r="D88" s="4"/>
      <c r="E88" s="4"/>
      <c r="F88" s="4"/>
      <c r="G88" s="4"/>
      <c r="H88" s="4"/>
      <c r="I88" s="4"/>
      <c r="J88" s="4"/>
      <c r="K88" s="4"/>
      <c r="L88" s="4"/>
      <c r="M88" s="4"/>
      <c r="N88" s="4"/>
      <c r="O88" s="4"/>
      <c r="P88" s="4"/>
      <c r="Q88" s="3"/>
      <c r="R88" s="3"/>
      <c r="S88" s="3"/>
    </row>
    <row r="89" spans="1:19" ht="16.5">
      <c r="A89" s="3"/>
      <c r="B89" s="5"/>
      <c r="C89" s="5"/>
      <c r="D89" s="4"/>
      <c r="E89" s="4"/>
      <c r="F89" s="4"/>
      <c r="G89" s="4"/>
      <c r="H89" s="4"/>
      <c r="I89" s="4"/>
      <c r="J89" s="4"/>
      <c r="K89" s="4"/>
      <c r="L89" s="4"/>
      <c r="M89" s="4"/>
      <c r="N89" s="4"/>
      <c r="O89" s="4"/>
      <c r="P89" s="4"/>
      <c r="Q89" s="3"/>
      <c r="R89" s="3"/>
      <c r="S89" s="3"/>
    </row>
    <row r="90" spans="1:19" ht="16.5">
      <c r="A90" s="3"/>
      <c r="B90" s="5"/>
      <c r="C90" s="5"/>
      <c r="D90" s="4"/>
      <c r="E90" s="4"/>
      <c r="F90" s="4"/>
      <c r="G90" s="4"/>
      <c r="H90" s="4"/>
      <c r="I90" s="4"/>
      <c r="J90" s="4"/>
      <c r="K90" s="4"/>
      <c r="L90" s="4"/>
      <c r="M90" s="4"/>
      <c r="N90" s="4"/>
      <c r="O90" s="4"/>
      <c r="P90" s="4"/>
      <c r="Q90" s="3"/>
      <c r="R90" s="3"/>
      <c r="S90" s="3"/>
    </row>
    <row r="91" spans="1:19" ht="16.5">
      <c r="A91" s="3"/>
      <c r="B91" s="5"/>
      <c r="C91" s="5"/>
      <c r="D91" s="4"/>
      <c r="E91" s="4"/>
      <c r="F91" s="4"/>
      <c r="G91" s="4"/>
      <c r="H91" s="4"/>
      <c r="I91" s="4"/>
      <c r="J91" s="4"/>
      <c r="K91" s="4"/>
      <c r="L91" s="4"/>
      <c r="M91" s="4"/>
      <c r="N91" s="4"/>
      <c r="O91" s="4"/>
      <c r="P91" s="4"/>
      <c r="Q91" s="3"/>
      <c r="R91" s="3"/>
      <c r="S91" s="3"/>
    </row>
    <row r="92" spans="1:19" ht="16.5">
      <c r="A92" s="3"/>
      <c r="B92" s="5"/>
      <c r="C92" s="5"/>
      <c r="D92" s="4"/>
      <c r="E92" s="4"/>
      <c r="F92" s="4"/>
      <c r="G92" s="4"/>
      <c r="H92" s="4"/>
      <c r="I92" s="4"/>
      <c r="J92" s="4"/>
      <c r="K92" s="4"/>
      <c r="L92" s="4"/>
      <c r="M92" s="4"/>
      <c r="N92" s="4"/>
      <c r="O92" s="4"/>
      <c r="P92" s="4"/>
      <c r="Q92" s="3"/>
      <c r="R92" s="3"/>
      <c r="S92" s="3"/>
    </row>
    <row r="93" spans="1:19" ht="16.5">
      <c r="A93" s="3"/>
      <c r="B93" s="5"/>
      <c r="C93" s="5"/>
      <c r="D93" s="4"/>
      <c r="E93" s="4"/>
      <c r="F93" s="4"/>
      <c r="G93" s="4"/>
      <c r="H93" s="4"/>
      <c r="I93" s="4"/>
      <c r="J93" s="4"/>
      <c r="K93" s="4"/>
      <c r="L93" s="4"/>
      <c r="M93" s="4"/>
      <c r="N93" s="4"/>
      <c r="O93" s="4"/>
      <c r="P93" s="4"/>
      <c r="Q93" s="3"/>
      <c r="R93" s="3"/>
      <c r="S93" s="3"/>
    </row>
    <row r="94" spans="1:19" ht="16.5">
      <c r="A94" s="3"/>
      <c r="B94" s="5"/>
      <c r="C94" s="5"/>
      <c r="D94" s="4"/>
      <c r="E94" s="4"/>
      <c r="F94" s="4"/>
      <c r="G94" s="4"/>
      <c r="H94" s="4"/>
      <c r="I94" s="4"/>
      <c r="J94" s="4"/>
      <c r="K94" s="4"/>
      <c r="L94" s="4"/>
      <c r="M94" s="4"/>
      <c r="N94" s="4"/>
      <c r="O94" s="4"/>
      <c r="P94" s="4"/>
      <c r="Q94" s="3"/>
      <c r="R94" s="3"/>
      <c r="S94" s="3"/>
    </row>
    <row r="95" spans="1:19" ht="16.5">
      <c r="A95" s="3"/>
      <c r="B95" s="5"/>
      <c r="C95" s="5"/>
      <c r="D95" s="4"/>
      <c r="E95" s="4"/>
      <c r="F95" s="4"/>
      <c r="G95" s="4"/>
      <c r="H95" s="4"/>
      <c r="I95" s="4"/>
      <c r="J95" s="4"/>
      <c r="K95" s="4"/>
      <c r="L95" s="4"/>
      <c r="M95" s="4"/>
      <c r="N95" s="4"/>
      <c r="O95" s="4"/>
      <c r="P95" s="4"/>
      <c r="Q95" s="3"/>
      <c r="R95" s="3"/>
      <c r="S95" s="3"/>
    </row>
    <row r="96" spans="1:19" ht="16.5">
      <c r="A96" s="3"/>
      <c r="B96" s="5"/>
      <c r="C96" s="5"/>
      <c r="D96" s="4"/>
      <c r="E96" s="4"/>
      <c r="F96" s="4"/>
      <c r="G96" s="4"/>
      <c r="H96" s="4"/>
      <c r="I96" s="4"/>
      <c r="J96" s="4"/>
      <c r="K96" s="4"/>
      <c r="L96" s="4"/>
      <c r="M96" s="4"/>
      <c r="N96" s="4"/>
      <c r="O96" s="4"/>
      <c r="P96" s="4"/>
      <c r="Q96" s="3"/>
      <c r="R96" s="3"/>
      <c r="S96" s="3"/>
    </row>
    <row r="97" spans="1:19" ht="16.5">
      <c r="A97" s="3"/>
      <c r="B97" s="5"/>
      <c r="C97" s="5"/>
      <c r="D97" s="4"/>
      <c r="E97" s="4"/>
      <c r="F97" s="4"/>
      <c r="G97" s="4"/>
      <c r="H97" s="4"/>
      <c r="I97" s="4"/>
      <c r="J97" s="4"/>
      <c r="K97" s="4"/>
      <c r="L97" s="4"/>
      <c r="M97" s="4"/>
      <c r="N97" s="4"/>
      <c r="O97" s="4"/>
      <c r="P97" s="4"/>
      <c r="Q97" s="3"/>
      <c r="R97" s="3"/>
      <c r="S97" s="3"/>
    </row>
    <row r="98" spans="1:19" ht="16.5">
      <c r="A98" s="3"/>
      <c r="B98" s="5"/>
      <c r="C98" s="5"/>
      <c r="D98" s="4"/>
      <c r="E98" s="4"/>
      <c r="F98" s="4"/>
      <c r="G98" s="4"/>
      <c r="H98" s="4"/>
      <c r="I98" s="4"/>
      <c r="J98" s="4"/>
      <c r="K98" s="4"/>
      <c r="L98" s="4"/>
      <c r="M98" s="4"/>
      <c r="N98" s="4"/>
      <c r="O98" s="4"/>
      <c r="P98" s="4"/>
      <c r="Q98" s="3"/>
      <c r="R98" s="3"/>
      <c r="S98" s="3"/>
    </row>
    <row r="99" spans="1:19" ht="16.5">
      <c r="A99" s="3"/>
      <c r="B99" s="5"/>
      <c r="C99" s="5"/>
      <c r="D99" s="4"/>
      <c r="E99" s="4"/>
      <c r="F99" s="4"/>
      <c r="G99" s="4"/>
      <c r="H99" s="4"/>
      <c r="I99" s="4"/>
      <c r="J99" s="4"/>
      <c r="K99" s="4"/>
      <c r="L99" s="4"/>
      <c r="M99" s="4"/>
      <c r="N99" s="4"/>
      <c r="O99" s="4"/>
      <c r="P99" s="4"/>
      <c r="Q99" s="3"/>
      <c r="R99" s="3"/>
      <c r="S99" s="3"/>
    </row>
    <row r="100" spans="1:19" ht="16.5">
      <c r="A100" s="3"/>
      <c r="B100" s="5"/>
      <c r="C100" s="5"/>
      <c r="D100" s="4"/>
      <c r="E100" s="4"/>
      <c r="F100" s="4"/>
      <c r="G100" s="4"/>
      <c r="H100" s="4"/>
      <c r="I100" s="4"/>
      <c r="J100" s="4"/>
      <c r="K100" s="4"/>
      <c r="L100" s="4"/>
      <c r="M100" s="4"/>
      <c r="N100" s="4"/>
      <c r="O100" s="4"/>
      <c r="P100" s="4"/>
      <c r="Q100" s="3"/>
      <c r="R100" s="3"/>
      <c r="S100" s="3"/>
    </row>
    <row r="101" spans="1:19" ht="16.5">
      <c r="A101" s="3"/>
      <c r="B101" s="5"/>
      <c r="C101" s="5"/>
      <c r="D101" s="4"/>
      <c r="E101" s="4"/>
      <c r="F101" s="4"/>
      <c r="G101" s="4"/>
      <c r="H101" s="4"/>
      <c r="I101" s="4"/>
      <c r="J101" s="4"/>
      <c r="K101" s="4"/>
      <c r="L101" s="4"/>
      <c r="M101" s="4"/>
      <c r="N101" s="4"/>
      <c r="O101" s="4"/>
      <c r="P101" s="4"/>
      <c r="Q101" s="3"/>
      <c r="R101" s="3"/>
      <c r="S101" s="3"/>
    </row>
    <row r="102" spans="1:19" ht="16.5">
      <c r="A102" s="3"/>
      <c r="B102" s="5"/>
      <c r="C102" s="5"/>
      <c r="D102" s="4"/>
      <c r="E102" s="4"/>
      <c r="F102" s="4"/>
      <c r="G102" s="4"/>
      <c r="H102" s="4"/>
      <c r="I102" s="4"/>
      <c r="J102" s="4"/>
      <c r="K102" s="4"/>
      <c r="L102" s="4"/>
      <c r="M102" s="4"/>
      <c r="N102" s="4"/>
      <c r="O102" s="4"/>
      <c r="P102" s="4"/>
      <c r="Q102" s="3"/>
      <c r="R102" s="3"/>
      <c r="S102" s="3"/>
    </row>
    <row r="103" spans="1:19" ht="16.5">
      <c r="A103" s="3"/>
      <c r="B103" s="5"/>
      <c r="C103" s="5"/>
      <c r="D103" s="4"/>
      <c r="E103" s="4"/>
      <c r="F103" s="4"/>
      <c r="G103" s="4"/>
      <c r="H103" s="4"/>
      <c r="I103" s="4"/>
      <c r="J103" s="4"/>
      <c r="K103" s="4"/>
      <c r="L103" s="4"/>
      <c r="M103" s="4"/>
      <c r="N103" s="4"/>
      <c r="O103" s="4"/>
      <c r="P103" s="4"/>
      <c r="Q103" s="3"/>
      <c r="R103" s="3"/>
      <c r="S103" s="3"/>
    </row>
    <row r="104" spans="1:19" ht="16.5">
      <c r="A104" s="3"/>
      <c r="B104" s="5"/>
      <c r="C104" s="5"/>
      <c r="D104" s="4"/>
      <c r="E104" s="4"/>
      <c r="F104" s="4"/>
      <c r="G104" s="4"/>
      <c r="H104" s="4"/>
      <c r="I104" s="4"/>
      <c r="J104" s="4"/>
      <c r="K104" s="4"/>
      <c r="L104" s="4"/>
      <c r="M104" s="4"/>
      <c r="N104" s="4"/>
      <c r="O104" s="4"/>
      <c r="P104" s="4"/>
      <c r="Q104" s="3"/>
      <c r="R104" s="3"/>
      <c r="S104" s="3"/>
    </row>
    <row r="105" spans="1:19" ht="16.5">
      <c r="A105" s="3"/>
      <c r="B105" s="5"/>
      <c r="C105" s="5"/>
      <c r="D105" s="4"/>
      <c r="E105" s="4"/>
      <c r="F105" s="4"/>
      <c r="G105" s="4"/>
      <c r="H105" s="4"/>
      <c r="I105" s="4"/>
      <c r="J105" s="4"/>
      <c r="K105" s="4"/>
      <c r="L105" s="4"/>
      <c r="M105" s="4"/>
      <c r="N105" s="4"/>
      <c r="O105" s="4"/>
      <c r="P105" s="4"/>
      <c r="Q105" s="3"/>
      <c r="R105" s="3"/>
      <c r="S105" s="3"/>
    </row>
    <row r="106" spans="1:19" ht="16.5">
      <c r="A106" s="3"/>
      <c r="B106" s="5"/>
      <c r="C106" s="5"/>
      <c r="D106" s="4"/>
      <c r="E106" s="4"/>
      <c r="F106" s="4"/>
      <c r="G106" s="4"/>
      <c r="H106" s="4"/>
      <c r="I106" s="4"/>
      <c r="J106" s="4"/>
      <c r="K106" s="4"/>
      <c r="L106" s="4"/>
      <c r="M106" s="4"/>
      <c r="N106" s="4"/>
      <c r="O106" s="4"/>
      <c r="P106" s="4"/>
      <c r="Q106" s="3"/>
      <c r="R106" s="3"/>
      <c r="S106" s="3"/>
    </row>
    <row r="107" spans="1:19" ht="16.5">
      <c r="A107" s="3"/>
      <c r="B107" s="5"/>
      <c r="C107" s="5"/>
      <c r="D107" s="4"/>
      <c r="E107" s="4"/>
      <c r="F107" s="4"/>
      <c r="G107" s="4"/>
      <c r="H107" s="4"/>
      <c r="I107" s="4"/>
      <c r="J107" s="4"/>
      <c r="K107" s="4"/>
      <c r="L107" s="4"/>
      <c r="M107" s="4"/>
      <c r="N107" s="4"/>
      <c r="O107" s="4"/>
      <c r="P107" s="4"/>
      <c r="Q107" s="3"/>
      <c r="R107" s="3"/>
      <c r="S107" s="3"/>
    </row>
    <row r="108" spans="1:19" ht="16.5">
      <c r="A108" s="3"/>
      <c r="B108" s="5"/>
      <c r="C108" s="5"/>
      <c r="D108" s="4"/>
      <c r="E108" s="4"/>
      <c r="F108" s="4"/>
      <c r="G108" s="4"/>
      <c r="H108" s="4"/>
      <c r="I108" s="4"/>
      <c r="J108" s="4"/>
      <c r="K108" s="4"/>
      <c r="L108" s="4"/>
      <c r="M108" s="4"/>
      <c r="N108" s="4"/>
      <c r="O108" s="4"/>
      <c r="P108" s="4"/>
      <c r="Q108" s="3"/>
      <c r="R108" s="3"/>
      <c r="S108" s="3"/>
    </row>
    <row r="109" spans="1:19" ht="16.5">
      <c r="A109" s="3"/>
      <c r="B109" s="5"/>
      <c r="C109" s="5"/>
      <c r="D109" s="4"/>
      <c r="E109" s="4"/>
      <c r="F109" s="4"/>
      <c r="G109" s="4"/>
      <c r="H109" s="4"/>
      <c r="I109" s="4"/>
      <c r="J109" s="4"/>
      <c r="K109" s="4"/>
      <c r="L109" s="4"/>
      <c r="M109" s="4"/>
      <c r="N109" s="4"/>
      <c r="O109" s="4"/>
      <c r="P109" s="4"/>
      <c r="Q109" s="3"/>
      <c r="R109" s="3"/>
      <c r="S109" s="3"/>
    </row>
    <row r="110" spans="1:19" ht="16.5">
      <c r="A110" s="3"/>
      <c r="B110" s="5"/>
      <c r="C110" s="5"/>
      <c r="D110" s="4"/>
      <c r="E110" s="4"/>
      <c r="F110" s="4"/>
      <c r="G110" s="4"/>
      <c r="H110" s="4"/>
      <c r="I110" s="4"/>
      <c r="J110" s="4"/>
      <c r="K110" s="4"/>
      <c r="L110" s="4"/>
      <c r="M110" s="4"/>
      <c r="N110" s="4"/>
      <c r="O110" s="4"/>
      <c r="P110" s="4"/>
      <c r="Q110" s="3"/>
      <c r="R110" s="3"/>
      <c r="S110" s="3"/>
    </row>
    <row r="111" spans="1:19" ht="16.5">
      <c r="A111" s="3"/>
      <c r="B111" s="5"/>
      <c r="C111" s="5"/>
      <c r="D111" s="4"/>
      <c r="E111" s="4"/>
      <c r="F111" s="4"/>
      <c r="G111" s="4"/>
      <c r="H111" s="4"/>
      <c r="I111" s="4"/>
      <c r="J111" s="4"/>
      <c r="K111" s="4"/>
      <c r="L111" s="4"/>
      <c r="M111" s="4"/>
      <c r="N111" s="4"/>
      <c r="O111" s="4"/>
      <c r="P111" s="4"/>
      <c r="Q111" s="3"/>
      <c r="R111" s="3"/>
      <c r="S111" s="3"/>
    </row>
    <row r="112" spans="1:19" ht="16.5">
      <c r="A112" s="3"/>
      <c r="B112" s="5"/>
      <c r="C112" s="5"/>
      <c r="D112" s="4"/>
      <c r="E112" s="4"/>
      <c r="F112" s="4"/>
      <c r="G112" s="4"/>
      <c r="H112" s="4"/>
      <c r="I112" s="4"/>
      <c r="J112" s="4"/>
      <c r="K112" s="4"/>
      <c r="L112" s="4"/>
      <c r="M112" s="4"/>
      <c r="N112" s="4"/>
      <c r="O112" s="4"/>
      <c r="P112" s="4"/>
      <c r="Q112" s="3"/>
      <c r="R112" s="3"/>
      <c r="S112" s="3"/>
    </row>
    <row r="113" spans="1:19" ht="16.5">
      <c r="A113" s="3"/>
      <c r="B113" s="5"/>
      <c r="C113" s="5"/>
      <c r="D113" s="4"/>
      <c r="E113" s="4"/>
      <c r="F113" s="4"/>
      <c r="G113" s="4"/>
      <c r="H113" s="4"/>
      <c r="I113" s="4"/>
      <c r="J113" s="4"/>
      <c r="K113" s="4"/>
      <c r="L113" s="4"/>
      <c r="M113" s="4"/>
      <c r="N113" s="4"/>
      <c r="O113" s="4"/>
      <c r="P113" s="4"/>
      <c r="Q113" s="3"/>
      <c r="R113" s="3"/>
      <c r="S113" s="3"/>
    </row>
    <row r="114" spans="1:19" ht="16.5">
      <c r="A114" s="3"/>
      <c r="B114" s="5"/>
      <c r="C114" s="5"/>
      <c r="D114" s="4"/>
      <c r="E114" s="4"/>
      <c r="F114" s="4"/>
      <c r="G114" s="4"/>
      <c r="H114" s="4"/>
      <c r="I114" s="4"/>
      <c r="J114" s="4"/>
      <c r="K114" s="4"/>
      <c r="L114" s="4"/>
      <c r="M114" s="4"/>
      <c r="N114" s="4"/>
      <c r="O114" s="4"/>
      <c r="P114" s="4"/>
      <c r="Q114" s="3"/>
      <c r="R114" s="3"/>
      <c r="S114" s="3"/>
    </row>
    <row r="115" spans="1:19" ht="16.5">
      <c r="A115" s="3"/>
      <c r="B115" s="5"/>
      <c r="C115" s="5"/>
      <c r="D115" s="4"/>
      <c r="E115" s="4"/>
      <c r="F115" s="4"/>
      <c r="G115" s="4"/>
      <c r="H115" s="4"/>
      <c r="I115" s="4"/>
      <c r="J115" s="4"/>
      <c r="K115" s="4"/>
      <c r="L115" s="4"/>
      <c r="M115" s="4"/>
      <c r="N115" s="4"/>
      <c r="O115" s="4"/>
      <c r="P115" s="4"/>
      <c r="Q115" s="3"/>
      <c r="R115" s="3"/>
      <c r="S115" s="3"/>
    </row>
    <row r="116" spans="1:19" ht="16.5">
      <c r="A116" s="3"/>
      <c r="B116" s="5"/>
      <c r="C116" s="5"/>
      <c r="D116" s="4"/>
      <c r="E116" s="4"/>
      <c r="F116" s="4"/>
      <c r="G116" s="4"/>
      <c r="H116" s="4"/>
      <c r="I116" s="4"/>
      <c r="J116" s="4"/>
      <c r="K116" s="4"/>
      <c r="L116" s="4"/>
      <c r="M116" s="4"/>
      <c r="N116" s="4"/>
      <c r="O116" s="4"/>
      <c r="P116" s="4"/>
      <c r="Q116" s="3"/>
      <c r="R116" s="3"/>
      <c r="S116" s="3"/>
    </row>
    <row r="117" spans="1:19" ht="16.5">
      <c r="A117" s="3"/>
      <c r="B117" s="5"/>
      <c r="C117" s="5"/>
      <c r="D117" s="4"/>
      <c r="E117" s="4"/>
      <c r="F117" s="4"/>
      <c r="G117" s="4"/>
      <c r="H117" s="4"/>
      <c r="I117" s="4"/>
      <c r="J117" s="4"/>
      <c r="K117" s="4"/>
      <c r="L117" s="4"/>
      <c r="M117" s="4"/>
      <c r="N117" s="4"/>
      <c r="O117" s="4"/>
      <c r="P117" s="4"/>
      <c r="Q117" s="3"/>
      <c r="R117" s="3"/>
      <c r="S117" s="3"/>
    </row>
    <row r="118" spans="1:19" ht="16.5">
      <c r="A118" s="3"/>
      <c r="B118" s="5"/>
      <c r="C118" s="5"/>
      <c r="D118" s="4"/>
      <c r="E118" s="4"/>
      <c r="F118" s="4"/>
      <c r="G118" s="4"/>
      <c r="H118" s="4"/>
      <c r="I118" s="4"/>
      <c r="J118" s="4"/>
      <c r="K118" s="4"/>
      <c r="L118" s="4"/>
      <c r="M118" s="4"/>
      <c r="N118" s="4"/>
      <c r="O118" s="4"/>
      <c r="P118" s="4"/>
      <c r="Q118" s="3"/>
      <c r="R118" s="3"/>
      <c r="S118" s="3"/>
    </row>
    <row r="119" spans="1:19" ht="16.5">
      <c r="A119" s="3"/>
      <c r="B119" s="5"/>
      <c r="C119" s="5"/>
      <c r="D119" s="4"/>
      <c r="E119" s="4"/>
      <c r="F119" s="4"/>
      <c r="G119" s="4"/>
      <c r="H119" s="4"/>
      <c r="I119" s="4"/>
      <c r="J119" s="4"/>
      <c r="K119" s="4"/>
      <c r="L119" s="4"/>
      <c r="M119" s="4"/>
      <c r="N119" s="4"/>
      <c r="O119" s="4"/>
      <c r="P119" s="4"/>
      <c r="Q119" s="3"/>
      <c r="R119" s="3"/>
      <c r="S119" s="3"/>
    </row>
    <row r="120" spans="1:19" ht="16.5">
      <c r="A120" s="3"/>
      <c r="B120" s="5"/>
      <c r="C120" s="5"/>
      <c r="D120" s="4"/>
      <c r="E120" s="4"/>
      <c r="F120" s="4"/>
      <c r="G120" s="4"/>
      <c r="H120" s="4"/>
      <c r="I120" s="4"/>
      <c r="J120" s="4"/>
      <c r="K120" s="4"/>
      <c r="L120" s="4"/>
      <c r="M120" s="4"/>
      <c r="N120" s="4"/>
      <c r="O120" s="4"/>
      <c r="P120" s="4"/>
      <c r="Q120" s="3"/>
      <c r="R120" s="3"/>
      <c r="S120" s="3"/>
    </row>
    <row r="121" spans="1:19" ht="16.5">
      <c r="A121" s="3"/>
      <c r="B121" s="5"/>
      <c r="C121" s="5"/>
      <c r="D121" s="4"/>
      <c r="E121" s="4"/>
      <c r="F121" s="4"/>
      <c r="G121" s="4"/>
      <c r="H121" s="4"/>
      <c r="I121" s="4"/>
      <c r="J121" s="4"/>
      <c r="K121" s="4"/>
      <c r="L121" s="4"/>
      <c r="M121" s="4"/>
      <c r="N121" s="4"/>
      <c r="O121" s="4"/>
      <c r="P121" s="4"/>
      <c r="Q121" s="3"/>
      <c r="R121" s="3"/>
      <c r="S121" s="3"/>
    </row>
    <row r="122" spans="1:19" ht="16.5">
      <c r="A122" s="3"/>
      <c r="B122" s="5"/>
      <c r="C122" s="5"/>
      <c r="D122" s="4"/>
      <c r="E122" s="4"/>
      <c r="F122" s="4"/>
      <c r="G122" s="4"/>
      <c r="H122" s="4"/>
      <c r="I122" s="4"/>
      <c r="J122" s="4"/>
      <c r="K122" s="4"/>
      <c r="L122" s="4"/>
      <c r="M122" s="4"/>
      <c r="N122" s="4"/>
      <c r="O122" s="4"/>
      <c r="P122" s="4"/>
      <c r="Q122" s="3"/>
      <c r="R122" s="3"/>
      <c r="S122" s="3"/>
    </row>
    <row r="123" spans="1:19" ht="16.5">
      <c r="A123" s="3"/>
      <c r="B123" s="5"/>
      <c r="C123" s="5"/>
      <c r="D123" s="4"/>
      <c r="E123" s="4"/>
      <c r="F123" s="4"/>
      <c r="G123" s="4"/>
      <c r="H123" s="4"/>
      <c r="I123" s="4"/>
      <c r="J123" s="4"/>
      <c r="K123" s="4"/>
      <c r="L123" s="4"/>
      <c r="M123" s="4"/>
      <c r="N123" s="4"/>
      <c r="O123" s="4"/>
      <c r="P123" s="4"/>
      <c r="Q123" s="3"/>
      <c r="R123" s="3"/>
      <c r="S123" s="3"/>
    </row>
    <row r="124" spans="1:19" ht="16.5">
      <c r="A124" s="3"/>
      <c r="B124" s="5"/>
      <c r="C124" s="5"/>
      <c r="D124" s="4"/>
      <c r="E124" s="4"/>
      <c r="F124" s="4"/>
      <c r="G124" s="4"/>
      <c r="H124" s="4"/>
      <c r="I124" s="4"/>
      <c r="J124" s="4"/>
      <c r="K124" s="4"/>
      <c r="L124" s="4"/>
      <c r="M124" s="4"/>
      <c r="N124" s="4"/>
      <c r="O124" s="4"/>
      <c r="P124" s="4"/>
      <c r="Q124" s="3"/>
      <c r="R124" s="3"/>
      <c r="S124" s="3"/>
    </row>
    <row r="125" spans="1:19" ht="16.5">
      <c r="A125" s="3"/>
      <c r="B125" s="5"/>
      <c r="C125" s="5"/>
      <c r="D125" s="4"/>
      <c r="E125" s="4"/>
      <c r="F125" s="4"/>
      <c r="G125" s="4"/>
      <c r="H125" s="4"/>
      <c r="I125" s="4"/>
      <c r="J125" s="4"/>
      <c r="K125" s="4"/>
      <c r="L125" s="4"/>
      <c r="M125" s="4"/>
      <c r="N125" s="4"/>
      <c r="O125" s="4"/>
      <c r="P125" s="4"/>
      <c r="Q125" s="3"/>
      <c r="R125" s="3"/>
      <c r="S125" s="3"/>
    </row>
    <row r="126" spans="1:19" ht="16.5">
      <c r="A126" s="3"/>
      <c r="B126" s="5"/>
      <c r="C126" s="5"/>
      <c r="D126" s="4"/>
      <c r="E126" s="4"/>
      <c r="F126" s="4"/>
      <c r="G126" s="4"/>
      <c r="H126" s="4"/>
      <c r="I126" s="4"/>
      <c r="J126" s="4"/>
      <c r="K126" s="4"/>
      <c r="L126" s="4"/>
      <c r="M126" s="4"/>
      <c r="N126" s="4"/>
      <c r="O126" s="4"/>
      <c r="P126" s="4"/>
      <c r="Q126" s="3"/>
      <c r="R126" s="3"/>
      <c r="S126" s="3"/>
    </row>
    <row r="127" spans="1:19" ht="16.5">
      <c r="A127" s="3"/>
      <c r="B127" s="5"/>
      <c r="C127" s="5"/>
      <c r="D127" s="4"/>
      <c r="E127" s="4"/>
      <c r="F127" s="4"/>
      <c r="G127" s="4"/>
      <c r="H127" s="4"/>
      <c r="I127" s="4"/>
      <c r="J127" s="4"/>
      <c r="K127" s="4"/>
      <c r="L127" s="4"/>
      <c r="M127" s="4"/>
      <c r="N127" s="4"/>
      <c r="O127" s="4"/>
      <c r="P127" s="4"/>
      <c r="Q127" s="3"/>
      <c r="R127" s="3"/>
      <c r="S127" s="3"/>
    </row>
    <row r="128" spans="1:19" ht="16.5">
      <c r="A128" s="3"/>
      <c r="B128" s="5"/>
      <c r="C128" s="5"/>
      <c r="D128" s="4"/>
      <c r="E128" s="4"/>
      <c r="F128" s="4"/>
      <c r="G128" s="4"/>
      <c r="H128" s="4"/>
      <c r="I128" s="4"/>
      <c r="J128" s="4"/>
      <c r="K128" s="4"/>
      <c r="L128" s="4"/>
      <c r="M128" s="4"/>
      <c r="N128" s="4"/>
      <c r="O128" s="4"/>
      <c r="P128" s="4"/>
      <c r="Q128" s="3"/>
      <c r="R128" s="3"/>
      <c r="S128" s="3"/>
    </row>
    <row r="129" spans="1:19" ht="16.5">
      <c r="A129" s="3"/>
      <c r="B129" s="5"/>
      <c r="C129" s="5"/>
      <c r="D129" s="4"/>
      <c r="E129" s="4"/>
      <c r="F129" s="4"/>
      <c r="G129" s="4"/>
      <c r="H129" s="4"/>
      <c r="I129" s="4"/>
      <c r="J129" s="4"/>
      <c r="K129" s="4"/>
      <c r="L129" s="4"/>
      <c r="M129" s="4"/>
      <c r="N129" s="4"/>
      <c r="O129" s="4"/>
      <c r="P129" s="4"/>
      <c r="Q129" s="3"/>
      <c r="R129" s="3"/>
      <c r="S129" s="3"/>
    </row>
    <row r="130" spans="1:19" ht="16.5">
      <c r="A130" s="3"/>
      <c r="B130" s="5"/>
      <c r="C130" s="5"/>
      <c r="D130" s="4"/>
      <c r="E130" s="4"/>
      <c r="F130" s="4"/>
      <c r="G130" s="4"/>
      <c r="H130" s="4"/>
      <c r="I130" s="4"/>
      <c r="J130" s="4"/>
      <c r="K130" s="4"/>
      <c r="L130" s="4"/>
      <c r="M130" s="4"/>
      <c r="N130" s="4"/>
      <c r="O130" s="4"/>
      <c r="P130" s="4"/>
      <c r="Q130" s="3"/>
      <c r="R130" s="3"/>
      <c r="S130" s="3"/>
    </row>
    <row r="131" spans="1:19" ht="16.5">
      <c r="A131" s="3"/>
      <c r="B131" s="5"/>
      <c r="C131" s="5"/>
      <c r="D131" s="4"/>
      <c r="E131" s="4"/>
      <c r="F131" s="4"/>
      <c r="G131" s="4"/>
      <c r="H131" s="4"/>
      <c r="I131" s="4"/>
      <c r="J131" s="4"/>
      <c r="K131" s="4"/>
      <c r="L131" s="4"/>
      <c r="M131" s="4"/>
      <c r="N131" s="4"/>
      <c r="O131" s="4"/>
      <c r="P131" s="4"/>
      <c r="Q131" s="3"/>
      <c r="R131" s="3"/>
      <c r="S131" s="3"/>
    </row>
    <row r="132" spans="1:19" ht="16.5">
      <c r="A132" s="3"/>
      <c r="B132" s="5"/>
      <c r="C132" s="5"/>
      <c r="D132" s="4"/>
      <c r="E132" s="4"/>
      <c r="F132" s="4"/>
      <c r="G132" s="4"/>
      <c r="H132" s="4"/>
      <c r="I132" s="4"/>
      <c r="J132" s="4"/>
      <c r="K132" s="4"/>
      <c r="L132" s="4"/>
      <c r="M132" s="4"/>
      <c r="N132" s="4"/>
      <c r="O132" s="4"/>
      <c r="P132" s="4"/>
      <c r="Q132" s="3"/>
      <c r="R132" s="3"/>
      <c r="S132" s="3"/>
    </row>
    <row r="133" spans="1:19" ht="16.5">
      <c r="A133" s="3"/>
      <c r="B133" s="5"/>
      <c r="C133" s="5"/>
      <c r="D133" s="4"/>
      <c r="E133" s="4"/>
      <c r="F133" s="4"/>
      <c r="G133" s="4"/>
      <c r="H133" s="4"/>
      <c r="I133" s="4"/>
      <c r="J133" s="4"/>
      <c r="K133" s="4"/>
      <c r="L133" s="4"/>
      <c r="M133" s="4"/>
      <c r="N133" s="4"/>
      <c r="O133" s="4"/>
      <c r="P133" s="4"/>
      <c r="Q133" s="3"/>
      <c r="R133" s="3"/>
      <c r="S133" s="3"/>
    </row>
    <row r="134" spans="1:19" ht="16.5">
      <c r="A134" s="3"/>
      <c r="B134" s="5"/>
      <c r="C134" s="5"/>
      <c r="D134" s="4"/>
      <c r="E134" s="4"/>
      <c r="F134" s="4"/>
      <c r="G134" s="4"/>
      <c r="H134" s="4"/>
      <c r="I134" s="4"/>
      <c r="J134" s="4"/>
      <c r="K134" s="4"/>
      <c r="L134" s="4"/>
      <c r="M134" s="4"/>
      <c r="N134" s="4"/>
      <c r="O134" s="4"/>
      <c r="P134" s="4"/>
      <c r="Q134" s="3"/>
      <c r="R134" s="3"/>
      <c r="S134" s="3"/>
    </row>
    <row r="135" spans="1:19" ht="16.5">
      <c r="A135" s="3"/>
      <c r="B135" s="5"/>
      <c r="C135" s="5"/>
      <c r="D135" s="4"/>
      <c r="E135" s="4"/>
      <c r="F135" s="4"/>
      <c r="G135" s="4"/>
      <c r="H135" s="4"/>
      <c r="I135" s="4"/>
      <c r="J135" s="4"/>
      <c r="K135" s="4"/>
      <c r="L135" s="4"/>
      <c r="M135" s="4"/>
      <c r="N135" s="4"/>
      <c r="O135" s="4"/>
      <c r="P135" s="4"/>
      <c r="Q135" s="3"/>
      <c r="R135" s="3"/>
      <c r="S135" s="3"/>
    </row>
    <row r="136" spans="1:19" ht="16.5">
      <c r="A136" s="3"/>
      <c r="B136" s="5"/>
      <c r="C136" s="5"/>
      <c r="D136" s="4"/>
      <c r="E136" s="4"/>
      <c r="F136" s="4"/>
      <c r="G136" s="4"/>
      <c r="H136" s="4"/>
      <c r="I136" s="4"/>
      <c r="J136" s="4"/>
      <c r="K136" s="4"/>
      <c r="L136" s="4"/>
      <c r="M136" s="4"/>
      <c r="N136" s="4"/>
      <c r="O136" s="4"/>
      <c r="P136" s="4"/>
      <c r="Q136" s="3"/>
      <c r="R136" s="3"/>
      <c r="S136" s="3"/>
    </row>
    <row r="137" spans="1:19" ht="16.5">
      <c r="A137" s="3"/>
      <c r="B137" s="5"/>
      <c r="C137" s="5"/>
      <c r="D137" s="4"/>
      <c r="E137" s="4"/>
      <c r="F137" s="4"/>
      <c r="G137" s="4"/>
      <c r="H137" s="4"/>
      <c r="I137" s="4"/>
      <c r="J137" s="4"/>
      <c r="K137" s="4"/>
      <c r="L137" s="4"/>
      <c r="M137" s="4"/>
      <c r="N137" s="4"/>
      <c r="O137" s="4"/>
      <c r="P137" s="4"/>
      <c r="Q137" s="3"/>
      <c r="R137" s="3"/>
      <c r="S137" s="3"/>
    </row>
    <row r="138" spans="1:19" ht="16.5">
      <c r="A138" s="3"/>
      <c r="B138" s="5"/>
      <c r="C138" s="5"/>
      <c r="D138" s="4"/>
      <c r="E138" s="4"/>
      <c r="F138" s="4"/>
      <c r="G138" s="4"/>
      <c r="H138" s="4"/>
      <c r="I138" s="4"/>
      <c r="J138" s="4"/>
      <c r="K138" s="4"/>
      <c r="L138" s="4"/>
      <c r="M138" s="4"/>
      <c r="N138" s="4"/>
      <c r="O138" s="4"/>
      <c r="P138" s="4"/>
      <c r="Q138" s="3"/>
      <c r="R138" s="3"/>
      <c r="S138" s="3"/>
    </row>
    <row r="139" spans="1:19" ht="16.5">
      <c r="A139" s="3"/>
      <c r="B139" s="5"/>
      <c r="C139" s="5"/>
      <c r="D139" s="4"/>
      <c r="E139" s="4"/>
      <c r="F139" s="4"/>
      <c r="G139" s="4"/>
      <c r="H139" s="4"/>
      <c r="I139" s="4"/>
      <c r="J139" s="4"/>
      <c r="K139" s="4"/>
      <c r="L139" s="4"/>
      <c r="M139" s="4"/>
      <c r="N139" s="4"/>
      <c r="O139" s="4"/>
      <c r="P139" s="4"/>
      <c r="Q139" s="3"/>
      <c r="R139" s="3"/>
      <c r="S139" s="3"/>
    </row>
    <row r="140" spans="1:19" ht="16.5">
      <c r="A140" s="3"/>
      <c r="B140" s="5"/>
      <c r="C140" s="5"/>
      <c r="D140" s="4"/>
      <c r="E140" s="4"/>
      <c r="F140" s="4"/>
      <c r="G140" s="4"/>
      <c r="H140" s="4"/>
      <c r="I140" s="4"/>
      <c r="J140" s="4"/>
      <c r="K140" s="4"/>
      <c r="L140" s="4"/>
      <c r="M140" s="4"/>
      <c r="N140" s="4"/>
      <c r="O140" s="4"/>
      <c r="P140" s="4"/>
      <c r="Q140" s="3"/>
      <c r="R140" s="3"/>
      <c r="S140" s="3"/>
    </row>
    <row r="141" spans="1:19" ht="16.5">
      <c r="A141" s="3"/>
      <c r="B141" s="5"/>
      <c r="C141" s="5"/>
      <c r="D141" s="4"/>
      <c r="E141" s="4"/>
      <c r="F141" s="4"/>
      <c r="G141" s="4"/>
      <c r="H141" s="4"/>
      <c r="I141" s="4"/>
      <c r="J141" s="4"/>
      <c r="K141" s="4"/>
      <c r="L141" s="4"/>
      <c r="M141" s="4"/>
      <c r="N141" s="4"/>
      <c r="O141" s="4"/>
      <c r="P141" s="4"/>
      <c r="Q141" s="3"/>
      <c r="R141" s="3"/>
      <c r="S141" s="3"/>
    </row>
    <row r="142" spans="1:19" ht="16.5">
      <c r="A142" s="3"/>
      <c r="B142" s="5"/>
      <c r="C142" s="5"/>
      <c r="D142" s="4"/>
      <c r="E142" s="4"/>
      <c r="F142" s="4"/>
      <c r="G142" s="4"/>
      <c r="H142" s="4"/>
      <c r="I142" s="4"/>
      <c r="J142" s="4"/>
      <c r="K142" s="4"/>
      <c r="L142" s="4"/>
      <c r="M142" s="4"/>
      <c r="N142" s="4"/>
      <c r="O142" s="4"/>
      <c r="P142" s="4"/>
      <c r="Q142" s="3"/>
      <c r="R142" s="3"/>
      <c r="S142" s="3"/>
    </row>
    <row r="143" spans="1:19" ht="16.5">
      <c r="A143" s="3"/>
      <c r="B143" s="5"/>
      <c r="C143" s="5"/>
      <c r="D143" s="4"/>
      <c r="E143" s="4"/>
      <c r="F143" s="4"/>
      <c r="G143" s="4"/>
      <c r="H143" s="4"/>
      <c r="I143" s="4"/>
      <c r="J143" s="4"/>
      <c r="K143" s="4"/>
      <c r="L143" s="4"/>
      <c r="M143" s="4"/>
      <c r="N143" s="4"/>
      <c r="O143" s="4"/>
      <c r="P143" s="4"/>
      <c r="Q143" s="3"/>
      <c r="R143" s="3"/>
      <c r="S143" s="3"/>
    </row>
    <row r="144" spans="1:19" ht="16.5">
      <c r="A144" s="3"/>
      <c r="B144" s="5"/>
      <c r="C144" s="5"/>
      <c r="D144" s="4"/>
      <c r="E144" s="4"/>
      <c r="F144" s="4"/>
      <c r="G144" s="4"/>
      <c r="H144" s="4"/>
      <c r="I144" s="4"/>
      <c r="J144" s="4"/>
      <c r="K144" s="4"/>
      <c r="L144" s="4"/>
      <c r="M144" s="4"/>
      <c r="N144" s="4"/>
      <c r="O144" s="4"/>
      <c r="P144" s="4"/>
      <c r="Q144" s="3"/>
      <c r="R144" s="3"/>
      <c r="S144" s="3"/>
    </row>
    <row r="145" spans="1:19" ht="16.5">
      <c r="A145" s="3"/>
      <c r="B145" s="5"/>
      <c r="C145" s="5"/>
      <c r="D145" s="4"/>
      <c r="E145" s="4"/>
      <c r="F145" s="4"/>
      <c r="G145" s="4"/>
      <c r="H145" s="4"/>
      <c r="I145" s="4"/>
      <c r="J145" s="4"/>
      <c r="K145" s="4"/>
      <c r="L145" s="4"/>
      <c r="M145" s="4"/>
      <c r="N145" s="4"/>
      <c r="O145" s="4"/>
      <c r="P145" s="4"/>
      <c r="Q145" s="3"/>
      <c r="R145" s="3"/>
      <c r="S145" s="3"/>
    </row>
    <row r="146" spans="1:19" ht="16.5">
      <c r="A146" s="3"/>
      <c r="B146" s="5"/>
      <c r="C146" s="5"/>
      <c r="D146" s="4"/>
      <c r="E146" s="4"/>
      <c r="F146" s="4"/>
      <c r="G146" s="4"/>
      <c r="H146" s="4"/>
      <c r="I146" s="4"/>
      <c r="J146" s="4"/>
      <c r="K146" s="4"/>
      <c r="L146" s="4"/>
      <c r="M146" s="4"/>
      <c r="N146" s="4"/>
      <c r="O146" s="4"/>
      <c r="P146" s="4"/>
      <c r="Q146" s="3"/>
      <c r="R146" s="3"/>
      <c r="S146" s="3"/>
    </row>
    <row r="147" spans="1:19" ht="16.5">
      <c r="A147" s="3"/>
      <c r="B147" s="5"/>
      <c r="C147" s="5"/>
      <c r="D147" s="4"/>
      <c r="E147" s="4"/>
      <c r="F147" s="4"/>
      <c r="G147" s="4"/>
      <c r="H147" s="4"/>
      <c r="I147" s="4"/>
      <c r="J147" s="4"/>
      <c r="K147" s="4"/>
      <c r="L147" s="4"/>
      <c r="M147" s="4"/>
      <c r="N147" s="4"/>
      <c r="O147" s="4"/>
      <c r="P147" s="4"/>
      <c r="Q147" s="3"/>
      <c r="R147" s="3"/>
      <c r="S147" s="3"/>
    </row>
    <row r="148" spans="1:19" ht="16.5">
      <c r="A148" s="3"/>
      <c r="B148" s="5"/>
      <c r="C148" s="5"/>
      <c r="D148" s="4"/>
      <c r="E148" s="4"/>
      <c r="F148" s="4"/>
      <c r="G148" s="4"/>
      <c r="H148" s="4"/>
      <c r="I148" s="4"/>
      <c r="J148" s="4"/>
      <c r="K148" s="4"/>
      <c r="L148" s="4"/>
      <c r="M148" s="4"/>
      <c r="N148" s="4"/>
      <c r="O148" s="4"/>
      <c r="P148" s="4"/>
      <c r="Q148" s="3"/>
      <c r="R148" s="3"/>
      <c r="S148" s="3"/>
    </row>
    <row r="149" spans="1:19" ht="16.5">
      <c r="A149" s="3"/>
      <c r="B149" s="5"/>
      <c r="C149" s="5"/>
      <c r="D149" s="4"/>
      <c r="E149" s="4"/>
      <c r="F149" s="4"/>
      <c r="G149" s="4"/>
      <c r="H149" s="4"/>
      <c r="I149" s="4"/>
      <c r="J149" s="4"/>
      <c r="K149" s="4"/>
      <c r="L149" s="4"/>
      <c r="M149" s="4"/>
      <c r="N149" s="4"/>
      <c r="O149" s="4"/>
      <c r="P149" s="4"/>
      <c r="Q149" s="3"/>
      <c r="R149" s="3"/>
      <c r="S149" s="3"/>
    </row>
    <row r="150" spans="1:19" ht="16.5">
      <c r="A150" s="3"/>
      <c r="B150" s="5"/>
      <c r="C150" s="5"/>
      <c r="D150" s="4"/>
      <c r="E150" s="4"/>
      <c r="F150" s="4"/>
      <c r="G150" s="4"/>
      <c r="H150" s="4"/>
      <c r="I150" s="4"/>
      <c r="J150" s="4"/>
      <c r="K150" s="4"/>
      <c r="L150" s="4"/>
      <c r="M150" s="4"/>
      <c r="N150" s="4"/>
      <c r="O150" s="4"/>
      <c r="P150" s="4"/>
      <c r="Q150" s="3"/>
      <c r="R150" s="3"/>
      <c r="S150" s="3"/>
    </row>
    <row r="151" spans="1:19" ht="16.5">
      <c r="A151" s="3"/>
      <c r="B151" s="5"/>
      <c r="C151" s="5"/>
      <c r="D151" s="4"/>
      <c r="E151" s="4"/>
      <c r="F151" s="4"/>
      <c r="G151" s="4"/>
      <c r="H151" s="4"/>
      <c r="I151" s="4"/>
      <c r="J151" s="4"/>
      <c r="K151" s="4"/>
      <c r="L151" s="4"/>
      <c r="M151" s="4"/>
      <c r="N151" s="4"/>
      <c r="O151" s="4"/>
      <c r="P151" s="4"/>
      <c r="Q151" s="3"/>
      <c r="R151" s="3"/>
      <c r="S151" s="3"/>
    </row>
    <row r="152" spans="1:19" ht="16.5">
      <c r="A152" s="3"/>
      <c r="B152" s="5"/>
      <c r="C152" s="5"/>
      <c r="D152" s="4"/>
      <c r="E152" s="4"/>
      <c r="F152" s="4"/>
      <c r="G152" s="4"/>
      <c r="H152" s="4"/>
      <c r="I152" s="4"/>
      <c r="J152" s="4"/>
      <c r="K152" s="4"/>
      <c r="L152" s="4"/>
      <c r="M152" s="4"/>
      <c r="N152" s="4"/>
      <c r="O152" s="4"/>
      <c r="P152" s="4"/>
      <c r="Q152" s="3"/>
      <c r="R152" s="3"/>
      <c r="S152" s="3"/>
    </row>
    <row r="153" spans="1:19" ht="16.5">
      <c r="A153" s="3"/>
      <c r="B153" s="5"/>
      <c r="C153" s="5"/>
      <c r="D153" s="4"/>
      <c r="E153" s="4"/>
      <c r="F153" s="4"/>
      <c r="G153" s="4"/>
      <c r="H153" s="4"/>
      <c r="I153" s="4"/>
      <c r="J153" s="4"/>
      <c r="K153" s="4"/>
      <c r="L153" s="4"/>
      <c r="M153" s="4"/>
      <c r="N153" s="4"/>
      <c r="O153" s="4"/>
      <c r="P153" s="4"/>
      <c r="Q153" s="3"/>
      <c r="R153" s="3"/>
      <c r="S153" s="3"/>
    </row>
    <row r="154" spans="1:19" ht="16.5">
      <c r="A154" s="3"/>
      <c r="B154" s="5"/>
      <c r="C154" s="5"/>
      <c r="D154" s="4"/>
      <c r="E154" s="4"/>
      <c r="F154" s="4"/>
      <c r="G154" s="4"/>
      <c r="H154" s="4"/>
      <c r="I154" s="4"/>
      <c r="J154" s="4"/>
      <c r="K154" s="4"/>
      <c r="L154" s="4"/>
      <c r="M154" s="4"/>
      <c r="N154" s="4"/>
      <c r="O154" s="4"/>
      <c r="P154" s="4"/>
      <c r="Q154" s="3"/>
      <c r="R154" s="3"/>
      <c r="S154" s="3"/>
    </row>
    <row r="155" spans="1:19" ht="16.5">
      <c r="A155" s="3"/>
      <c r="B155" s="5"/>
      <c r="C155" s="5"/>
      <c r="D155" s="4"/>
      <c r="E155" s="4"/>
      <c r="F155" s="4"/>
      <c r="G155" s="4"/>
      <c r="H155" s="4"/>
      <c r="I155" s="4"/>
      <c r="J155" s="4"/>
      <c r="K155" s="4"/>
      <c r="L155" s="4"/>
      <c r="M155" s="4"/>
      <c r="N155" s="4"/>
      <c r="O155" s="4"/>
      <c r="P155" s="4"/>
      <c r="Q155" s="3"/>
      <c r="R155" s="3"/>
      <c r="S155" s="3"/>
    </row>
    <row r="156" spans="1:19" ht="16.5">
      <c r="A156" s="3"/>
      <c r="B156" s="5"/>
      <c r="C156" s="5"/>
      <c r="D156" s="4"/>
      <c r="E156" s="4"/>
      <c r="F156" s="4"/>
      <c r="G156" s="4"/>
      <c r="H156" s="4"/>
      <c r="I156" s="4"/>
      <c r="J156" s="4"/>
      <c r="K156" s="4"/>
      <c r="L156" s="4"/>
      <c r="M156" s="4"/>
      <c r="N156" s="4"/>
      <c r="O156" s="4"/>
      <c r="P156" s="4"/>
      <c r="Q156" s="3"/>
      <c r="R156" s="3"/>
      <c r="S156" s="3"/>
    </row>
    <row r="157" spans="1:19" ht="16.5">
      <c r="A157" s="3"/>
      <c r="B157" s="5"/>
      <c r="C157" s="5"/>
      <c r="D157" s="4"/>
      <c r="E157" s="4"/>
      <c r="F157" s="4"/>
      <c r="G157" s="4"/>
      <c r="H157" s="4"/>
      <c r="I157" s="4"/>
      <c r="J157" s="4"/>
      <c r="K157" s="4"/>
      <c r="L157" s="4"/>
      <c r="M157" s="4"/>
      <c r="N157" s="4"/>
      <c r="O157" s="4"/>
      <c r="P157" s="4"/>
      <c r="Q157" s="3"/>
      <c r="R157" s="3"/>
      <c r="S157" s="3"/>
    </row>
    <row r="158" spans="1:19" ht="16.5">
      <c r="A158" s="3"/>
      <c r="B158" s="5"/>
      <c r="C158" s="5"/>
      <c r="D158" s="4"/>
      <c r="E158" s="4"/>
      <c r="F158" s="4"/>
      <c r="G158" s="4"/>
      <c r="H158" s="4"/>
      <c r="I158" s="4"/>
      <c r="J158" s="4"/>
      <c r="K158" s="4"/>
      <c r="L158" s="4"/>
      <c r="M158" s="4"/>
      <c r="N158" s="4"/>
      <c r="O158" s="4"/>
      <c r="P158" s="4"/>
      <c r="Q158" s="3"/>
      <c r="R158" s="3"/>
      <c r="S158" s="3"/>
    </row>
    <row r="159" spans="1:19" ht="16.5">
      <c r="A159" s="3"/>
      <c r="B159" s="5"/>
      <c r="C159" s="5"/>
      <c r="D159" s="4"/>
      <c r="E159" s="4"/>
      <c r="F159" s="4"/>
      <c r="G159" s="4"/>
      <c r="H159" s="4"/>
      <c r="I159" s="4"/>
      <c r="J159" s="4"/>
      <c r="K159" s="4"/>
      <c r="L159" s="4"/>
      <c r="M159" s="4"/>
      <c r="N159" s="4"/>
      <c r="O159" s="4"/>
      <c r="P159" s="4"/>
      <c r="Q159" s="3"/>
      <c r="R159" s="3"/>
      <c r="S159" s="3"/>
    </row>
    <row r="160" spans="1:19" ht="16.5">
      <c r="A160" s="3"/>
      <c r="B160" s="5"/>
      <c r="C160" s="5"/>
      <c r="D160" s="4"/>
      <c r="E160" s="4"/>
      <c r="F160" s="4"/>
      <c r="G160" s="4"/>
      <c r="H160" s="4"/>
      <c r="I160" s="4"/>
      <c r="J160" s="4"/>
      <c r="K160" s="4"/>
      <c r="L160" s="4"/>
      <c r="M160" s="4"/>
      <c r="N160" s="4"/>
      <c r="O160" s="4"/>
      <c r="P160" s="4"/>
      <c r="Q160" s="3"/>
      <c r="R160" s="3"/>
      <c r="S160" s="3"/>
    </row>
    <row r="161" spans="1:19" ht="16.5">
      <c r="A161" s="3"/>
      <c r="B161" s="5"/>
      <c r="C161" s="5"/>
      <c r="D161" s="4"/>
      <c r="E161" s="4"/>
      <c r="F161" s="4"/>
      <c r="G161" s="4"/>
      <c r="H161" s="4"/>
      <c r="I161" s="4"/>
      <c r="J161" s="4"/>
      <c r="K161" s="4"/>
      <c r="L161" s="4"/>
      <c r="M161" s="4"/>
      <c r="N161" s="4"/>
      <c r="O161" s="4"/>
      <c r="P161" s="4"/>
      <c r="Q161" s="3"/>
      <c r="R161" s="3"/>
      <c r="S161" s="3"/>
    </row>
    <row r="162" spans="1:19" ht="16.5">
      <c r="A162" s="3"/>
      <c r="B162" s="5"/>
      <c r="C162" s="5"/>
      <c r="D162" s="4"/>
      <c r="E162" s="4"/>
      <c r="F162" s="4"/>
      <c r="G162" s="4"/>
      <c r="H162" s="4"/>
      <c r="I162" s="4"/>
      <c r="J162" s="4"/>
      <c r="K162" s="4"/>
      <c r="L162" s="4"/>
      <c r="M162" s="4"/>
      <c r="N162" s="4"/>
      <c r="O162" s="4"/>
      <c r="P162" s="4"/>
      <c r="Q162" s="3"/>
      <c r="R162" s="3"/>
      <c r="S162" s="3"/>
    </row>
    <row r="163" spans="1:19" ht="16.5">
      <c r="A163" s="3"/>
      <c r="B163" s="5"/>
      <c r="C163" s="5"/>
      <c r="D163" s="4"/>
      <c r="E163" s="4"/>
      <c r="F163" s="4"/>
      <c r="G163" s="4"/>
      <c r="H163" s="4"/>
      <c r="I163" s="4"/>
      <c r="J163" s="4"/>
      <c r="K163" s="4"/>
      <c r="L163" s="4"/>
      <c r="M163" s="4"/>
      <c r="N163" s="4"/>
      <c r="O163" s="4"/>
      <c r="P163" s="4"/>
      <c r="Q163" s="3"/>
      <c r="R163" s="3"/>
      <c r="S163" s="3"/>
    </row>
    <row r="164" spans="1:19" ht="16.5">
      <c r="A164" s="3"/>
      <c r="B164" s="5"/>
      <c r="C164" s="5"/>
      <c r="D164" s="4"/>
      <c r="E164" s="4"/>
      <c r="F164" s="4"/>
      <c r="G164" s="4"/>
      <c r="H164" s="4"/>
      <c r="I164" s="4"/>
      <c r="J164" s="4"/>
      <c r="K164" s="4"/>
      <c r="L164" s="4"/>
      <c r="M164" s="4"/>
      <c r="N164" s="4"/>
      <c r="O164" s="4"/>
      <c r="P164" s="4"/>
      <c r="Q164" s="3"/>
      <c r="R164" s="3"/>
      <c r="S164" s="3"/>
    </row>
    <row r="165" spans="1:19" ht="16.5">
      <c r="A165" s="3"/>
      <c r="B165" s="5"/>
      <c r="C165" s="5"/>
      <c r="D165" s="4"/>
      <c r="E165" s="4"/>
      <c r="F165" s="4"/>
      <c r="G165" s="4"/>
      <c r="H165" s="4"/>
      <c r="I165" s="4"/>
      <c r="J165" s="4"/>
      <c r="K165" s="4"/>
      <c r="L165" s="4"/>
      <c r="M165" s="4"/>
      <c r="N165" s="4"/>
      <c r="O165" s="4"/>
      <c r="P165" s="4"/>
      <c r="Q165" s="3"/>
      <c r="R165" s="3"/>
      <c r="S165" s="3"/>
    </row>
    <row r="166" spans="1:19" ht="16.5">
      <c r="A166" s="3"/>
      <c r="B166" s="5"/>
      <c r="C166" s="5"/>
      <c r="D166" s="4"/>
      <c r="E166" s="4"/>
      <c r="F166" s="4"/>
      <c r="G166" s="4"/>
      <c r="H166" s="4"/>
      <c r="I166" s="4"/>
      <c r="J166" s="4"/>
      <c r="K166" s="4"/>
      <c r="L166" s="4"/>
      <c r="M166" s="4"/>
      <c r="N166" s="4"/>
      <c r="O166" s="4"/>
      <c r="P166" s="4"/>
      <c r="Q166" s="3"/>
      <c r="R166" s="3"/>
      <c r="S166" s="3"/>
    </row>
    <row r="167" spans="1:19" ht="16.5">
      <c r="A167" s="3"/>
      <c r="B167" s="5"/>
      <c r="C167" s="5"/>
      <c r="D167" s="4"/>
      <c r="E167" s="4"/>
      <c r="F167" s="4"/>
      <c r="G167" s="4"/>
      <c r="H167" s="4"/>
      <c r="I167" s="4"/>
      <c r="J167" s="4"/>
      <c r="K167" s="4"/>
      <c r="L167" s="4"/>
      <c r="M167" s="4"/>
      <c r="N167" s="4"/>
      <c r="O167" s="4"/>
      <c r="P167" s="4"/>
      <c r="Q167" s="3"/>
      <c r="R167" s="3"/>
      <c r="S167" s="3"/>
    </row>
    <row r="168" spans="1:19" ht="16.5">
      <c r="A168" s="3"/>
      <c r="B168" s="5"/>
      <c r="C168" s="5"/>
      <c r="D168" s="4"/>
      <c r="E168" s="4"/>
      <c r="F168" s="4"/>
      <c r="G168" s="4"/>
      <c r="H168" s="4"/>
      <c r="I168" s="4"/>
      <c r="J168" s="4"/>
      <c r="K168" s="4"/>
      <c r="L168" s="4"/>
      <c r="M168" s="4"/>
      <c r="N168" s="4"/>
      <c r="O168" s="4"/>
      <c r="P168" s="4"/>
      <c r="Q168" s="3"/>
      <c r="R168" s="3"/>
      <c r="S168" s="3"/>
    </row>
    <row r="169" spans="1:19" ht="16.5">
      <c r="A169" s="3"/>
      <c r="B169" s="5"/>
      <c r="C169" s="5"/>
      <c r="D169" s="4"/>
      <c r="E169" s="4"/>
      <c r="F169" s="4"/>
      <c r="G169" s="4"/>
      <c r="H169" s="4"/>
      <c r="I169" s="4"/>
      <c r="J169" s="4"/>
      <c r="K169" s="4"/>
      <c r="L169" s="4"/>
      <c r="M169" s="4"/>
      <c r="N169" s="4"/>
      <c r="O169" s="4"/>
      <c r="P169" s="4"/>
      <c r="Q169" s="3"/>
      <c r="R169" s="3"/>
      <c r="S169" s="3"/>
    </row>
    <row r="170" spans="1:19" ht="16.5">
      <c r="A170" s="3"/>
      <c r="B170" s="5"/>
      <c r="C170" s="5"/>
      <c r="D170" s="4"/>
      <c r="E170" s="4"/>
      <c r="F170" s="4"/>
      <c r="G170" s="4"/>
      <c r="H170" s="4"/>
      <c r="I170" s="4"/>
      <c r="J170" s="4"/>
      <c r="K170" s="4"/>
      <c r="L170" s="4"/>
      <c r="M170" s="4"/>
      <c r="N170" s="4"/>
      <c r="O170" s="4"/>
      <c r="P170" s="4"/>
      <c r="Q170" s="3"/>
      <c r="R170" s="3"/>
      <c r="S170" s="3"/>
    </row>
    <row r="171" spans="1:19" ht="16.5">
      <c r="A171" s="3"/>
      <c r="B171" s="5"/>
      <c r="C171" s="5"/>
      <c r="D171" s="4"/>
      <c r="E171" s="4"/>
      <c r="F171" s="4"/>
      <c r="G171" s="4"/>
      <c r="H171" s="4"/>
      <c r="I171" s="4"/>
      <c r="J171" s="4"/>
      <c r="K171" s="4"/>
      <c r="L171" s="4"/>
      <c r="M171" s="4"/>
      <c r="N171" s="4"/>
      <c r="O171" s="4"/>
      <c r="P171" s="4"/>
      <c r="Q171" s="3"/>
      <c r="R171" s="3"/>
      <c r="S171" s="3"/>
    </row>
    <row r="172" spans="1:19" ht="16.5">
      <c r="A172" s="3"/>
      <c r="B172" s="5"/>
      <c r="C172" s="5"/>
      <c r="D172" s="4"/>
      <c r="E172" s="4"/>
      <c r="F172" s="4"/>
      <c r="G172" s="4"/>
      <c r="H172" s="4"/>
      <c r="I172" s="4"/>
      <c r="J172" s="4"/>
      <c r="K172" s="4"/>
      <c r="L172" s="4"/>
      <c r="M172" s="4"/>
      <c r="N172" s="4"/>
      <c r="O172" s="4"/>
      <c r="P172" s="4"/>
      <c r="Q172" s="3"/>
      <c r="R172" s="3"/>
      <c r="S172" s="3"/>
    </row>
    <row r="173" spans="1:19" ht="16.5">
      <c r="A173" s="3"/>
      <c r="B173" s="5"/>
      <c r="C173" s="5"/>
      <c r="D173" s="4"/>
      <c r="E173" s="4"/>
      <c r="F173" s="4"/>
      <c r="G173" s="4"/>
      <c r="H173" s="4"/>
      <c r="I173" s="4"/>
      <c r="J173" s="4"/>
      <c r="K173" s="4"/>
      <c r="L173" s="4"/>
      <c r="M173" s="4"/>
      <c r="N173" s="4"/>
      <c r="O173" s="4"/>
      <c r="P173" s="4"/>
      <c r="Q173" s="3"/>
      <c r="R173" s="3"/>
      <c r="S173" s="3"/>
    </row>
    <row r="174" spans="1:19" ht="16.5">
      <c r="A174" s="3"/>
      <c r="B174" s="5"/>
      <c r="C174" s="5"/>
      <c r="D174" s="4"/>
      <c r="E174" s="4"/>
      <c r="F174" s="4"/>
      <c r="G174" s="4"/>
      <c r="H174" s="4"/>
      <c r="I174" s="4"/>
      <c r="J174" s="4"/>
      <c r="K174" s="4"/>
      <c r="L174" s="4"/>
      <c r="M174" s="4"/>
      <c r="N174" s="4"/>
      <c r="O174" s="4"/>
      <c r="P174" s="4"/>
      <c r="Q174" s="3"/>
      <c r="R174" s="3"/>
      <c r="S174" s="3"/>
    </row>
  </sheetData>
  <sheetProtection selectLockedCells="1" selectUnlockedCells="1"/>
  <mergeCells count="22">
    <mergeCell ref="B2:S2"/>
    <mergeCell ref="K3:O3"/>
    <mergeCell ref="K4:O4"/>
    <mergeCell ref="K5:L5"/>
    <mergeCell ref="N5:O5"/>
    <mergeCell ref="A1:L1"/>
    <mergeCell ref="D41:Q41"/>
    <mergeCell ref="D14:Q14"/>
    <mergeCell ref="D25:Q25"/>
    <mergeCell ref="B14:C14"/>
    <mergeCell ref="B16:C16"/>
    <mergeCell ref="M6:N6"/>
    <mergeCell ref="M1:N1"/>
    <mergeCell ref="B9:P11"/>
    <mergeCell ref="O1:S1"/>
    <mergeCell ref="R7:S7"/>
    <mergeCell ref="B7:Q7"/>
    <mergeCell ref="D33:Q33"/>
    <mergeCell ref="B13:O13"/>
    <mergeCell ref="B18:C18"/>
    <mergeCell ref="B17:C17"/>
    <mergeCell ref="P13:R13"/>
  </mergeCells>
  <printOptions/>
  <pageMargins left="0.7479166666666667" right="0.7479166666666667" top="1.76" bottom="0.9840277777777777" header="1.27" footer="0.5118055555555555"/>
  <pageSetup fitToHeight="1" fitToWidth="1" horizontalDpi="300" verticalDpi="300" orientation="portrait" paperSize="9" scale="39" r:id="rId4"/>
  <headerFooter alignWithMargins="0">
    <oddHeader>&amp;C&amp;F</oddHeader>
  </headerFooter>
  <drawing r:id="rId3"/>
  <legacyDrawing r:id="rId2"/>
</worksheet>
</file>

<file path=xl/worksheets/sheet3.xml><?xml version="1.0" encoding="utf-8"?>
<worksheet xmlns="http://schemas.openxmlformats.org/spreadsheetml/2006/main" xmlns:r="http://schemas.openxmlformats.org/officeDocument/2006/relationships">
  <dimension ref="A1:P189"/>
  <sheetViews>
    <sheetView zoomScalePageLayoutView="0" workbookViewId="0" topLeftCell="A1">
      <pane ySplit="27" topLeftCell="BM28" activePane="bottomLeft" state="frozen"/>
      <selection pane="topLeft" activeCell="A1" sqref="A1"/>
      <selection pane="bottomLeft" activeCell="O13" sqref="O13"/>
    </sheetView>
  </sheetViews>
  <sheetFormatPr defaultColWidth="11.57421875" defaultRowHeight="12.75"/>
  <cols>
    <col min="1" max="1" width="4.00390625" style="26" customWidth="1"/>
    <col min="2" max="2" width="35.00390625" style="26" bestFit="1" customWidth="1"/>
    <col min="3" max="3" width="4.421875" style="26" customWidth="1"/>
    <col min="4" max="4" width="5.00390625" style="26" customWidth="1"/>
    <col min="5" max="5" width="17.140625" style="26" bestFit="1" customWidth="1"/>
    <col min="6" max="6" width="16.140625" style="26" bestFit="1" customWidth="1"/>
    <col min="7" max="7" width="12.28125" style="26" bestFit="1" customWidth="1"/>
    <col min="8" max="10" width="11.57421875" style="26" customWidth="1"/>
    <col min="11" max="11" width="14.421875" style="26" customWidth="1"/>
    <col min="12" max="12" width="14.8515625" style="26" customWidth="1"/>
    <col min="13" max="16384" width="11.57421875" style="26" customWidth="1"/>
  </cols>
  <sheetData>
    <row r="1" spans="1:12" s="158" customFormat="1" ht="28.5" customHeight="1">
      <c r="A1" s="212" t="s">
        <v>138</v>
      </c>
      <c r="B1" s="213"/>
      <c r="C1" s="213"/>
      <c r="D1" s="213"/>
      <c r="E1" s="213"/>
      <c r="F1" s="213"/>
      <c r="G1" s="213"/>
      <c r="H1" s="213"/>
      <c r="I1" s="213"/>
      <c r="J1" s="213"/>
      <c r="K1" s="213"/>
      <c r="L1" s="214"/>
    </row>
    <row r="2" spans="1:16" s="159" customFormat="1" ht="16.5">
      <c r="A2" s="133"/>
      <c r="B2" s="233" t="s">
        <v>129</v>
      </c>
      <c r="C2" s="233"/>
      <c r="D2" s="233"/>
      <c r="E2" s="233"/>
      <c r="F2" s="233"/>
      <c r="G2" s="233"/>
      <c r="H2" s="233"/>
      <c r="I2" s="233"/>
      <c r="J2" s="233"/>
      <c r="K2" s="233"/>
      <c r="L2" s="234"/>
      <c r="M2" s="160"/>
      <c r="N2" s="160"/>
      <c r="O2" s="160"/>
      <c r="P2" s="160"/>
    </row>
    <row r="3" spans="1:16" s="159" customFormat="1" ht="16.5">
      <c r="A3" s="133"/>
      <c r="B3" s="233" t="s">
        <v>133</v>
      </c>
      <c r="C3" s="233"/>
      <c r="D3" s="233"/>
      <c r="E3" s="233"/>
      <c r="F3" s="233"/>
      <c r="G3" s="233"/>
      <c r="H3" s="233"/>
      <c r="I3" s="233"/>
      <c r="J3" s="233"/>
      <c r="K3" s="233"/>
      <c r="L3" s="234"/>
      <c r="M3" s="160"/>
      <c r="N3" s="160"/>
      <c r="O3" s="160"/>
      <c r="P3" s="160"/>
    </row>
    <row r="4" spans="1:16" s="159" customFormat="1" ht="16.5">
      <c r="A4" s="133"/>
      <c r="B4" s="233" t="s">
        <v>131</v>
      </c>
      <c r="C4" s="233"/>
      <c r="D4" s="233"/>
      <c r="E4" s="233"/>
      <c r="F4" s="233"/>
      <c r="G4" s="233"/>
      <c r="H4" s="233"/>
      <c r="I4" s="233"/>
      <c r="J4" s="233"/>
      <c r="K4" s="233"/>
      <c r="L4" s="234"/>
      <c r="M4" s="160"/>
      <c r="N4" s="160"/>
      <c r="O4" s="160"/>
      <c r="P4" s="160"/>
    </row>
    <row r="5" spans="1:16" s="159" customFormat="1" ht="16.5">
      <c r="A5" s="133"/>
      <c r="B5" s="233" t="s">
        <v>132</v>
      </c>
      <c r="C5" s="233"/>
      <c r="D5" s="233"/>
      <c r="E5" s="233"/>
      <c r="F5" s="233"/>
      <c r="G5" s="233"/>
      <c r="H5" s="233"/>
      <c r="I5" s="233"/>
      <c r="J5" s="233"/>
      <c r="K5" s="233"/>
      <c r="L5" s="234"/>
      <c r="M5" s="160"/>
      <c r="N5" s="160"/>
      <c r="O5" s="160"/>
      <c r="P5" s="160"/>
    </row>
    <row r="6" spans="1:16" s="159" customFormat="1" ht="8.25" customHeight="1">
      <c r="A6" s="134"/>
      <c r="B6" s="235"/>
      <c r="C6" s="235"/>
      <c r="D6" s="235"/>
      <c r="E6" s="235"/>
      <c r="F6" s="235"/>
      <c r="G6" s="235"/>
      <c r="H6" s="235"/>
      <c r="I6" s="235"/>
      <c r="J6" s="235"/>
      <c r="K6" s="235"/>
      <c r="L6" s="236"/>
      <c r="M6" s="160"/>
      <c r="N6" s="160"/>
      <c r="O6" s="160"/>
      <c r="P6" s="160"/>
    </row>
    <row r="7" spans="1:10" ht="16.5">
      <c r="A7" s="5"/>
      <c r="B7" s="5"/>
      <c r="C7" s="5"/>
      <c r="D7" s="5"/>
      <c r="E7" s="5"/>
      <c r="F7" s="5"/>
      <c r="G7" s="5"/>
      <c r="H7" s="5"/>
      <c r="I7" s="5"/>
      <c r="J7" s="5"/>
    </row>
    <row r="8" spans="1:11" ht="16.5">
      <c r="A8" s="5"/>
      <c r="B8" s="131" t="s">
        <v>33</v>
      </c>
      <c r="C8" s="7"/>
      <c r="D8" s="7"/>
      <c r="E8" s="5"/>
      <c r="F8" s="5"/>
      <c r="G8" s="5"/>
      <c r="H8" s="5"/>
      <c r="I8" s="5"/>
      <c r="J8" s="5"/>
      <c r="K8" s="131" t="s">
        <v>178</v>
      </c>
    </row>
    <row r="9" spans="1:11" ht="4.5" customHeight="1">
      <c r="A9" s="3"/>
      <c r="B9" s="27"/>
      <c r="C9" s="5"/>
      <c r="D9" s="5"/>
      <c r="E9" s="5"/>
      <c r="F9" s="5"/>
      <c r="G9" s="5"/>
      <c r="H9" s="5"/>
      <c r="I9" s="5"/>
      <c r="J9" s="5"/>
      <c r="K9" s="5"/>
    </row>
    <row r="10" spans="1:10" ht="16.5">
      <c r="A10" s="5"/>
      <c r="B10" s="232" t="s">
        <v>142</v>
      </c>
      <c r="C10" s="232"/>
      <c r="D10" s="42"/>
      <c r="E10" s="119" t="s">
        <v>127</v>
      </c>
      <c r="F10" s="119" t="s">
        <v>128</v>
      </c>
      <c r="G10" s="157" t="s">
        <v>143</v>
      </c>
      <c r="H10" s="43" t="s">
        <v>176</v>
      </c>
      <c r="I10" s="43" t="s">
        <v>177</v>
      </c>
      <c r="J10" s="5"/>
    </row>
    <row r="11" spans="1:13" ht="16.5">
      <c r="A11" s="5"/>
      <c r="B11" s="232" t="s">
        <v>152</v>
      </c>
      <c r="C11" s="232"/>
      <c r="D11" s="42"/>
      <c r="E11" s="169">
        <f>M11*M14*M13*30</f>
        <v>4500</v>
      </c>
      <c r="F11" s="169">
        <f>E11*0.4</f>
        <v>1800</v>
      </c>
      <c r="G11" s="43"/>
      <c r="H11" s="43"/>
      <c r="I11" s="44"/>
      <c r="J11" s="5"/>
      <c r="K11" s="232" t="s">
        <v>151</v>
      </c>
      <c r="L11" s="237"/>
      <c r="M11" s="169">
        <f>Inversión!L6</f>
        <v>150</v>
      </c>
    </row>
    <row r="12" spans="1:13" ht="16.5">
      <c r="A12" s="5"/>
      <c r="B12" s="232" t="s">
        <v>34</v>
      </c>
      <c r="C12" s="232"/>
      <c r="D12" s="42"/>
      <c r="E12" s="45">
        <v>0.02</v>
      </c>
      <c r="F12" s="47">
        <v>0.02</v>
      </c>
      <c r="G12" s="47"/>
      <c r="H12" s="47"/>
      <c r="I12" s="48"/>
      <c r="J12" s="5"/>
      <c r="K12" s="232" t="s">
        <v>150</v>
      </c>
      <c r="L12" s="237"/>
      <c r="M12" s="191">
        <v>0.62</v>
      </c>
    </row>
    <row r="13" spans="1:13" ht="16.5">
      <c r="A13" s="5"/>
      <c r="B13" s="232" t="s">
        <v>153</v>
      </c>
      <c r="C13" s="232"/>
      <c r="D13" s="42"/>
      <c r="E13" s="8">
        <v>100</v>
      </c>
      <c r="F13" s="9">
        <v>40</v>
      </c>
      <c r="G13" s="9"/>
      <c r="H13" s="9"/>
      <c r="I13" s="10"/>
      <c r="J13" s="5"/>
      <c r="K13" s="232" t="s">
        <v>170</v>
      </c>
      <c r="L13" s="237"/>
      <c r="M13" s="168">
        <v>10</v>
      </c>
    </row>
    <row r="14" spans="1:13" ht="16.5">
      <c r="A14" s="5"/>
      <c r="B14" s="232" t="s">
        <v>35</v>
      </c>
      <c r="C14" s="232"/>
      <c r="D14" s="42"/>
      <c r="E14" s="49">
        <v>0</v>
      </c>
      <c r="F14" s="50">
        <v>0</v>
      </c>
      <c r="G14" s="50"/>
      <c r="H14" s="50"/>
      <c r="I14" s="51"/>
      <c r="J14" s="5"/>
      <c r="K14" s="232" t="s">
        <v>188</v>
      </c>
      <c r="L14" s="237"/>
      <c r="M14" s="210">
        <v>0.1</v>
      </c>
    </row>
    <row r="15" spans="1:10" ht="15.75" customHeight="1">
      <c r="A15" s="5"/>
      <c r="B15" s="52"/>
      <c r="C15" s="52"/>
      <c r="D15" s="5"/>
      <c r="E15" s="4"/>
      <c r="F15" s="4"/>
      <c r="G15" s="4"/>
      <c r="H15" s="4"/>
      <c r="I15" s="4"/>
      <c r="J15" s="5"/>
    </row>
    <row r="16" spans="1:10" ht="16.5" hidden="1">
      <c r="A16" s="5"/>
      <c r="B16" s="232" t="s">
        <v>36</v>
      </c>
      <c r="C16" s="232"/>
      <c r="D16" s="53"/>
      <c r="E16" s="54">
        <v>5</v>
      </c>
      <c r="F16" s="4"/>
      <c r="G16" s="4"/>
      <c r="H16" s="4"/>
      <c r="I16" s="4"/>
      <c r="J16" s="5"/>
    </row>
    <row r="17" spans="1:10" ht="16.5">
      <c r="A17" s="5"/>
      <c r="B17" s="34"/>
      <c r="C17" s="34"/>
      <c r="D17" s="34"/>
      <c r="E17" s="55"/>
      <c r="F17" s="4"/>
      <c r="G17" s="4"/>
      <c r="H17" s="4"/>
      <c r="I17" s="4"/>
      <c r="J17" s="5"/>
    </row>
    <row r="18" spans="1:10" ht="16.5" hidden="1">
      <c r="A18" s="5"/>
      <c r="B18" s="131" t="s">
        <v>37</v>
      </c>
      <c r="C18" s="56"/>
      <c r="D18" s="56"/>
      <c r="E18" s="55"/>
      <c r="F18" s="4"/>
      <c r="G18" s="4"/>
      <c r="H18" s="4"/>
      <c r="I18" s="4"/>
      <c r="J18" s="5"/>
    </row>
    <row r="19" spans="1:11" ht="4.5" customHeight="1" hidden="1">
      <c r="A19" s="3"/>
      <c r="B19" s="27"/>
      <c r="C19" s="5"/>
      <c r="D19" s="5"/>
      <c r="E19" s="5"/>
      <c r="F19" s="5"/>
      <c r="G19" s="5"/>
      <c r="H19" s="5"/>
      <c r="I19" s="5"/>
      <c r="J19" s="5"/>
      <c r="K19" s="5"/>
    </row>
    <row r="20" spans="1:10" ht="16.5" hidden="1">
      <c r="A20" s="5"/>
      <c r="B20" s="232" t="s">
        <v>142</v>
      </c>
      <c r="C20" s="232"/>
      <c r="D20" s="29"/>
      <c r="E20" s="119" t="str">
        <f>E10</f>
        <v>HABITACIONES</v>
      </c>
      <c r="F20" s="119" t="str">
        <f>F10</f>
        <v>RESTAURANTE</v>
      </c>
      <c r="G20" s="157" t="str">
        <f>G10</f>
        <v>SPA</v>
      </c>
      <c r="H20" s="119" t="str">
        <f>H10</f>
        <v>Otros 1</v>
      </c>
      <c r="I20" s="119" t="str">
        <f>I10</f>
        <v>Otros 2</v>
      </c>
      <c r="J20" s="5"/>
    </row>
    <row r="21" spans="1:10" ht="16.5" hidden="1">
      <c r="A21" s="5"/>
      <c r="B21" s="232" t="s">
        <v>145</v>
      </c>
      <c r="C21" s="232"/>
      <c r="D21" s="57"/>
      <c r="E21" s="45"/>
      <c r="F21" s="46"/>
      <c r="G21" s="46"/>
      <c r="H21" s="46"/>
      <c r="I21" s="58"/>
      <c r="J21" s="5"/>
    </row>
    <row r="22" spans="1:10" ht="16.5" hidden="1">
      <c r="A22" s="5"/>
      <c r="B22" s="232" t="s">
        <v>144</v>
      </c>
      <c r="C22" s="232"/>
      <c r="D22" s="29"/>
      <c r="E22" s="8"/>
      <c r="F22" s="9">
        <v>0</v>
      </c>
      <c r="G22" s="9"/>
      <c r="H22" s="9"/>
      <c r="I22" s="10"/>
      <c r="J22" s="5"/>
    </row>
    <row r="23" spans="1:10" ht="16.5" hidden="1">
      <c r="A23" s="5"/>
      <c r="B23" s="238" t="s">
        <v>35</v>
      </c>
      <c r="C23" s="238"/>
      <c r="D23" s="29"/>
      <c r="E23" s="49"/>
      <c r="F23" s="50">
        <v>0</v>
      </c>
      <c r="G23" s="50"/>
      <c r="H23" s="50"/>
      <c r="I23" s="51"/>
      <c r="J23" s="5"/>
    </row>
    <row r="24" spans="1:10" ht="16.5">
      <c r="A24" s="5"/>
      <c r="B24" s="52"/>
      <c r="C24" s="52"/>
      <c r="D24" s="52"/>
      <c r="E24" s="4"/>
      <c r="F24" s="4"/>
      <c r="G24" s="4"/>
      <c r="H24" s="4"/>
      <c r="I24" s="4"/>
      <c r="J24" s="5"/>
    </row>
    <row r="25" spans="1:10" ht="16.5" hidden="1">
      <c r="A25" s="5"/>
      <c r="B25" s="239" t="s">
        <v>38</v>
      </c>
      <c r="C25" s="239"/>
      <c r="D25" s="239"/>
      <c r="E25" s="54">
        <v>30</v>
      </c>
      <c r="F25" s="4"/>
      <c r="G25" s="4"/>
      <c r="H25" s="4"/>
      <c r="I25" s="4"/>
      <c r="J25" s="5"/>
    </row>
    <row r="26" spans="1:10" ht="16.5">
      <c r="A26" s="5"/>
      <c r="B26" s="59"/>
      <c r="C26" s="59"/>
      <c r="D26" s="59"/>
      <c r="E26" s="55"/>
      <c r="F26" s="4"/>
      <c r="G26" s="4"/>
      <c r="H26" s="4"/>
      <c r="I26" s="4"/>
      <c r="J26" s="5"/>
    </row>
    <row r="27" spans="1:11" ht="8.25" customHeight="1">
      <c r="A27" s="3"/>
      <c r="B27" s="5"/>
      <c r="C27" s="5"/>
      <c r="D27" s="5"/>
      <c r="E27" s="5"/>
      <c r="F27" s="5"/>
      <c r="G27" s="5"/>
      <c r="H27" s="5"/>
      <c r="I27" s="5"/>
      <c r="J27" s="5"/>
      <c r="K27" s="5"/>
    </row>
    <row r="28" spans="1:9" ht="16.5">
      <c r="A28" s="5"/>
      <c r="B28" s="5"/>
      <c r="C28" s="5"/>
      <c r="D28" s="5"/>
      <c r="E28" s="34"/>
      <c r="F28" s="34"/>
      <c r="H28" s="34"/>
      <c r="I28" s="34"/>
    </row>
    <row r="29" spans="1:11" ht="8.25" customHeight="1">
      <c r="A29" s="3"/>
      <c r="B29" s="5"/>
      <c r="C29" s="5"/>
      <c r="D29" s="5"/>
      <c r="E29" s="5"/>
      <c r="F29" s="5"/>
      <c r="G29" s="5"/>
      <c r="H29" s="5"/>
      <c r="I29" s="5"/>
      <c r="J29" s="5"/>
      <c r="K29" s="5"/>
    </row>
    <row r="30" spans="1:10" ht="16.5">
      <c r="A30" s="5"/>
      <c r="B30" s="34"/>
      <c r="C30" s="34"/>
      <c r="D30" s="34"/>
      <c r="E30" s="55"/>
      <c r="F30" s="4"/>
      <c r="G30" s="4"/>
      <c r="H30" s="4"/>
      <c r="I30" s="4"/>
      <c r="J30" s="5"/>
    </row>
    <row r="31" spans="1:10" ht="16.5">
      <c r="A31" s="5"/>
      <c r="B31" s="34"/>
      <c r="C31" s="34"/>
      <c r="D31" s="34"/>
      <c r="E31" s="119" t="str">
        <f>E10</f>
        <v>HABITACIONES</v>
      </c>
      <c r="F31" s="119" t="str">
        <f>F10</f>
        <v>RESTAURANTE</v>
      </c>
      <c r="G31" s="157" t="str">
        <f>G10</f>
        <v>SPA</v>
      </c>
      <c r="H31" s="157" t="str">
        <f>H10</f>
        <v>Otros 1</v>
      </c>
      <c r="I31" s="119" t="str">
        <f>I10</f>
        <v>Otros 2</v>
      </c>
      <c r="J31" s="5"/>
    </row>
    <row r="32" spans="1:10" ht="16.5" hidden="1">
      <c r="A32" s="5"/>
      <c r="B32" s="131" t="s">
        <v>39</v>
      </c>
      <c r="C32" s="56"/>
      <c r="D32" s="56"/>
      <c r="E32" s="23">
        <f>E13-E22</f>
        <v>100</v>
      </c>
      <c r="F32" s="24">
        <f>F13-F22</f>
        <v>40</v>
      </c>
      <c r="G32" s="24">
        <f>G13-G22</f>
        <v>0</v>
      </c>
      <c r="H32" s="24">
        <f>H13-H22</f>
        <v>0</v>
      </c>
      <c r="I32" s="25">
        <f>I13-I22</f>
        <v>0</v>
      </c>
      <c r="J32" s="5"/>
    </row>
    <row r="33" spans="1:10" ht="16.5">
      <c r="A33" s="5"/>
      <c r="B33" s="119"/>
      <c r="C33" s="5"/>
      <c r="D33" s="5"/>
      <c r="E33" s="4"/>
      <c r="F33" s="4"/>
      <c r="G33" s="4"/>
      <c r="H33" s="4"/>
      <c r="I33" s="4"/>
      <c r="J33" s="5"/>
    </row>
    <row r="34" spans="1:14" ht="16.5">
      <c r="A34" s="5"/>
      <c r="B34" s="131" t="s">
        <v>40</v>
      </c>
      <c r="C34" s="216" t="s">
        <v>130</v>
      </c>
      <c r="D34" s="216"/>
      <c r="E34" s="216"/>
      <c r="F34" s="216"/>
      <c r="G34" s="216"/>
      <c r="H34" s="216"/>
      <c r="I34" s="216"/>
      <c r="J34" s="216"/>
      <c r="K34" s="216"/>
      <c r="L34" s="216"/>
      <c r="M34" s="216"/>
      <c r="N34" s="216"/>
    </row>
    <row r="35" spans="1:14" ht="16.5">
      <c r="A35" s="5"/>
      <c r="B35" s="119"/>
      <c r="C35" s="5"/>
      <c r="D35" s="5"/>
      <c r="E35" s="130">
        <v>1</v>
      </c>
      <c r="F35" s="130">
        <v>2</v>
      </c>
      <c r="G35" s="130">
        <v>3</v>
      </c>
      <c r="H35" s="130">
        <v>4</v>
      </c>
      <c r="I35" s="130">
        <v>5</v>
      </c>
      <c r="J35" s="130">
        <v>6</v>
      </c>
      <c r="K35" s="130">
        <v>7</v>
      </c>
      <c r="L35" s="130">
        <v>8</v>
      </c>
      <c r="M35" s="130">
        <v>9</v>
      </c>
      <c r="N35" s="130">
        <v>10</v>
      </c>
    </row>
    <row r="36" spans="1:14" ht="16.5">
      <c r="A36" s="5"/>
      <c r="B36" s="119" t="str">
        <f>E10</f>
        <v>HABITACIONES</v>
      </c>
      <c r="C36" s="5"/>
      <c r="D36" s="5"/>
      <c r="E36" s="14">
        <f>(E11*E13)</f>
        <v>450000</v>
      </c>
      <c r="F36" s="15">
        <f aca="true" t="shared" si="0" ref="F36:N36">E36*(1+$E$12)*(1+$E$14)</f>
        <v>459000</v>
      </c>
      <c r="G36" s="15">
        <f t="shared" si="0"/>
        <v>468180</v>
      </c>
      <c r="H36" s="15">
        <f t="shared" si="0"/>
        <v>477543.60000000003</v>
      </c>
      <c r="I36" s="16">
        <f t="shared" si="0"/>
        <v>487094.47200000007</v>
      </c>
      <c r="J36" s="16">
        <f t="shared" si="0"/>
        <v>496836.36144000007</v>
      </c>
      <c r="K36" s="16">
        <f t="shared" si="0"/>
        <v>506773.0886688001</v>
      </c>
      <c r="L36" s="16">
        <f t="shared" si="0"/>
        <v>516908.5504421761</v>
      </c>
      <c r="M36" s="16">
        <f t="shared" si="0"/>
        <v>527246.7214510196</v>
      </c>
      <c r="N36" s="16">
        <f t="shared" si="0"/>
        <v>537791.65588004</v>
      </c>
    </row>
    <row r="37" spans="1:14" ht="16.5">
      <c r="A37" s="5"/>
      <c r="B37" s="119" t="str">
        <f>F10</f>
        <v>RESTAURANTE</v>
      </c>
      <c r="C37" s="5"/>
      <c r="D37" s="5"/>
      <c r="E37" s="17">
        <f>F11*F13</f>
        <v>72000</v>
      </c>
      <c r="F37" s="18">
        <f aca="true" t="shared" si="1" ref="F37:N37">E37*(1+$F$12)*(1+$F$14)</f>
        <v>73440</v>
      </c>
      <c r="G37" s="18">
        <f t="shared" si="1"/>
        <v>74908.8</v>
      </c>
      <c r="H37" s="18">
        <f t="shared" si="1"/>
        <v>76406.97600000001</v>
      </c>
      <c r="I37" s="19">
        <f t="shared" si="1"/>
        <v>77935.11552</v>
      </c>
      <c r="J37" s="19">
        <f t="shared" si="1"/>
        <v>79493.8178304</v>
      </c>
      <c r="K37" s="19">
        <f t="shared" si="1"/>
        <v>81083.694187008</v>
      </c>
      <c r="L37" s="19">
        <f t="shared" si="1"/>
        <v>82705.36807074817</v>
      </c>
      <c r="M37" s="19">
        <f t="shared" si="1"/>
        <v>84359.47543216313</v>
      </c>
      <c r="N37" s="19">
        <f t="shared" si="1"/>
        <v>86046.6649408064</v>
      </c>
    </row>
    <row r="38" spans="1:14" ht="16.5">
      <c r="A38" s="5"/>
      <c r="B38" s="119" t="str">
        <f>G10</f>
        <v>SPA</v>
      </c>
      <c r="C38" s="5"/>
      <c r="D38" s="5"/>
      <c r="E38" s="17">
        <f>G11*G13</f>
        <v>0</v>
      </c>
      <c r="F38" s="18">
        <f aca="true" t="shared" si="2" ref="F38:N38">E38*(1+$G$12)*(1+$G$14)</f>
        <v>0</v>
      </c>
      <c r="G38" s="18">
        <f t="shared" si="2"/>
        <v>0</v>
      </c>
      <c r="H38" s="18">
        <f t="shared" si="2"/>
        <v>0</v>
      </c>
      <c r="I38" s="19">
        <f t="shared" si="2"/>
        <v>0</v>
      </c>
      <c r="J38" s="19">
        <f t="shared" si="2"/>
        <v>0</v>
      </c>
      <c r="K38" s="19">
        <f t="shared" si="2"/>
        <v>0</v>
      </c>
      <c r="L38" s="19">
        <f t="shared" si="2"/>
        <v>0</v>
      </c>
      <c r="M38" s="19">
        <f t="shared" si="2"/>
        <v>0</v>
      </c>
      <c r="N38" s="19">
        <f t="shared" si="2"/>
        <v>0</v>
      </c>
    </row>
    <row r="39" spans="1:14" ht="16.5">
      <c r="A39" s="5"/>
      <c r="B39" s="119" t="str">
        <f>H10</f>
        <v>Otros 1</v>
      </c>
      <c r="C39" s="5"/>
      <c r="D39" s="5"/>
      <c r="E39" s="17">
        <f>H11*H13</f>
        <v>0</v>
      </c>
      <c r="F39" s="18">
        <f aca="true" t="shared" si="3" ref="F39:N39">E39*(1+$H$12)*(1+$H$14)</f>
        <v>0</v>
      </c>
      <c r="G39" s="18">
        <f t="shared" si="3"/>
        <v>0</v>
      </c>
      <c r="H39" s="18">
        <f t="shared" si="3"/>
        <v>0</v>
      </c>
      <c r="I39" s="19">
        <f t="shared" si="3"/>
        <v>0</v>
      </c>
      <c r="J39" s="19">
        <f t="shared" si="3"/>
        <v>0</v>
      </c>
      <c r="K39" s="19">
        <f t="shared" si="3"/>
        <v>0</v>
      </c>
      <c r="L39" s="19">
        <f t="shared" si="3"/>
        <v>0</v>
      </c>
      <c r="M39" s="19">
        <f t="shared" si="3"/>
        <v>0</v>
      </c>
      <c r="N39" s="19">
        <f t="shared" si="3"/>
        <v>0</v>
      </c>
    </row>
    <row r="40" spans="1:14" ht="16.5">
      <c r="A40" s="5"/>
      <c r="B40" s="119" t="str">
        <f>I10</f>
        <v>Otros 2</v>
      </c>
      <c r="C40" s="5"/>
      <c r="D40" s="5"/>
      <c r="E40" s="20">
        <f>I11*I13</f>
        <v>0</v>
      </c>
      <c r="F40" s="21">
        <f aca="true" t="shared" si="4" ref="F40:N40">E40*(1+$I$12)*(1+$I$14)</f>
        <v>0</v>
      </c>
      <c r="G40" s="21">
        <f t="shared" si="4"/>
        <v>0</v>
      </c>
      <c r="H40" s="21">
        <f t="shared" si="4"/>
        <v>0</v>
      </c>
      <c r="I40" s="22">
        <f t="shared" si="4"/>
        <v>0</v>
      </c>
      <c r="J40" s="22">
        <f t="shared" si="4"/>
        <v>0</v>
      </c>
      <c r="K40" s="22">
        <f t="shared" si="4"/>
        <v>0</v>
      </c>
      <c r="L40" s="22">
        <f t="shared" si="4"/>
        <v>0</v>
      </c>
      <c r="M40" s="22">
        <f t="shared" si="4"/>
        <v>0</v>
      </c>
      <c r="N40" s="22">
        <f t="shared" si="4"/>
        <v>0</v>
      </c>
    </row>
    <row r="41" spans="1:14" ht="16.5">
      <c r="A41" s="5"/>
      <c r="B41" s="131" t="s">
        <v>11</v>
      </c>
      <c r="C41" s="5"/>
      <c r="D41" s="5"/>
      <c r="E41" s="23">
        <f aca="true" t="shared" si="5" ref="E41:N41">SUM(E36:E40)</f>
        <v>522000</v>
      </c>
      <c r="F41" s="24">
        <f t="shared" si="5"/>
        <v>532440</v>
      </c>
      <c r="G41" s="24">
        <f t="shared" si="5"/>
        <v>543088.8</v>
      </c>
      <c r="H41" s="24">
        <f t="shared" si="5"/>
        <v>553950.576</v>
      </c>
      <c r="I41" s="25">
        <f t="shared" si="5"/>
        <v>565029.5875200001</v>
      </c>
      <c r="J41" s="25">
        <f t="shared" si="5"/>
        <v>576330.1792704001</v>
      </c>
      <c r="K41" s="25">
        <f t="shared" si="5"/>
        <v>587856.782855808</v>
      </c>
      <c r="L41" s="25">
        <f t="shared" si="5"/>
        <v>599613.9185129243</v>
      </c>
      <c r="M41" s="25">
        <f t="shared" si="5"/>
        <v>611606.1968831827</v>
      </c>
      <c r="N41" s="25">
        <f t="shared" si="5"/>
        <v>623838.3208208464</v>
      </c>
    </row>
    <row r="42" spans="1:10" ht="16.5">
      <c r="A42" s="5"/>
      <c r="B42" s="5"/>
      <c r="C42" s="5"/>
      <c r="D42" s="5"/>
      <c r="E42" s="5"/>
      <c r="F42" s="5"/>
      <c r="G42" s="5"/>
      <c r="H42" s="5"/>
      <c r="I42" s="5"/>
      <c r="J42" s="5"/>
    </row>
    <row r="43" spans="1:10" ht="16.5">
      <c r="A43" s="5"/>
      <c r="B43" s="5"/>
      <c r="C43" s="5"/>
      <c r="D43" s="5"/>
      <c r="E43" s="5"/>
      <c r="F43" s="5"/>
      <c r="G43" s="5"/>
      <c r="H43" s="5"/>
      <c r="I43" s="5"/>
      <c r="J43" s="5"/>
    </row>
    <row r="44" spans="1:14" ht="16.5" hidden="1">
      <c r="A44" s="5"/>
      <c r="B44" s="131" t="s">
        <v>41</v>
      </c>
      <c r="C44" s="216" t="s">
        <v>130</v>
      </c>
      <c r="D44" s="216"/>
      <c r="E44" s="216"/>
      <c r="F44" s="216"/>
      <c r="G44" s="216"/>
      <c r="H44" s="216"/>
      <c r="I44" s="216"/>
      <c r="J44" s="216"/>
      <c r="K44" s="216"/>
      <c r="L44" s="216"/>
      <c r="M44" s="216"/>
      <c r="N44" s="216"/>
    </row>
    <row r="45" spans="1:14" ht="16.5" hidden="1">
      <c r="A45" s="5"/>
      <c r="B45" s="119"/>
      <c r="C45" s="5"/>
      <c r="D45" s="5"/>
      <c r="E45" s="130">
        <v>1</v>
      </c>
      <c r="F45" s="130">
        <v>2</v>
      </c>
      <c r="G45" s="130">
        <v>3</v>
      </c>
      <c r="H45" s="130">
        <v>4</v>
      </c>
      <c r="I45" s="130">
        <v>5</v>
      </c>
      <c r="J45" s="130">
        <v>6</v>
      </c>
      <c r="K45" s="130">
        <v>7</v>
      </c>
      <c r="L45" s="130">
        <v>8</v>
      </c>
      <c r="M45" s="130">
        <v>9</v>
      </c>
      <c r="N45" s="130">
        <v>10</v>
      </c>
    </row>
    <row r="46" spans="1:14" ht="16.5" hidden="1">
      <c r="A46" s="5"/>
      <c r="B46" s="119" t="str">
        <f>B36</f>
        <v>HABITACIONES</v>
      </c>
      <c r="C46" s="5"/>
      <c r="D46" s="5"/>
      <c r="E46" s="14">
        <f>E11*E22</f>
        <v>0</v>
      </c>
      <c r="F46" s="15">
        <f aca="true" t="shared" si="6" ref="F46:I50">E46*(1+$E$12)*(1+$E$23)-E56</f>
        <v>0</v>
      </c>
      <c r="G46" s="15">
        <f t="shared" si="6"/>
        <v>0</v>
      </c>
      <c r="H46" s="15">
        <f t="shared" si="6"/>
        <v>0</v>
      </c>
      <c r="I46" s="16">
        <f t="shared" si="6"/>
        <v>0</v>
      </c>
      <c r="J46" s="16">
        <f aca="true" t="shared" si="7" ref="J46:N50">I46*(1+$E$12)*(1+$E$23)-I56</f>
        <v>0</v>
      </c>
      <c r="K46" s="16">
        <f t="shared" si="7"/>
        <v>0</v>
      </c>
      <c r="L46" s="16">
        <f t="shared" si="7"/>
        <v>0</v>
      </c>
      <c r="M46" s="16">
        <f t="shared" si="7"/>
        <v>0</v>
      </c>
      <c r="N46" s="16">
        <f t="shared" si="7"/>
        <v>0</v>
      </c>
    </row>
    <row r="47" spans="1:14" ht="16.5" hidden="1">
      <c r="A47" s="5"/>
      <c r="B47" s="119" t="str">
        <f>B37</f>
        <v>RESTAURANTE</v>
      </c>
      <c r="C47" s="5"/>
      <c r="D47" s="5"/>
      <c r="E47" s="17">
        <f>(F11*(1+F21))*F22</f>
        <v>0</v>
      </c>
      <c r="F47" s="18">
        <f t="shared" si="6"/>
        <v>0</v>
      </c>
      <c r="G47" s="18">
        <f t="shared" si="6"/>
        <v>0</v>
      </c>
      <c r="H47" s="18">
        <f t="shared" si="6"/>
        <v>0</v>
      </c>
      <c r="I47" s="19">
        <f t="shared" si="6"/>
        <v>0</v>
      </c>
      <c r="J47" s="19">
        <f t="shared" si="7"/>
        <v>0</v>
      </c>
      <c r="K47" s="19">
        <f t="shared" si="7"/>
        <v>0</v>
      </c>
      <c r="L47" s="19">
        <f t="shared" si="7"/>
        <v>0</v>
      </c>
      <c r="M47" s="19">
        <f t="shared" si="7"/>
        <v>0</v>
      </c>
      <c r="N47" s="19">
        <f t="shared" si="7"/>
        <v>0</v>
      </c>
    </row>
    <row r="48" spans="1:14" ht="16.5" hidden="1">
      <c r="A48" s="5"/>
      <c r="B48" s="119" t="str">
        <f>B38</f>
        <v>SPA</v>
      </c>
      <c r="C48" s="5"/>
      <c r="D48" s="5"/>
      <c r="E48" s="17">
        <f>(G11*(1+G21))*G22</f>
        <v>0</v>
      </c>
      <c r="F48" s="18">
        <f t="shared" si="6"/>
        <v>0</v>
      </c>
      <c r="G48" s="18">
        <f t="shared" si="6"/>
        <v>0</v>
      </c>
      <c r="H48" s="18">
        <f t="shared" si="6"/>
        <v>0</v>
      </c>
      <c r="I48" s="19">
        <f t="shared" si="6"/>
        <v>0</v>
      </c>
      <c r="J48" s="19">
        <f t="shared" si="7"/>
        <v>0</v>
      </c>
      <c r="K48" s="19">
        <f t="shared" si="7"/>
        <v>0</v>
      </c>
      <c r="L48" s="19">
        <f t="shared" si="7"/>
        <v>0</v>
      </c>
      <c r="M48" s="19">
        <f t="shared" si="7"/>
        <v>0</v>
      </c>
      <c r="N48" s="19">
        <f t="shared" si="7"/>
        <v>0</v>
      </c>
    </row>
    <row r="49" spans="1:14" ht="16.5" hidden="1">
      <c r="A49" s="5"/>
      <c r="B49" s="119" t="str">
        <f>B39</f>
        <v>Otros 1</v>
      </c>
      <c r="C49" s="5"/>
      <c r="D49" s="5"/>
      <c r="E49" s="17">
        <f>(H11*(1+H21))*H22</f>
        <v>0</v>
      </c>
      <c r="F49" s="18">
        <f t="shared" si="6"/>
        <v>0</v>
      </c>
      <c r="G49" s="18">
        <f t="shared" si="6"/>
        <v>0</v>
      </c>
      <c r="H49" s="18">
        <f t="shared" si="6"/>
        <v>0</v>
      </c>
      <c r="I49" s="19">
        <f t="shared" si="6"/>
        <v>0</v>
      </c>
      <c r="J49" s="19">
        <f t="shared" si="7"/>
        <v>0</v>
      </c>
      <c r="K49" s="19">
        <f t="shared" si="7"/>
        <v>0</v>
      </c>
      <c r="L49" s="19">
        <f t="shared" si="7"/>
        <v>0</v>
      </c>
      <c r="M49" s="19">
        <f t="shared" si="7"/>
        <v>0</v>
      </c>
      <c r="N49" s="19">
        <f t="shared" si="7"/>
        <v>0</v>
      </c>
    </row>
    <row r="50" spans="1:14" ht="16.5" hidden="1">
      <c r="A50" s="5"/>
      <c r="B50" s="119" t="str">
        <f>B40</f>
        <v>Otros 2</v>
      </c>
      <c r="C50" s="5"/>
      <c r="D50" s="5"/>
      <c r="E50" s="20">
        <f>(I11*(1+I21))*I22</f>
        <v>0</v>
      </c>
      <c r="F50" s="21">
        <f t="shared" si="6"/>
        <v>0</v>
      </c>
      <c r="G50" s="21">
        <f t="shared" si="6"/>
        <v>0</v>
      </c>
      <c r="H50" s="21">
        <f t="shared" si="6"/>
        <v>0</v>
      </c>
      <c r="I50" s="22">
        <f t="shared" si="6"/>
        <v>0</v>
      </c>
      <c r="J50" s="22">
        <f t="shared" si="7"/>
        <v>0</v>
      </c>
      <c r="K50" s="22">
        <f t="shared" si="7"/>
        <v>0</v>
      </c>
      <c r="L50" s="22">
        <f t="shared" si="7"/>
        <v>0</v>
      </c>
      <c r="M50" s="22">
        <f t="shared" si="7"/>
        <v>0</v>
      </c>
      <c r="N50" s="22">
        <f t="shared" si="7"/>
        <v>0</v>
      </c>
    </row>
    <row r="51" spans="1:15" ht="16.5" hidden="1">
      <c r="A51" s="5"/>
      <c r="B51" s="131" t="s">
        <v>11</v>
      </c>
      <c r="C51" s="5"/>
      <c r="D51" s="5"/>
      <c r="E51" s="23">
        <f aca="true" t="shared" si="8" ref="E51:N51">SUM(E46:E50)</f>
        <v>0</v>
      </c>
      <c r="F51" s="24">
        <f t="shared" si="8"/>
        <v>0</v>
      </c>
      <c r="G51" s="24">
        <f t="shared" si="8"/>
        <v>0</v>
      </c>
      <c r="H51" s="24">
        <f t="shared" si="8"/>
        <v>0</v>
      </c>
      <c r="I51" s="25">
        <f t="shared" si="8"/>
        <v>0</v>
      </c>
      <c r="J51" s="25">
        <f t="shared" si="8"/>
        <v>0</v>
      </c>
      <c r="K51" s="25">
        <f t="shared" si="8"/>
        <v>0</v>
      </c>
      <c r="L51" s="25">
        <f t="shared" si="8"/>
        <v>0</v>
      </c>
      <c r="M51" s="25">
        <f t="shared" si="8"/>
        <v>0</v>
      </c>
      <c r="N51" s="25">
        <f t="shared" si="8"/>
        <v>0</v>
      </c>
      <c r="O51" s="60"/>
    </row>
    <row r="52" spans="1:10" ht="16.5" hidden="1">
      <c r="A52" s="5"/>
      <c r="B52" s="5"/>
      <c r="C52" s="5"/>
      <c r="D52" s="5"/>
      <c r="E52" s="5"/>
      <c r="F52" s="5"/>
      <c r="G52" s="5"/>
      <c r="H52" s="5"/>
      <c r="I52" s="5"/>
      <c r="J52" s="5"/>
    </row>
    <row r="53" spans="1:10" ht="16.5" hidden="1">
      <c r="A53" s="5"/>
      <c r="B53" s="5"/>
      <c r="C53" s="5"/>
      <c r="D53" s="5"/>
      <c r="E53" s="5"/>
      <c r="F53" s="18"/>
      <c r="G53" s="5"/>
      <c r="H53" s="5"/>
      <c r="I53" s="5"/>
      <c r="J53" s="5"/>
    </row>
    <row r="54" spans="1:15" ht="16.5" hidden="1">
      <c r="A54" s="5"/>
      <c r="B54" s="131" t="s">
        <v>42</v>
      </c>
      <c r="C54" s="7"/>
      <c r="D54" s="216" t="s">
        <v>130</v>
      </c>
      <c r="E54" s="216"/>
      <c r="F54" s="216"/>
      <c r="G54" s="216"/>
      <c r="H54" s="216"/>
      <c r="I54" s="216"/>
      <c r="J54" s="216"/>
      <c r="K54" s="216"/>
      <c r="L54" s="216"/>
      <c r="M54" s="216"/>
      <c r="N54" s="216"/>
      <c r="O54" s="216"/>
    </row>
    <row r="55" spans="1:14" ht="16.5" hidden="1">
      <c r="A55" s="5"/>
      <c r="B55" s="119"/>
      <c r="C55" s="5"/>
      <c r="D55" s="5"/>
      <c r="E55" s="130">
        <v>1</v>
      </c>
      <c r="F55" s="130">
        <v>2</v>
      </c>
      <c r="G55" s="130">
        <v>3</v>
      </c>
      <c r="H55" s="130">
        <v>4</v>
      </c>
      <c r="I55" s="130">
        <v>5</v>
      </c>
      <c r="J55" s="130">
        <v>6</v>
      </c>
      <c r="K55" s="130">
        <v>7</v>
      </c>
      <c r="L55" s="130">
        <v>8</v>
      </c>
      <c r="M55" s="130">
        <v>9</v>
      </c>
      <c r="N55" s="130">
        <v>10</v>
      </c>
    </row>
    <row r="56" spans="1:14" ht="16.5" hidden="1">
      <c r="A56" s="5"/>
      <c r="B56" s="119" t="str">
        <f>B46</f>
        <v>HABITACIONES</v>
      </c>
      <c r="C56" s="5"/>
      <c r="D56" s="5"/>
      <c r="E56" s="14">
        <f>E36*$E$21</f>
        <v>0</v>
      </c>
      <c r="F56" s="15">
        <f>F36*$E$21</f>
        <v>0</v>
      </c>
      <c r="G56" s="15">
        <f>G36*$E$21</f>
        <v>0</v>
      </c>
      <c r="H56" s="15">
        <f aca="true" t="shared" si="9" ref="E56:I58">H36*$E$21</f>
        <v>0</v>
      </c>
      <c r="I56" s="16">
        <f t="shared" si="9"/>
        <v>0</v>
      </c>
      <c r="J56" s="16">
        <f aca="true" t="shared" si="10" ref="J56:N60">J36*$E$21</f>
        <v>0</v>
      </c>
      <c r="K56" s="16">
        <f t="shared" si="10"/>
        <v>0</v>
      </c>
      <c r="L56" s="16">
        <f t="shared" si="10"/>
        <v>0</v>
      </c>
      <c r="M56" s="16">
        <f t="shared" si="10"/>
        <v>0</v>
      </c>
      <c r="N56" s="16">
        <f t="shared" si="10"/>
        <v>0</v>
      </c>
    </row>
    <row r="57" spans="1:14" ht="16.5" hidden="1">
      <c r="A57" s="5"/>
      <c r="B57" s="119" t="str">
        <f>B47</f>
        <v>RESTAURANTE</v>
      </c>
      <c r="C57" s="5"/>
      <c r="D57" s="5"/>
      <c r="E57" s="17">
        <f t="shared" si="9"/>
        <v>0</v>
      </c>
      <c r="F57" s="18">
        <f t="shared" si="9"/>
        <v>0</v>
      </c>
      <c r="G57" s="18">
        <f t="shared" si="9"/>
        <v>0</v>
      </c>
      <c r="H57" s="18">
        <f t="shared" si="9"/>
        <v>0</v>
      </c>
      <c r="I57" s="19">
        <f t="shared" si="9"/>
        <v>0</v>
      </c>
      <c r="J57" s="19">
        <f t="shared" si="10"/>
        <v>0</v>
      </c>
      <c r="K57" s="19">
        <f t="shared" si="10"/>
        <v>0</v>
      </c>
      <c r="L57" s="19">
        <f t="shared" si="10"/>
        <v>0</v>
      </c>
      <c r="M57" s="19">
        <f t="shared" si="10"/>
        <v>0</v>
      </c>
      <c r="N57" s="19">
        <f t="shared" si="10"/>
        <v>0</v>
      </c>
    </row>
    <row r="58" spans="1:14" ht="16.5" hidden="1">
      <c r="A58" s="5"/>
      <c r="B58" s="119" t="str">
        <f>B48</f>
        <v>SPA</v>
      </c>
      <c r="C58" s="5"/>
      <c r="D58" s="5"/>
      <c r="E58" s="17">
        <f t="shared" si="9"/>
        <v>0</v>
      </c>
      <c r="F58" s="18">
        <f t="shared" si="9"/>
        <v>0</v>
      </c>
      <c r="G58" s="18">
        <f t="shared" si="9"/>
        <v>0</v>
      </c>
      <c r="H58" s="18">
        <f t="shared" si="9"/>
        <v>0</v>
      </c>
      <c r="I58" s="19">
        <f t="shared" si="9"/>
        <v>0</v>
      </c>
      <c r="J58" s="19">
        <f t="shared" si="10"/>
        <v>0</v>
      </c>
      <c r="K58" s="19">
        <f t="shared" si="10"/>
        <v>0</v>
      </c>
      <c r="L58" s="19">
        <f t="shared" si="10"/>
        <v>0</v>
      </c>
      <c r="M58" s="19">
        <f t="shared" si="10"/>
        <v>0</v>
      </c>
      <c r="N58" s="19">
        <f t="shared" si="10"/>
        <v>0</v>
      </c>
    </row>
    <row r="59" spans="1:14" ht="16.5" hidden="1">
      <c r="A59" s="5"/>
      <c r="B59" s="119" t="str">
        <f>B49</f>
        <v>Otros 1</v>
      </c>
      <c r="C59" s="5"/>
      <c r="D59" s="5"/>
      <c r="E59" s="17">
        <f aca="true" t="shared" si="11" ref="E59:I60">E39*$E$21</f>
        <v>0</v>
      </c>
      <c r="F59" s="18">
        <f t="shared" si="11"/>
        <v>0</v>
      </c>
      <c r="G59" s="18">
        <f t="shared" si="11"/>
        <v>0</v>
      </c>
      <c r="H59" s="18">
        <f t="shared" si="11"/>
        <v>0</v>
      </c>
      <c r="I59" s="19">
        <f t="shared" si="11"/>
        <v>0</v>
      </c>
      <c r="J59" s="19">
        <f t="shared" si="10"/>
        <v>0</v>
      </c>
      <c r="K59" s="19">
        <f t="shared" si="10"/>
        <v>0</v>
      </c>
      <c r="L59" s="19">
        <f t="shared" si="10"/>
        <v>0</v>
      </c>
      <c r="M59" s="19">
        <f t="shared" si="10"/>
        <v>0</v>
      </c>
      <c r="N59" s="19">
        <f t="shared" si="10"/>
        <v>0</v>
      </c>
    </row>
    <row r="60" spans="1:14" ht="16.5" hidden="1">
      <c r="A60" s="5"/>
      <c r="B60" s="119" t="str">
        <f>B50</f>
        <v>Otros 2</v>
      </c>
      <c r="C60" s="5"/>
      <c r="D60" s="5"/>
      <c r="E60" s="20">
        <f t="shared" si="11"/>
        <v>0</v>
      </c>
      <c r="F60" s="21">
        <f t="shared" si="11"/>
        <v>0</v>
      </c>
      <c r="G60" s="21">
        <f t="shared" si="11"/>
        <v>0</v>
      </c>
      <c r="H60" s="21">
        <f t="shared" si="11"/>
        <v>0</v>
      </c>
      <c r="I60" s="22">
        <f t="shared" si="11"/>
        <v>0</v>
      </c>
      <c r="J60" s="22">
        <f t="shared" si="10"/>
        <v>0</v>
      </c>
      <c r="K60" s="22">
        <f t="shared" si="10"/>
        <v>0</v>
      </c>
      <c r="L60" s="22">
        <f t="shared" si="10"/>
        <v>0</v>
      </c>
      <c r="M60" s="22">
        <f t="shared" si="10"/>
        <v>0</v>
      </c>
      <c r="N60" s="22">
        <f t="shared" si="10"/>
        <v>0</v>
      </c>
    </row>
    <row r="61" spans="1:14" ht="16.5" hidden="1">
      <c r="A61" s="5"/>
      <c r="B61" s="131" t="s">
        <v>11</v>
      </c>
      <c r="C61" s="5"/>
      <c r="D61" s="5"/>
      <c r="E61" s="23">
        <f aca="true" t="shared" si="12" ref="E61:N61">SUM(E56:E60)</f>
        <v>0</v>
      </c>
      <c r="F61" s="24">
        <f t="shared" si="12"/>
        <v>0</v>
      </c>
      <c r="G61" s="24">
        <f t="shared" si="12"/>
        <v>0</v>
      </c>
      <c r="H61" s="24">
        <f t="shared" si="12"/>
        <v>0</v>
      </c>
      <c r="I61" s="25">
        <f t="shared" si="12"/>
        <v>0</v>
      </c>
      <c r="J61" s="25">
        <f t="shared" si="12"/>
        <v>0</v>
      </c>
      <c r="K61" s="25">
        <f t="shared" si="12"/>
        <v>0</v>
      </c>
      <c r="L61" s="25">
        <f t="shared" si="12"/>
        <v>0</v>
      </c>
      <c r="M61" s="25">
        <f t="shared" si="12"/>
        <v>0</v>
      </c>
      <c r="N61" s="25">
        <f t="shared" si="12"/>
        <v>0</v>
      </c>
    </row>
    <row r="62" spans="1:10" ht="16.5" hidden="1">
      <c r="A62" s="5"/>
      <c r="B62" s="5"/>
      <c r="C62" s="5"/>
      <c r="D62" s="5"/>
      <c r="E62" s="5"/>
      <c r="F62" s="5"/>
      <c r="G62" s="5"/>
      <c r="H62" s="5"/>
      <c r="I62" s="5"/>
      <c r="J62" s="5"/>
    </row>
    <row r="63" spans="1:10" ht="16.5">
      <c r="A63" s="5"/>
      <c r="B63" s="5"/>
      <c r="C63" s="5"/>
      <c r="D63" s="5"/>
      <c r="E63" s="5"/>
      <c r="F63" s="5"/>
      <c r="G63" s="5"/>
      <c r="H63" s="5"/>
      <c r="I63" s="5"/>
      <c r="J63" s="5"/>
    </row>
    <row r="64" spans="1:10" ht="16.5">
      <c r="A64" s="5"/>
      <c r="B64" s="5"/>
      <c r="C64" s="5"/>
      <c r="D64" s="5"/>
      <c r="E64" s="5"/>
      <c r="F64" s="5"/>
      <c r="G64" s="5"/>
      <c r="H64" s="5"/>
      <c r="I64" s="5"/>
      <c r="J64" s="5"/>
    </row>
    <row r="65" spans="1:10" ht="16.5">
      <c r="A65" s="5"/>
      <c r="B65" s="5"/>
      <c r="C65" s="5"/>
      <c r="D65" s="5"/>
      <c r="E65" s="5"/>
      <c r="F65" s="5"/>
      <c r="G65" s="5"/>
      <c r="H65" s="5"/>
      <c r="I65" s="5"/>
      <c r="J65" s="5"/>
    </row>
    <row r="66" spans="1:10" ht="16.5">
      <c r="A66" s="5"/>
      <c r="B66" s="5"/>
      <c r="C66" s="5"/>
      <c r="D66" s="5"/>
      <c r="E66" s="5"/>
      <c r="F66" s="5"/>
      <c r="G66" s="5"/>
      <c r="H66" s="5"/>
      <c r="I66" s="5"/>
      <c r="J66" s="5"/>
    </row>
    <row r="67" spans="1:10" ht="16.5">
      <c r="A67" s="5"/>
      <c r="B67" s="5"/>
      <c r="C67" s="5"/>
      <c r="D67" s="5"/>
      <c r="E67" s="5"/>
      <c r="F67" s="5"/>
      <c r="G67" s="5"/>
      <c r="H67" s="5"/>
      <c r="I67" s="5"/>
      <c r="J67" s="5"/>
    </row>
    <row r="68" spans="1:10" ht="16.5">
      <c r="A68" s="5"/>
      <c r="B68" s="5"/>
      <c r="C68" s="5"/>
      <c r="D68" s="5"/>
      <c r="E68" s="5"/>
      <c r="F68" s="5"/>
      <c r="G68" s="5"/>
      <c r="H68" s="5"/>
      <c r="I68" s="5"/>
      <c r="J68" s="5"/>
    </row>
    <row r="69" spans="1:10" ht="16.5">
      <c r="A69" s="5"/>
      <c r="B69" s="5"/>
      <c r="C69" s="5"/>
      <c r="D69" s="5"/>
      <c r="E69" s="5"/>
      <c r="F69" s="5"/>
      <c r="G69" s="5"/>
      <c r="H69" s="5"/>
      <c r="I69" s="5"/>
      <c r="J69" s="5"/>
    </row>
    <row r="70" spans="1:10" ht="16.5">
      <c r="A70" s="5"/>
      <c r="B70" s="5"/>
      <c r="C70" s="5"/>
      <c r="D70" s="5"/>
      <c r="E70" s="5"/>
      <c r="F70" s="5"/>
      <c r="G70" s="5"/>
      <c r="H70" s="5"/>
      <c r="I70" s="5"/>
      <c r="J70" s="5"/>
    </row>
    <row r="71" spans="1:10" ht="16.5">
      <c r="A71" s="5"/>
      <c r="B71" s="5"/>
      <c r="C71" s="5"/>
      <c r="D71" s="5"/>
      <c r="E71" s="5"/>
      <c r="F71" s="5"/>
      <c r="G71" s="5"/>
      <c r="H71" s="5"/>
      <c r="I71" s="5"/>
      <c r="J71" s="5"/>
    </row>
    <row r="72" spans="1:10" ht="16.5">
      <c r="A72" s="5"/>
      <c r="B72" s="5"/>
      <c r="C72" s="5"/>
      <c r="D72" s="5"/>
      <c r="E72" s="5"/>
      <c r="F72" s="5"/>
      <c r="G72" s="5"/>
      <c r="H72" s="5"/>
      <c r="I72" s="5"/>
      <c r="J72" s="5"/>
    </row>
    <row r="73" spans="1:10" ht="16.5">
      <c r="A73" s="5"/>
      <c r="B73" s="5"/>
      <c r="C73" s="5"/>
      <c r="D73" s="5"/>
      <c r="E73" s="5"/>
      <c r="F73" s="5"/>
      <c r="G73" s="5"/>
      <c r="H73" s="5"/>
      <c r="I73" s="5"/>
      <c r="J73" s="5"/>
    </row>
    <row r="74" spans="1:10" ht="16.5">
      <c r="A74" s="5"/>
      <c r="B74" s="5"/>
      <c r="C74" s="5"/>
      <c r="D74" s="5"/>
      <c r="E74" s="5"/>
      <c r="F74" s="5"/>
      <c r="G74" s="5"/>
      <c r="H74" s="5"/>
      <c r="I74" s="5"/>
      <c r="J74" s="5"/>
    </row>
    <row r="75" spans="1:10" ht="16.5">
      <c r="A75" s="5"/>
      <c r="B75" s="5"/>
      <c r="C75" s="5"/>
      <c r="D75" s="5"/>
      <c r="E75" s="5"/>
      <c r="F75" s="5"/>
      <c r="G75" s="5"/>
      <c r="H75" s="5"/>
      <c r="I75" s="5"/>
      <c r="J75" s="5"/>
    </row>
    <row r="76" spans="1:10" ht="16.5">
      <c r="A76" s="5"/>
      <c r="B76" s="5"/>
      <c r="C76" s="5"/>
      <c r="D76" s="5"/>
      <c r="E76" s="5"/>
      <c r="F76" s="5"/>
      <c r="G76" s="5"/>
      <c r="H76" s="5"/>
      <c r="I76" s="5"/>
      <c r="J76" s="5"/>
    </row>
    <row r="77" spans="1:10" ht="16.5">
      <c r="A77" s="5"/>
      <c r="B77" s="5"/>
      <c r="C77" s="5"/>
      <c r="D77" s="5"/>
      <c r="E77" s="5"/>
      <c r="F77" s="5"/>
      <c r="G77" s="5"/>
      <c r="H77" s="5"/>
      <c r="I77" s="5"/>
      <c r="J77" s="5"/>
    </row>
    <row r="78" spans="1:10" ht="16.5">
      <c r="A78" s="5"/>
      <c r="B78" s="5"/>
      <c r="C78" s="5"/>
      <c r="D78" s="5"/>
      <c r="E78" s="5"/>
      <c r="F78" s="5"/>
      <c r="G78" s="5"/>
      <c r="H78" s="5"/>
      <c r="I78" s="5"/>
      <c r="J78" s="5"/>
    </row>
    <row r="79" spans="1:10" ht="16.5">
      <c r="A79" s="5"/>
      <c r="B79" s="5"/>
      <c r="C79" s="5"/>
      <c r="D79" s="5"/>
      <c r="E79" s="5"/>
      <c r="F79" s="5"/>
      <c r="G79" s="5"/>
      <c r="H79" s="5"/>
      <c r="I79" s="5"/>
      <c r="J79" s="5"/>
    </row>
    <row r="80" spans="1:10" ht="16.5">
      <c r="A80" s="5"/>
      <c r="B80" s="5"/>
      <c r="C80" s="5"/>
      <c r="D80" s="5"/>
      <c r="E80" s="5"/>
      <c r="F80" s="5"/>
      <c r="G80" s="5"/>
      <c r="H80" s="5"/>
      <c r="I80" s="5"/>
      <c r="J80" s="5"/>
    </row>
    <row r="81" spans="1:10" ht="16.5">
      <c r="A81" s="5"/>
      <c r="B81" s="5"/>
      <c r="C81" s="5"/>
      <c r="D81" s="5"/>
      <c r="E81" s="5"/>
      <c r="F81" s="5"/>
      <c r="G81" s="5"/>
      <c r="H81" s="5"/>
      <c r="I81" s="5"/>
      <c r="J81" s="5"/>
    </row>
    <row r="82" spans="1:10" ht="16.5">
      <c r="A82" s="5"/>
      <c r="B82" s="5"/>
      <c r="C82" s="5"/>
      <c r="D82" s="5"/>
      <c r="E82" s="5"/>
      <c r="F82" s="5"/>
      <c r="G82" s="5"/>
      <c r="H82" s="5"/>
      <c r="I82" s="5"/>
      <c r="J82" s="5"/>
    </row>
    <row r="83" spans="1:10" ht="16.5">
      <c r="A83" s="5"/>
      <c r="B83" s="5"/>
      <c r="C83" s="5"/>
      <c r="D83" s="5"/>
      <c r="E83" s="5"/>
      <c r="F83" s="5"/>
      <c r="G83" s="5"/>
      <c r="H83" s="5"/>
      <c r="I83" s="5"/>
      <c r="J83" s="5"/>
    </row>
    <row r="84" spans="1:10" ht="16.5">
      <c r="A84" s="5"/>
      <c r="B84" s="5"/>
      <c r="C84" s="5"/>
      <c r="D84" s="5"/>
      <c r="E84" s="5"/>
      <c r="F84" s="5"/>
      <c r="G84" s="5"/>
      <c r="H84" s="5"/>
      <c r="I84" s="5"/>
      <c r="J84" s="5"/>
    </row>
    <row r="85" spans="1:10" ht="16.5">
      <c r="A85" s="5"/>
      <c r="B85" s="5"/>
      <c r="C85" s="5"/>
      <c r="D85" s="5"/>
      <c r="E85" s="5"/>
      <c r="F85" s="5"/>
      <c r="G85" s="5"/>
      <c r="H85" s="5"/>
      <c r="I85" s="5"/>
      <c r="J85" s="5"/>
    </row>
    <row r="86" spans="1:10" ht="16.5">
      <c r="A86" s="5"/>
      <c r="B86" s="5"/>
      <c r="C86" s="5"/>
      <c r="D86" s="5"/>
      <c r="E86" s="5"/>
      <c r="F86" s="5"/>
      <c r="G86" s="5"/>
      <c r="H86" s="5"/>
      <c r="I86" s="5"/>
      <c r="J86" s="5"/>
    </row>
    <row r="87" spans="1:10" ht="16.5">
      <c r="A87" s="5"/>
      <c r="B87" s="5"/>
      <c r="C87" s="5"/>
      <c r="D87" s="5"/>
      <c r="E87" s="5"/>
      <c r="F87" s="5"/>
      <c r="G87" s="5"/>
      <c r="H87" s="5"/>
      <c r="I87" s="5"/>
      <c r="J87" s="5"/>
    </row>
    <row r="88" spans="1:10" ht="16.5">
      <c r="A88" s="5"/>
      <c r="B88" s="5"/>
      <c r="C88" s="5"/>
      <c r="D88" s="5"/>
      <c r="E88" s="5"/>
      <c r="F88" s="5"/>
      <c r="G88" s="5"/>
      <c r="H88" s="5"/>
      <c r="I88" s="5"/>
      <c r="J88" s="5"/>
    </row>
    <row r="89" spans="1:10" ht="16.5">
      <c r="A89" s="5"/>
      <c r="B89" s="5"/>
      <c r="C89" s="5"/>
      <c r="D89" s="5"/>
      <c r="E89" s="5"/>
      <c r="F89" s="5"/>
      <c r="G89" s="5"/>
      <c r="H89" s="5"/>
      <c r="I89" s="5"/>
      <c r="J89" s="5"/>
    </row>
    <row r="90" spans="1:10" ht="16.5">
      <c r="A90" s="5"/>
      <c r="B90" s="5"/>
      <c r="C90" s="5"/>
      <c r="D90" s="5"/>
      <c r="E90" s="5"/>
      <c r="F90" s="5"/>
      <c r="G90" s="5"/>
      <c r="H90" s="5"/>
      <c r="I90" s="5"/>
      <c r="J90" s="5"/>
    </row>
    <row r="91" spans="1:10" ht="16.5">
      <c r="A91" s="5"/>
      <c r="B91" s="5"/>
      <c r="C91" s="5"/>
      <c r="D91" s="5"/>
      <c r="E91" s="5"/>
      <c r="F91" s="5"/>
      <c r="G91" s="5"/>
      <c r="H91" s="5"/>
      <c r="I91" s="5"/>
      <c r="J91" s="5"/>
    </row>
    <row r="92" spans="1:10" ht="16.5">
      <c r="A92" s="5"/>
      <c r="B92" s="5"/>
      <c r="C92" s="5"/>
      <c r="D92" s="5"/>
      <c r="E92" s="5"/>
      <c r="F92" s="5"/>
      <c r="G92" s="5"/>
      <c r="H92" s="5"/>
      <c r="I92" s="5"/>
      <c r="J92" s="5"/>
    </row>
    <row r="93" spans="1:10" ht="16.5">
      <c r="A93" s="5"/>
      <c r="B93" s="5"/>
      <c r="C93" s="5"/>
      <c r="D93" s="5"/>
      <c r="E93" s="5"/>
      <c r="F93" s="5"/>
      <c r="G93" s="5"/>
      <c r="H93" s="5"/>
      <c r="I93" s="5"/>
      <c r="J93" s="5"/>
    </row>
    <row r="94" spans="1:10" ht="16.5">
      <c r="A94" s="5"/>
      <c r="B94" s="5"/>
      <c r="C94" s="5"/>
      <c r="D94" s="5"/>
      <c r="E94" s="5"/>
      <c r="F94" s="5"/>
      <c r="G94" s="5"/>
      <c r="H94" s="5"/>
      <c r="I94" s="5"/>
      <c r="J94" s="5"/>
    </row>
    <row r="95" spans="1:10" ht="16.5">
      <c r="A95" s="5"/>
      <c r="B95" s="5"/>
      <c r="C95" s="5"/>
      <c r="D95" s="5"/>
      <c r="E95" s="5"/>
      <c r="F95" s="5"/>
      <c r="G95" s="5"/>
      <c r="H95" s="5"/>
      <c r="I95" s="5"/>
      <c r="J95" s="5"/>
    </row>
    <row r="96" spans="1:10" ht="16.5">
      <c r="A96" s="5"/>
      <c r="B96" s="5"/>
      <c r="C96" s="5"/>
      <c r="D96" s="5"/>
      <c r="E96" s="5"/>
      <c r="F96" s="5"/>
      <c r="G96" s="5"/>
      <c r="H96" s="5"/>
      <c r="I96" s="5"/>
      <c r="J96" s="5"/>
    </row>
    <row r="97" spans="1:10" ht="16.5">
      <c r="A97" s="5"/>
      <c r="B97" s="5"/>
      <c r="C97" s="5"/>
      <c r="D97" s="5"/>
      <c r="E97" s="5"/>
      <c r="F97" s="5"/>
      <c r="G97" s="5"/>
      <c r="H97" s="5"/>
      <c r="I97" s="5"/>
      <c r="J97" s="5"/>
    </row>
    <row r="98" spans="1:10" ht="16.5">
      <c r="A98" s="5"/>
      <c r="B98" s="5"/>
      <c r="C98" s="5"/>
      <c r="D98" s="5"/>
      <c r="E98" s="5"/>
      <c r="F98" s="5"/>
      <c r="G98" s="5"/>
      <c r="H98" s="5"/>
      <c r="I98" s="5"/>
      <c r="J98" s="5"/>
    </row>
    <row r="99" spans="1:10" ht="16.5">
      <c r="A99" s="5"/>
      <c r="B99" s="5"/>
      <c r="C99" s="5"/>
      <c r="D99" s="5"/>
      <c r="E99" s="5"/>
      <c r="F99" s="5"/>
      <c r="G99" s="5"/>
      <c r="H99" s="5"/>
      <c r="I99" s="5"/>
      <c r="J99" s="5"/>
    </row>
    <row r="100" spans="1:10" ht="16.5">
      <c r="A100" s="5"/>
      <c r="B100" s="5"/>
      <c r="C100" s="5"/>
      <c r="D100" s="5"/>
      <c r="E100" s="5"/>
      <c r="F100" s="5"/>
      <c r="G100" s="5"/>
      <c r="H100" s="5"/>
      <c r="I100" s="5"/>
      <c r="J100" s="5"/>
    </row>
    <row r="101" spans="1:10" ht="16.5">
      <c r="A101" s="5"/>
      <c r="B101" s="5"/>
      <c r="C101" s="5"/>
      <c r="D101" s="5"/>
      <c r="E101" s="5"/>
      <c r="F101" s="5"/>
      <c r="G101" s="5"/>
      <c r="H101" s="5"/>
      <c r="I101" s="5"/>
      <c r="J101" s="5"/>
    </row>
    <row r="102" spans="1:10" ht="16.5">
      <c r="A102" s="5"/>
      <c r="B102" s="5"/>
      <c r="C102" s="5"/>
      <c r="D102" s="5"/>
      <c r="E102" s="5"/>
      <c r="F102" s="5"/>
      <c r="G102" s="5"/>
      <c r="H102" s="5"/>
      <c r="I102" s="5"/>
      <c r="J102" s="5"/>
    </row>
    <row r="103" spans="1:10" ht="16.5">
      <c r="A103" s="5"/>
      <c r="B103" s="5"/>
      <c r="C103" s="5"/>
      <c r="D103" s="5"/>
      <c r="E103" s="5"/>
      <c r="F103" s="5"/>
      <c r="G103" s="5"/>
      <c r="H103" s="5"/>
      <c r="I103" s="5"/>
      <c r="J103" s="5"/>
    </row>
    <row r="104" spans="1:10" ht="16.5">
      <c r="A104" s="5"/>
      <c r="B104" s="5"/>
      <c r="C104" s="5"/>
      <c r="D104" s="5"/>
      <c r="E104" s="5"/>
      <c r="F104" s="5"/>
      <c r="G104" s="5"/>
      <c r="H104" s="5"/>
      <c r="I104" s="5"/>
      <c r="J104" s="5"/>
    </row>
    <row r="105" spans="1:10" ht="16.5">
      <c r="A105" s="5"/>
      <c r="B105" s="5"/>
      <c r="C105" s="5"/>
      <c r="D105" s="5"/>
      <c r="E105" s="5"/>
      <c r="F105" s="5"/>
      <c r="G105" s="5"/>
      <c r="H105" s="5"/>
      <c r="I105" s="5"/>
      <c r="J105" s="5"/>
    </row>
    <row r="106" spans="1:10" ht="16.5">
      <c r="A106" s="5"/>
      <c r="B106" s="5"/>
      <c r="C106" s="5"/>
      <c r="D106" s="5"/>
      <c r="E106" s="5"/>
      <c r="F106" s="5"/>
      <c r="G106" s="5"/>
      <c r="H106" s="5"/>
      <c r="I106" s="5"/>
      <c r="J106" s="5"/>
    </row>
    <row r="107" spans="1:10" ht="16.5">
      <c r="A107" s="5"/>
      <c r="B107" s="5"/>
      <c r="C107" s="5"/>
      <c r="D107" s="5"/>
      <c r="E107" s="5"/>
      <c r="F107" s="5"/>
      <c r="G107" s="5"/>
      <c r="H107" s="5"/>
      <c r="I107" s="5"/>
      <c r="J107" s="5"/>
    </row>
    <row r="108" spans="1:10" ht="16.5">
      <c r="A108" s="5"/>
      <c r="B108" s="5"/>
      <c r="C108" s="5"/>
      <c r="D108" s="5"/>
      <c r="E108" s="5"/>
      <c r="F108" s="5"/>
      <c r="G108" s="5"/>
      <c r="H108" s="5"/>
      <c r="I108" s="5"/>
      <c r="J108" s="5"/>
    </row>
    <row r="109" spans="1:10" ht="16.5">
      <c r="A109" s="5"/>
      <c r="B109" s="5"/>
      <c r="C109" s="5"/>
      <c r="D109" s="5"/>
      <c r="E109" s="5"/>
      <c r="F109" s="5"/>
      <c r="G109" s="5"/>
      <c r="H109" s="5"/>
      <c r="I109" s="5"/>
      <c r="J109" s="5"/>
    </row>
    <row r="110" spans="1:10" ht="16.5">
      <c r="A110" s="5"/>
      <c r="B110" s="5"/>
      <c r="C110" s="5"/>
      <c r="D110" s="5"/>
      <c r="E110" s="5"/>
      <c r="F110" s="5"/>
      <c r="G110" s="5"/>
      <c r="H110" s="5"/>
      <c r="I110" s="5"/>
      <c r="J110" s="5"/>
    </row>
    <row r="111" spans="1:10" ht="16.5">
      <c r="A111" s="5"/>
      <c r="B111" s="5"/>
      <c r="C111" s="5"/>
      <c r="D111" s="5"/>
      <c r="E111" s="5"/>
      <c r="F111" s="5"/>
      <c r="G111" s="5"/>
      <c r="H111" s="5"/>
      <c r="I111" s="5"/>
      <c r="J111" s="5"/>
    </row>
    <row r="112" spans="1:10" ht="16.5">
      <c r="A112" s="5"/>
      <c r="B112" s="5"/>
      <c r="C112" s="5"/>
      <c r="D112" s="5"/>
      <c r="E112" s="5"/>
      <c r="F112" s="5"/>
      <c r="G112" s="5"/>
      <c r="H112" s="5"/>
      <c r="I112" s="5"/>
      <c r="J112" s="5"/>
    </row>
    <row r="113" spans="1:10" ht="16.5">
      <c r="A113" s="5"/>
      <c r="B113" s="5"/>
      <c r="C113" s="5"/>
      <c r="D113" s="5"/>
      <c r="E113" s="5"/>
      <c r="F113" s="5"/>
      <c r="G113" s="5"/>
      <c r="H113" s="5"/>
      <c r="I113" s="5"/>
      <c r="J113" s="5"/>
    </row>
    <row r="114" spans="1:10" ht="16.5">
      <c r="A114" s="5"/>
      <c r="B114" s="5"/>
      <c r="C114" s="5"/>
      <c r="D114" s="5"/>
      <c r="E114" s="5"/>
      <c r="F114" s="5"/>
      <c r="G114" s="5"/>
      <c r="H114" s="5"/>
      <c r="I114" s="5"/>
      <c r="J114" s="5"/>
    </row>
    <row r="115" spans="1:10" ht="16.5">
      <c r="A115" s="5"/>
      <c r="B115" s="5"/>
      <c r="C115" s="5"/>
      <c r="D115" s="5"/>
      <c r="E115" s="5"/>
      <c r="F115" s="5"/>
      <c r="G115" s="5"/>
      <c r="H115" s="5"/>
      <c r="I115" s="5"/>
      <c r="J115" s="5"/>
    </row>
    <row r="116" spans="1:10" ht="16.5">
      <c r="A116" s="5"/>
      <c r="B116" s="5"/>
      <c r="C116" s="5"/>
      <c r="D116" s="5"/>
      <c r="E116" s="5"/>
      <c r="F116" s="5"/>
      <c r="G116" s="5"/>
      <c r="H116" s="5"/>
      <c r="I116" s="5"/>
      <c r="J116" s="5"/>
    </row>
    <row r="117" spans="1:10" ht="16.5">
      <c r="A117" s="5"/>
      <c r="B117" s="5"/>
      <c r="C117" s="5"/>
      <c r="D117" s="5"/>
      <c r="E117" s="5"/>
      <c r="F117" s="5"/>
      <c r="G117" s="5"/>
      <c r="H117" s="5"/>
      <c r="I117" s="5"/>
      <c r="J117" s="5"/>
    </row>
    <row r="118" spans="1:10" ht="16.5">
      <c r="A118" s="5"/>
      <c r="B118" s="5"/>
      <c r="C118" s="5"/>
      <c r="D118" s="5"/>
      <c r="E118" s="5"/>
      <c r="F118" s="5"/>
      <c r="G118" s="5"/>
      <c r="H118" s="5"/>
      <c r="I118" s="5"/>
      <c r="J118" s="5"/>
    </row>
    <row r="119" spans="1:10" ht="16.5">
      <c r="A119" s="5"/>
      <c r="B119" s="5"/>
      <c r="C119" s="5"/>
      <c r="D119" s="5"/>
      <c r="E119" s="5"/>
      <c r="F119" s="5"/>
      <c r="G119" s="5"/>
      <c r="H119" s="5"/>
      <c r="I119" s="5"/>
      <c r="J119" s="5"/>
    </row>
    <row r="120" spans="1:10" ht="16.5">
      <c r="A120" s="5"/>
      <c r="B120" s="5"/>
      <c r="C120" s="5"/>
      <c r="D120" s="5"/>
      <c r="E120" s="5"/>
      <c r="F120" s="5"/>
      <c r="G120" s="5"/>
      <c r="H120" s="5"/>
      <c r="I120" s="5"/>
      <c r="J120" s="5"/>
    </row>
    <row r="121" spans="1:10" ht="16.5">
      <c r="A121" s="5"/>
      <c r="B121" s="5"/>
      <c r="C121" s="5"/>
      <c r="D121" s="5"/>
      <c r="E121" s="5"/>
      <c r="F121" s="5"/>
      <c r="G121" s="5"/>
      <c r="H121" s="5"/>
      <c r="I121" s="5"/>
      <c r="J121" s="5"/>
    </row>
    <row r="122" spans="1:10" ht="16.5">
      <c r="A122" s="5"/>
      <c r="B122" s="5"/>
      <c r="C122" s="5"/>
      <c r="D122" s="5"/>
      <c r="E122" s="5"/>
      <c r="F122" s="5"/>
      <c r="G122" s="5"/>
      <c r="H122" s="5"/>
      <c r="I122" s="5"/>
      <c r="J122" s="5"/>
    </row>
    <row r="123" spans="1:10" ht="16.5">
      <c r="A123" s="5"/>
      <c r="B123" s="5"/>
      <c r="C123" s="5"/>
      <c r="D123" s="5"/>
      <c r="E123" s="5"/>
      <c r="F123" s="5"/>
      <c r="G123" s="5"/>
      <c r="H123" s="5"/>
      <c r="I123" s="5"/>
      <c r="J123" s="5"/>
    </row>
    <row r="124" spans="1:10" ht="16.5">
      <c r="A124" s="5"/>
      <c r="B124" s="5"/>
      <c r="C124" s="5"/>
      <c r="D124" s="5"/>
      <c r="E124" s="5"/>
      <c r="F124" s="5"/>
      <c r="G124" s="5"/>
      <c r="H124" s="5"/>
      <c r="I124" s="5"/>
      <c r="J124" s="5"/>
    </row>
    <row r="125" spans="1:10" ht="16.5">
      <c r="A125" s="5"/>
      <c r="B125" s="5"/>
      <c r="C125" s="5"/>
      <c r="D125" s="5"/>
      <c r="E125" s="5"/>
      <c r="F125" s="5"/>
      <c r="G125" s="5"/>
      <c r="H125" s="5"/>
      <c r="I125" s="5"/>
      <c r="J125" s="5"/>
    </row>
    <row r="126" spans="1:10" ht="16.5">
      <c r="A126" s="5"/>
      <c r="B126" s="5"/>
      <c r="C126" s="5"/>
      <c r="D126" s="5"/>
      <c r="E126" s="5"/>
      <c r="F126" s="5"/>
      <c r="G126" s="5"/>
      <c r="H126" s="5"/>
      <c r="I126" s="5"/>
      <c r="J126" s="5"/>
    </row>
    <row r="127" spans="1:10" ht="16.5">
      <c r="A127" s="5"/>
      <c r="B127" s="5"/>
      <c r="C127" s="5"/>
      <c r="D127" s="5"/>
      <c r="E127" s="5"/>
      <c r="F127" s="5"/>
      <c r="G127" s="5"/>
      <c r="H127" s="5"/>
      <c r="I127" s="5"/>
      <c r="J127" s="5"/>
    </row>
    <row r="128" spans="1:10" ht="16.5">
      <c r="A128" s="5"/>
      <c r="B128" s="5"/>
      <c r="C128" s="5"/>
      <c r="D128" s="5"/>
      <c r="E128" s="5"/>
      <c r="F128" s="5"/>
      <c r="G128" s="5"/>
      <c r="H128" s="5"/>
      <c r="I128" s="5"/>
      <c r="J128" s="5"/>
    </row>
    <row r="129" spans="1:10" ht="16.5">
      <c r="A129" s="5"/>
      <c r="B129" s="5"/>
      <c r="C129" s="5"/>
      <c r="D129" s="5"/>
      <c r="E129" s="5"/>
      <c r="F129" s="5"/>
      <c r="G129" s="5"/>
      <c r="H129" s="5"/>
      <c r="I129" s="5"/>
      <c r="J129" s="5"/>
    </row>
    <row r="130" spans="1:10" ht="16.5">
      <c r="A130" s="5"/>
      <c r="B130" s="5"/>
      <c r="C130" s="5"/>
      <c r="D130" s="5"/>
      <c r="E130" s="5"/>
      <c r="F130" s="5"/>
      <c r="G130" s="5"/>
      <c r="H130" s="5"/>
      <c r="I130" s="5"/>
      <c r="J130" s="5"/>
    </row>
    <row r="131" spans="1:10" ht="16.5">
      <c r="A131" s="5"/>
      <c r="B131" s="5"/>
      <c r="C131" s="5"/>
      <c r="D131" s="5"/>
      <c r="E131" s="5"/>
      <c r="F131" s="5"/>
      <c r="G131" s="5"/>
      <c r="H131" s="5"/>
      <c r="I131" s="5"/>
      <c r="J131" s="5"/>
    </row>
    <row r="132" spans="1:10" ht="16.5">
      <c r="A132" s="5"/>
      <c r="B132" s="5"/>
      <c r="C132" s="5"/>
      <c r="D132" s="5"/>
      <c r="E132" s="5"/>
      <c r="F132" s="5"/>
      <c r="G132" s="5"/>
      <c r="H132" s="5"/>
      <c r="I132" s="5"/>
      <c r="J132" s="5"/>
    </row>
    <row r="133" spans="1:10" ht="16.5">
      <c r="A133" s="5"/>
      <c r="B133" s="5"/>
      <c r="C133" s="5"/>
      <c r="D133" s="5"/>
      <c r="E133" s="5"/>
      <c r="F133" s="5"/>
      <c r="G133" s="5"/>
      <c r="H133" s="5"/>
      <c r="I133" s="5"/>
      <c r="J133" s="5"/>
    </row>
    <row r="134" spans="1:10" ht="16.5">
      <c r="A134" s="5"/>
      <c r="B134" s="5"/>
      <c r="C134" s="5"/>
      <c r="D134" s="5"/>
      <c r="E134" s="5"/>
      <c r="F134" s="5"/>
      <c r="G134" s="5"/>
      <c r="H134" s="5"/>
      <c r="I134" s="5"/>
      <c r="J134" s="5"/>
    </row>
    <row r="135" spans="1:10" ht="16.5">
      <c r="A135" s="5"/>
      <c r="B135" s="5"/>
      <c r="C135" s="5"/>
      <c r="D135" s="5"/>
      <c r="E135" s="5"/>
      <c r="F135" s="5"/>
      <c r="G135" s="5"/>
      <c r="H135" s="5"/>
      <c r="I135" s="5"/>
      <c r="J135" s="5"/>
    </row>
    <row r="136" spans="1:10" ht="16.5">
      <c r="A136" s="5"/>
      <c r="B136" s="5"/>
      <c r="C136" s="5"/>
      <c r="D136" s="5"/>
      <c r="E136" s="5"/>
      <c r="F136" s="5"/>
      <c r="G136" s="5"/>
      <c r="H136" s="5"/>
      <c r="I136" s="5"/>
      <c r="J136" s="5"/>
    </row>
    <row r="137" spans="1:10" ht="16.5">
      <c r="A137" s="5"/>
      <c r="B137" s="5"/>
      <c r="C137" s="5"/>
      <c r="D137" s="5"/>
      <c r="E137" s="5"/>
      <c r="F137" s="5"/>
      <c r="G137" s="5"/>
      <c r="H137" s="5"/>
      <c r="I137" s="5"/>
      <c r="J137" s="5"/>
    </row>
    <row r="138" spans="1:10" ht="16.5">
      <c r="A138" s="5"/>
      <c r="B138" s="5"/>
      <c r="C138" s="5"/>
      <c r="D138" s="5"/>
      <c r="E138" s="5"/>
      <c r="F138" s="5"/>
      <c r="G138" s="5"/>
      <c r="H138" s="5"/>
      <c r="I138" s="5"/>
      <c r="J138" s="5"/>
    </row>
    <row r="139" spans="1:10" ht="16.5">
      <c r="A139" s="5"/>
      <c r="B139" s="5"/>
      <c r="C139" s="5"/>
      <c r="D139" s="5"/>
      <c r="E139" s="5"/>
      <c r="F139" s="5"/>
      <c r="G139" s="5"/>
      <c r="H139" s="5"/>
      <c r="I139" s="5"/>
      <c r="J139" s="5"/>
    </row>
    <row r="140" spans="1:10" ht="16.5">
      <c r="A140" s="5"/>
      <c r="B140" s="5"/>
      <c r="C140" s="5"/>
      <c r="D140" s="5"/>
      <c r="E140" s="5"/>
      <c r="F140" s="5"/>
      <c r="G140" s="5"/>
      <c r="H140" s="5"/>
      <c r="I140" s="5"/>
      <c r="J140" s="5"/>
    </row>
    <row r="141" spans="1:10" ht="16.5">
      <c r="A141" s="5"/>
      <c r="B141" s="5"/>
      <c r="C141" s="5"/>
      <c r="D141" s="5"/>
      <c r="E141" s="5"/>
      <c r="F141" s="5"/>
      <c r="G141" s="5"/>
      <c r="H141" s="5"/>
      <c r="I141" s="5"/>
      <c r="J141" s="5"/>
    </row>
    <row r="142" spans="1:10" ht="16.5">
      <c r="A142" s="5"/>
      <c r="B142" s="5"/>
      <c r="C142" s="5"/>
      <c r="D142" s="5"/>
      <c r="E142" s="5"/>
      <c r="F142" s="5"/>
      <c r="G142" s="5"/>
      <c r="H142" s="5"/>
      <c r="I142" s="5"/>
      <c r="J142" s="5"/>
    </row>
    <row r="143" spans="1:10" ht="16.5">
      <c r="A143" s="5"/>
      <c r="B143" s="5"/>
      <c r="C143" s="5"/>
      <c r="D143" s="5"/>
      <c r="E143" s="5"/>
      <c r="F143" s="5"/>
      <c r="G143" s="5"/>
      <c r="H143" s="5"/>
      <c r="I143" s="5"/>
      <c r="J143" s="5"/>
    </row>
    <row r="144" spans="1:10" ht="16.5">
      <c r="A144" s="5"/>
      <c r="B144" s="5"/>
      <c r="C144" s="5"/>
      <c r="D144" s="5"/>
      <c r="E144" s="5"/>
      <c r="F144" s="5"/>
      <c r="G144" s="5"/>
      <c r="H144" s="5"/>
      <c r="I144" s="5"/>
      <c r="J144" s="5"/>
    </row>
    <row r="145" spans="1:10" ht="16.5">
      <c r="A145" s="5"/>
      <c r="B145" s="5"/>
      <c r="C145" s="5"/>
      <c r="D145" s="5"/>
      <c r="E145" s="5"/>
      <c r="F145" s="5"/>
      <c r="G145" s="5"/>
      <c r="H145" s="5"/>
      <c r="I145" s="5"/>
      <c r="J145" s="5"/>
    </row>
    <row r="146" spans="1:10" ht="16.5">
      <c r="A146" s="5"/>
      <c r="B146" s="5"/>
      <c r="C146" s="5"/>
      <c r="D146" s="5"/>
      <c r="E146" s="5"/>
      <c r="F146" s="5"/>
      <c r="G146" s="5"/>
      <c r="H146" s="5"/>
      <c r="I146" s="5"/>
      <c r="J146" s="5"/>
    </row>
    <row r="147" spans="1:10" ht="16.5">
      <c r="A147" s="5"/>
      <c r="B147" s="5"/>
      <c r="C147" s="5"/>
      <c r="D147" s="5"/>
      <c r="E147" s="5"/>
      <c r="F147" s="5"/>
      <c r="G147" s="5"/>
      <c r="H147" s="5"/>
      <c r="I147" s="5"/>
      <c r="J147" s="5"/>
    </row>
    <row r="148" spans="1:10" ht="16.5">
      <c r="A148" s="5"/>
      <c r="B148" s="5"/>
      <c r="C148" s="5"/>
      <c r="D148" s="5"/>
      <c r="E148" s="5"/>
      <c r="F148" s="5"/>
      <c r="G148" s="5"/>
      <c r="H148" s="5"/>
      <c r="I148" s="5"/>
      <c r="J148" s="5"/>
    </row>
    <row r="149" spans="1:10" ht="16.5">
      <c r="A149" s="5"/>
      <c r="B149" s="5"/>
      <c r="C149" s="5"/>
      <c r="D149" s="5"/>
      <c r="E149" s="5"/>
      <c r="F149" s="5"/>
      <c r="G149" s="5"/>
      <c r="H149" s="5"/>
      <c r="I149" s="5"/>
      <c r="J149" s="5"/>
    </row>
    <row r="150" spans="1:10" ht="16.5">
      <c r="A150" s="5"/>
      <c r="B150" s="5"/>
      <c r="C150" s="5"/>
      <c r="D150" s="5"/>
      <c r="E150" s="5"/>
      <c r="F150" s="5"/>
      <c r="G150" s="5"/>
      <c r="H150" s="5"/>
      <c r="I150" s="5"/>
      <c r="J150" s="5"/>
    </row>
    <row r="151" spans="1:10" ht="16.5">
      <c r="A151" s="5"/>
      <c r="B151" s="5"/>
      <c r="C151" s="5"/>
      <c r="D151" s="5"/>
      <c r="E151" s="5"/>
      <c r="F151" s="5"/>
      <c r="G151" s="5"/>
      <c r="H151" s="5"/>
      <c r="I151" s="5"/>
      <c r="J151" s="5"/>
    </row>
    <row r="152" spans="1:10" ht="16.5">
      <c r="A152" s="5"/>
      <c r="B152" s="5"/>
      <c r="C152" s="5"/>
      <c r="D152" s="5"/>
      <c r="E152" s="5"/>
      <c r="F152" s="5"/>
      <c r="G152" s="5"/>
      <c r="H152" s="5"/>
      <c r="I152" s="5"/>
      <c r="J152" s="5"/>
    </row>
    <row r="153" spans="1:10" ht="16.5">
      <c r="A153" s="5"/>
      <c r="B153" s="5"/>
      <c r="C153" s="5"/>
      <c r="D153" s="5"/>
      <c r="E153" s="5"/>
      <c r="F153" s="5"/>
      <c r="G153" s="5"/>
      <c r="H153" s="5"/>
      <c r="I153" s="5"/>
      <c r="J153" s="5"/>
    </row>
    <row r="154" spans="1:10" ht="16.5">
      <c r="A154" s="5"/>
      <c r="B154" s="5"/>
      <c r="C154" s="5"/>
      <c r="D154" s="5"/>
      <c r="E154" s="5"/>
      <c r="F154" s="5"/>
      <c r="G154" s="5"/>
      <c r="H154" s="5"/>
      <c r="I154" s="5"/>
      <c r="J154" s="5"/>
    </row>
    <row r="155" spans="1:10" ht="16.5">
      <c r="A155" s="5"/>
      <c r="B155" s="5"/>
      <c r="C155" s="5"/>
      <c r="D155" s="5"/>
      <c r="E155" s="5"/>
      <c r="F155" s="5"/>
      <c r="G155" s="5"/>
      <c r="H155" s="5"/>
      <c r="I155" s="5"/>
      <c r="J155" s="5"/>
    </row>
    <row r="156" spans="1:10" ht="16.5">
      <c r="A156" s="5"/>
      <c r="B156" s="5"/>
      <c r="C156" s="5"/>
      <c r="D156" s="5"/>
      <c r="E156" s="5"/>
      <c r="F156" s="5"/>
      <c r="G156" s="5"/>
      <c r="H156" s="5"/>
      <c r="I156" s="5"/>
      <c r="J156" s="5"/>
    </row>
    <row r="157" spans="1:10" ht="16.5">
      <c r="A157" s="5"/>
      <c r="B157" s="5"/>
      <c r="C157" s="5"/>
      <c r="D157" s="5"/>
      <c r="E157" s="5"/>
      <c r="F157" s="5"/>
      <c r="G157" s="5"/>
      <c r="H157" s="5"/>
      <c r="I157" s="5"/>
      <c r="J157" s="5"/>
    </row>
    <row r="158" spans="1:10" ht="16.5">
      <c r="A158" s="5"/>
      <c r="B158" s="5"/>
      <c r="C158" s="5"/>
      <c r="D158" s="5"/>
      <c r="E158" s="5"/>
      <c r="F158" s="5"/>
      <c r="G158" s="5"/>
      <c r="H158" s="5"/>
      <c r="I158" s="5"/>
      <c r="J158" s="5"/>
    </row>
    <row r="159" spans="1:10" ht="16.5">
      <c r="A159" s="5"/>
      <c r="B159" s="5"/>
      <c r="C159" s="5"/>
      <c r="D159" s="5"/>
      <c r="E159" s="5"/>
      <c r="F159" s="5"/>
      <c r="G159" s="5"/>
      <c r="H159" s="5"/>
      <c r="I159" s="5"/>
      <c r="J159" s="5"/>
    </row>
    <row r="160" spans="1:10" ht="16.5">
      <c r="A160" s="5"/>
      <c r="B160" s="5"/>
      <c r="C160" s="5"/>
      <c r="D160" s="5"/>
      <c r="E160" s="5"/>
      <c r="F160" s="5"/>
      <c r="G160" s="5"/>
      <c r="H160" s="5"/>
      <c r="I160" s="5"/>
      <c r="J160" s="5"/>
    </row>
    <row r="161" spans="1:10" ht="16.5">
      <c r="A161" s="5"/>
      <c r="B161" s="5"/>
      <c r="C161" s="5"/>
      <c r="D161" s="5"/>
      <c r="E161" s="5"/>
      <c r="F161" s="5"/>
      <c r="G161" s="5"/>
      <c r="H161" s="5"/>
      <c r="I161" s="5"/>
      <c r="J161" s="5"/>
    </row>
    <row r="162" spans="1:10" ht="16.5">
      <c r="A162" s="5"/>
      <c r="B162" s="5"/>
      <c r="C162" s="5"/>
      <c r="D162" s="5"/>
      <c r="E162" s="5"/>
      <c r="F162" s="5"/>
      <c r="G162" s="5"/>
      <c r="H162" s="5"/>
      <c r="I162" s="5"/>
      <c r="J162" s="5"/>
    </row>
    <row r="163" spans="1:10" ht="16.5">
      <c r="A163" s="5"/>
      <c r="B163" s="5"/>
      <c r="C163" s="5"/>
      <c r="D163" s="5"/>
      <c r="E163" s="5"/>
      <c r="F163" s="5"/>
      <c r="G163" s="5"/>
      <c r="H163" s="5"/>
      <c r="I163" s="5"/>
      <c r="J163" s="5"/>
    </row>
    <row r="164" spans="1:10" ht="16.5">
      <c r="A164" s="5"/>
      <c r="B164" s="5"/>
      <c r="C164" s="5"/>
      <c r="D164" s="5"/>
      <c r="E164" s="5"/>
      <c r="F164" s="5"/>
      <c r="G164" s="5"/>
      <c r="H164" s="5"/>
      <c r="I164" s="5"/>
      <c r="J164" s="5"/>
    </row>
    <row r="165" spans="1:10" ht="16.5">
      <c r="A165" s="5"/>
      <c r="B165" s="5"/>
      <c r="C165" s="5"/>
      <c r="D165" s="5"/>
      <c r="E165" s="5"/>
      <c r="F165" s="5"/>
      <c r="G165" s="5"/>
      <c r="H165" s="5"/>
      <c r="I165" s="5"/>
      <c r="J165" s="5"/>
    </row>
    <row r="166" spans="1:10" ht="16.5">
      <c r="A166" s="5"/>
      <c r="B166" s="5"/>
      <c r="C166" s="5"/>
      <c r="D166" s="5"/>
      <c r="E166" s="5"/>
      <c r="F166" s="5"/>
      <c r="G166" s="5"/>
      <c r="H166" s="5"/>
      <c r="I166" s="5"/>
      <c r="J166" s="5"/>
    </row>
    <row r="167" spans="1:10" ht="16.5">
      <c r="A167" s="5"/>
      <c r="B167" s="5"/>
      <c r="C167" s="5"/>
      <c r="D167" s="5"/>
      <c r="E167" s="5"/>
      <c r="F167" s="5"/>
      <c r="G167" s="5"/>
      <c r="H167" s="5"/>
      <c r="I167" s="5"/>
      <c r="J167" s="5"/>
    </row>
    <row r="168" spans="1:10" ht="16.5">
      <c r="A168" s="5"/>
      <c r="B168" s="5"/>
      <c r="C168" s="5"/>
      <c r="D168" s="5"/>
      <c r="E168" s="5"/>
      <c r="F168" s="5"/>
      <c r="G168" s="5"/>
      <c r="H168" s="5"/>
      <c r="I168" s="5"/>
      <c r="J168" s="5"/>
    </row>
    <row r="169" spans="1:10" ht="16.5">
      <c r="A169" s="5"/>
      <c r="B169" s="5"/>
      <c r="C169" s="5"/>
      <c r="D169" s="5"/>
      <c r="E169" s="5"/>
      <c r="F169" s="5"/>
      <c r="G169" s="5"/>
      <c r="H169" s="5"/>
      <c r="I169" s="5"/>
      <c r="J169" s="5"/>
    </row>
    <row r="170" spans="1:10" ht="16.5">
      <c r="A170" s="5"/>
      <c r="B170" s="5"/>
      <c r="C170" s="5"/>
      <c r="D170" s="5"/>
      <c r="E170" s="5"/>
      <c r="F170" s="5"/>
      <c r="G170" s="5"/>
      <c r="H170" s="5"/>
      <c r="I170" s="5"/>
      <c r="J170" s="5"/>
    </row>
    <row r="171" spans="1:10" ht="16.5">
      <c r="A171" s="5"/>
      <c r="B171" s="5"/>
      <c r="C171" s="5"/>
      <c r="D171" s="5"/>
      <c r="E171" s="5"/>
      <c r="F171" s="5"/>
      <c r="G171" s="5"/>
      <c r="H171" s="5"/>
      <c r="I171" s="5"/>
      <c r="J171" s="5"/>
    </row>
    <row r="172" spans="1:10" ht="16.5">
      <c r="A172" s="5"/>
      <c r="B172" s="5"/>
      <c r="C172" s="5"/>
      <c r="D172" s="5"/>
      <c r="E172" s="5"/>
      <c r="F172" s="5"/>
      <c r="G172" s="5"/>
      <c r="H172" s="5"/>
      <c r="I172" s="5"/>
      <c r="J172" s="5"/>
    </row>
    <row r="173" spans="1:10" ht="16.5">
      <c r="A173" s="5"/>
      <c r="B173" s="5"/>
      <c r="C173" s="5"/>
      <c r="D173" s="5"/>
      <c r="E173" s="5"/>
      <c r="F173" s="5"/>
      <c r="G173" s="5"/>
      <c r="H173" s="5"/>
      <c r="I173" s="5"/>
      <c r="J173" s="5"/>
    </row>
    <row r="174" spans="1:10" ht="16.5">
      <c r="A174" s="5"/>
      <c r="B174" s="5"/>
      <c r="C174" s="5"/>
      <c r="D174" s="5"/>
      <c r="E174" s="5"/>
      <c r="F174" s="5"/>
      <c r="G174" s="5"/>
      <c r="H174" s="5"/>
      <c r="I174" s="5"/>
      <c r="J174" s="5"/>
    </row>
    <row r="175" spans="1:10" ht="16.5">
      <c r="A175" s="5"/>
      <c r="B175" s="5"/>
      <c r="C175" s="5"/>
      <c r="D175" s="5"/>
      <c r="E175" s="5"/>
      <c r="F175" s="5"/>
      <c r="G175" s="5"/>
      <c r="H175" s="5"/>
      <c r="I175" s="5"/>
      <c r="J175" s="5"/>
    </row>
    <row r="176" spans="1:10" ht="16.5">
      <c r="A176" s="5"/>
      <c r="B176" s="5"/>
      <c r="C176" s="5"/>
      <c r="D176" s="5"/>
      <c r="E176" s="5"/>
      <c r="F176" s="5"/>
      <c r="G176" s="5"/>
      <c r="H176" s="5"/>
      <c r="I176" s="5"/>
      <c r="J176" s="5"/>
    </row>
    <row r="177" spans="1:10" ht="16.5">
      <c r="A177" s="5"/>
      <c r="B177" s="5"/>
      <c r="C177" s="5"/>
      <c r="D177" s="5"/>
      <c r="E177" s="5"/>
      <c r="F177" s="5"/>
      <c r="G177" s="5"/>
      <c r="H177" s="5"/>
      <c r="I177" s="5"/>
      <c r="J177" s="5"/>
    </row>
    <row r="178" spans="1:10" ht="16.5">
      <c r="A178" s="5"/>
      <c r="B178" s="5"/>
      <c r="C178" s="5"/>
      <c r="D178" s="5"/>
      <c r="E178" s="5"/>
      <c r="F178" s="5"/>
      <c r="G178" s="5"/>
      <c r="H178" s="5"/>
      <c r="I178" s="5"/>
      <c r="J178" s="5"/>
    </row>
    <row r="179" spans="1:10" ht="16.5">
      <c r="A179" s="5"/>
      <c r="B179" s="5"/>
      <c r="C179" s="5"/>
      <c r="D179" s="5"/>
      <c r="E179" s="5"/>
      <c r="F179" s="5"/>
      <c r="G179" s="5"/>
      <c r="H179" s="5"/>
      <c r="I179" s="5"/>
      <c r="J179" s="5"/>
    </row>
    <row r="180" spans="1:10" ht="16.5">
      <c r="A180" s="5"/>
      <c r="B180" s="5"/>
      <c r="C180" s="5"/>
      <c r="D180" s="5"/>
      <c r="E180" s="5"/>
      <c r="F180" s="5"/>
      <c r="G180" s="5"/>
      <c r="H180" s="5"/>
      <c r="I180" s="5"/>
      <c r="J180" s="5"/>
    </row>
    <row r="181" spans="1:10" ht="16.5">
      <c r="A181" s="5"/>
      <c r="B181" s="5"/>
      <c r="C181" s="5"/>
      <c r="D181" s="5"/>
      <c r="E181" s="5"/>
      <c r="F181" s="5"/>
      <c r="G181" s="5"/>
      <c r="H181" s="5"/>
      <c r="I181" s="5"/>
      <c r="J181" s="5"/>
    </row>
    <row r="182" spans="1:10" ht="16.5">
      <c r="A182" s="5"/>
      <c r="B182" s="5"/>
      <c r="C182" s="5"/>
      <c r="D182" s="5"/>
      <c r="E182" s="5"/>
      <c r="F182" s="5"/>
      <c r="G182" s="5"/>
      <c r="H182" s="5"/>
      <c r="I182" s="5"/>
      <c r="J182" s="5"/>
    </row>
    <row r="183" spans="1:10" ht="16.5">
      <c r="A183" s="5"/>
      <c r="B183" s="5"/>
      <c r="C183" s="5"/>
      <c r="D183" s="5"/>
      <c r="E183" s="5"/>
      <c r="F183" s="5"/>
      <c r="G183" s="5"/>
      <c r="H183" s="5"/>
      <c r="I183" s="5"/>
      <c r="J183" s="5"/>
    </row>
    <row r="184" spans="1:10" ht="16.5">
      <c r="A184" s="5"/>
      <c r="B184" s="5"/>
      <c r="C184" s="5"/>
      <c r="D184" s="5"/>
      <c r="E184" s="5"/>
      <c r="F184" s="5"/>
      <c r="G184" s="5"/>
      <c r="H184" s="5"/>
      <c r="I184" s="5"/>
      <c r="J184" s="5"/>
    </row>
    <row r="185" spans="1:10" ht="16.5">
      <c r="A185" s="5"/>
      <c r="B185" s="5"/>
      <c r="C185" s="5"/>
      <c r="D185" s="5"/>
      <c r="E185" s="5"/>
      <c r="F185" s="5"/>
      <c r="G185" s="5"/>
      <c r="H185" s="5"/>
      <c r="I185" s="5"/>
      <c r="J185" s="5"/>
    </row>
    <row r="186" spans="1:10" ht="16.5">
      <c r="A186" s="5"/>
      <c r="B186" s="5"/>
      <c r="C186" s="5"/>
      <c r="D186" s="5"/>
      <c r="E186" s="5"/>
      <c r="F186" s="5"/>
      <c r="G186" s="5"/>
      <c r="H186" s="5"/>
      <c r="I186" s="5"/>
      <c r="J186" s="5"/>
    </row>
    <row r="187" spans="1:10" ht="16.5">
      <c r="A187" s="5"/>
      <c r="B187" s="5"/>
      <c r="C187" s="5"/>
      <c r="D187" s="5"/>
      <c r="E187" s="5"/>
      <c r="F187" s="5"/>
      <c r="G187" s="5"/>
      <c r="H187" s="5"/>
      <c r="I187" s="5"/>
      <c r="J187" s="5"/>
    </row>
    <row r="188" spans="1:10" ht="16.5">
      <c r="A188" s="5"/>
      <c r="B188" s="5"/>
      <c r="C188" s="5"/>
      <c r="D188" s="5"/>
      <c r="E188" s="5"/>
      <c r="F188" s="5"/>
      <c r="G188" s="5"/>
      <c r="H188" s="5"/>
      <c r="I188" s="5"/>
      <c r="J188" s="5"/>
    </row>
    <row r="189" spans="1:10" ht="16.5">
      <c r="A189" s="5"/>
      <c r="B189" s="5"/>
      <c r="C189" s="5"/>
      <c r="D189" s="5"/>
      <c r="E189" s="5"/>
      <c r="F189" s="5"/>
      <c r="G189" s="5"/>
      <c r="H189" s="5"/>
      <c r="I189" s="5"/>
      <c r="J189" s="5"/>
    </row>
  </sheetData>
  <sheetProtection selectLockedCells="1" selectUnlockedCells="1"/>
  <mergeCells count="24">
    <mergeCell ref="D54:O54"/>
    <mergeCell ref="B23:C23"/>
    <mergeCell ref="B25:D25"/>
    <mergeCell ref="C34:N34"/>
    <mergeCell ref="C44:N44"/>
    <mergeCell ref="B20:C20"/>
    <mergeCell ref="B21:C21"/>
    <mergeCell ref="K11:L11"/>
    <mergeCell ref="K12:L12"/>
    <mergeCell ref="B11:C11"/>
    <mergeCell ref="B12:C12"/>
    <mergeCell ref="B13:C13"/>
    <mergeCell ref="K13:L13"/>
    <mergeCell ref="K14:L14"/>
    <mergeCell ref="B22:C22"/>
    <mergeCell ref="A1:L1"/>
    <mergeCell ref="B2:L2"/>
    <mergeCell ref="B3:L3"/>
    <mergeCell ref="B4:L4"/>
    <mergeCell ref="B5:L5"/>
    <mergeCell ref="B10:C10"/>
    <mergeCell ref="B6:L6"/>
    <mergeCell ref="B14:C14"/>
    <mergeCell ref="B16:C16"/>
  </mergeCells>
  <printOptions/>
  <pageMargins left="0.7479166666666667" right="0.7479166666666667" top="0.9840277777777777" bottom="0.9840277777777777" header="0.5118055555555555" footer="0.511805555555555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175"/>
  <sheetViews>
    <sheetView zoomScale="75" zoomScaleNormal="75" zoomScalePageLayoutView="0" workbookViewId="0" topLeftCell="A1">
      <selection activeCell="G39" sqref="G39"/>
    </sheetView>
  </sheetViews>
  <sheetFormatPr defaultColWidth="11.57421875" defaultRowHeight="12.75"/>
  <cols>
    <col min="1" max="1" width="4.00390625" style="26" customWidth="1"/>
    <col min="2" max="2" width="24.28125" style="26" bestFit="1" customWidth="1"/>
    <col min="3" max="3" width="13.7109375" style="61" customWidth="1"/>
    <col min="4" max="4" width="2.8515625" style="26" customWidth="1"/>
    <col min="5" max="5" width="12.00390625" style="26" bestFit="1" customWidth="1"/>
    <col min="6" max="11" width="11.57421875" style="26" customWidth="1"/>
    <col min="12" max="12" width="12.7109375" style="26" customWidth="1"/>
    <col min="13" max="16384" width="11.57421875" style="26" customWidth="1"/>
  </cols>
  <sheetData>
    <row r="1" spans="1:17" s="125" customFormat="1" ht="28.5" customHeight="1">
      <c r="A1" s="212" t="s">
        <v>140</v>
      </c>
      <c r="B1" s="213"/>
      <c r="C1" s="213"/>
      <c r="D1" s="213"/>
      <c r="E1" s="213"/>
      <c r="F1" s="213"/>
      <c r="G1" s="213"/>
      <c r="H1" s="213"/>
      <c r="I1" s="213"/>
      <c r="J1" s="213"/>
      <c r="K1" s="213"/>
      <c r="L1" s="213"/>
      <c r="M1" s="161"/>
      <c r="N1" s="160"/>
      <c r="O1" s="160"/>
      <c r="P1" s="160"/>
      <c r="Q1" s="160"/>
    </row>
    <row r="2" spans="1:17" s="125" customFormat="1" ht="16.5">
      <c r="A2" s="132"/>
      <c r="B2" s="228"/>
      <c r="C2" s="228"/>
      <c r="D2" s="228"/>
      <c r="E2" s="228"/>
      <c r="F2" s="228"/>
      <c r="G2" s="228"/>
      <c r="H2" s="228"/>
      <c r="I2" s="228"/>
      <c r="J2" s="228"/>
      <c r="K2" s="228"/>
      <c r="L2" s="244"/>
      <c r="M2" s="161"/>
      <c r="N2" s="160"/>
      <c r="O2" s="160"/>
      <c r="P2" s="160"/>
      <c r="Q2" s="160"/>
    </row>
    <row r="3" spans="1:17" s="125" customFormat="1" ht="16.5">
      <c r="A3" s="133"/>
      <c r="B3" s="234" t="s">
        <v>129</v>
      </c>
      <c r="C3" s="234"/>
      <c r="D3" s="234"/>
      <c r="E3" s="234"/>
      <c r="F3" s="234"/>
      <c r="G3" s="234"/>
      <c r="H3" s="234"/>
      <c r="I3" s="234"/>
      <c r="J3" s="234"/>
      <c r="K3" s="234"/>
      <c r="L3" s="233"/>
      <c r="M3" s="161"/>
      <c r="N3" s="160"/>
      <c r="O3" s="160"/>
      <c r="P3" s="160"/>
      <c r="Q3" s="160"/>
    </row>
    <row r="4" spans="1:17" s="125" customFormat="1" ht="16.5">
      <c r="A4" s="133"/>
      <c r="B4" s="234" t="s">
        <v>133</v>
      </c>
      <c r="C4" s="234"/>
      <c r="D4" s="234"/>
      <c r="E4" s="234"/>
      <c r="F4" s="234"/>
      <c r="G4" s="234"/>
      <c r="H4" s="234"/>
      <c r="I4" s="234"/>
      <c r="J4" s="234"/>
      <c r="K4" s="234"/>
      <c r="L4" s="233"/>
      <c r="M4" s="161"/>
      <c r="N4" s="160"/>
      <c r="O4" s="160"/>
      <c r="P4" s="160"/>
      <c r="Q4" s="160"/>
    </row>
    <row r="5" spans="1:17" s="125" customFormat="1" ht="16.5">
      <c r="A5" s="133"/>
      <c r="B5" s="234" t="s">
        <v>131</v>
      </c>
      <c r="C5" s="234"/>
      <c r="D5" s="234"/>
      <c r="E5" s="234"/>
      <c r="F5" s="234"/>
      <c r="G5" s="234"/>
      <c r="H5" s="234"/>
      <c r="I5" s="234"/>
      <c r="J5" s="234"/>
      <c r="K5" s="234"/>
      <c r="L5" s="233"/>
      <c r="M5" s="161"/>
      <c r="N5" s="160"/>
      <c r="O5" s="160"/>
      <c r="P5" s="160"/>
      <c r="Q5" s="160"/>
    </row>
    <row r="6" spans="1:17" s="125" customFormat="1" ht="16.5">
      <c r="A6" s="133"/>
      <c r="B6" s="234" t="s">
        <v>132</v>
      </c>
      <c r="C6" s="234"/>
      <c r="D6" s="234"/>
      <c r="E6" s="234"/>
      <c r="F6" s="234"/>
      <c r="G6" s="234"/>
      <c r="H6" s="234"/>
      <c r="I6" s="234"/>
      <c r="J6" s="234"/>
      <c r="K6" s="234"/>
      <c r="L6" s="233"/>
      <c r="M6" s="161"/>
      <c r="N6" s="160"/>
      <c r="O6" s="160"/>
      <c r="P6" s="160"/>
      <c r="Q6" s="160"/>
    </row>
    <row r="7" spans="1:23" ht="12.75" customHeight="1" thickBot="1">
      <c r="A7" s="134"/>
      <c r="B7" s="236"/>
      <c r="C7" s="236"/>
      <c r="D7" s="236"/>
      <c r="E7" s="236"/>
      <c r="F7" s="236"/>
      <c r="G7" s="236"/>
      <c r="H7" s="236"/>
      <c r="I7" s="236"/>
      <c r="J7" s="236"/>
      <c r="K7" s="236"/>
      <c r="L7" s="235"/>
      <c r="M7" s="236"/>
      <c r="N7" s="236"/>
      <c r="O7" s="236"/>
      <c r="P7" s="236"/>
      <c r="Q7" s="236"/>
      <c r="R7" s="236"/>
      <c r="S7" s="236"/>
      <c r="T7" s="236"/>
      <c r="U7" s="236"/>
      <c r="V7" s="236"/>
      <c r="W7" s="235"/>
    </row>
    <row r="8" spans="1:14" ht="16.5">
      <c r="A8" s="5"/>
      <c r="C8" s="56"/>
      <c r="D8" s="7"/>
      <c r="E8" s="143"/>
      <c r="F8" s="143"/>
      <c r="G8" s="143"/>
      <c r="H8" s="143"/>
      <c r="I8" s="145" t="s">
        <v>130</v>
      </c>
      <c r="J8" s="143"/>
      <c r="K8" s="144"/>
      <c r="L8" s="144"/>
      <c r="M8" s="144"/>
      <c r="N8" s="144"/>
    </row>
    <row r="9" spans="1:14" ht="16.5">
      <c r="A9" s="5"/>
      <c r="B9" s="5"/>
      <c r="C9" s="34"/>
      <c r="D9" s="5"/>
      <c r="E9" s="130">
        <v>1</v>
      </c>
      <c r="F9" s="130">
        <v>2</v>
      </c>
      <c r="G9" s="130">
        <v>3</v>
      </c>
      <c r="H9" s="130">
        <v>4</v>
      </c>
      <c r="I9" s="130">
        <v>5</v>
      </c>
      <c r="J9" s="130">
        <v>6</v>
      </c>
      <c r="K9" s="130">
        <v>7</v>
      </c>
      <c r="L9" s="130">
        <v>8</v>
      </c>
      <c r="M9" s="130">
        <v>9</v>
      </c>
      <c r="N9" s="130">
        <v>10</v>
      </c>
    </row>
    <row r="10" spans="1:14" ht="16.5">
      <c r="A10" s="5"/>
      <c r="B10" s="243" t="s">
        <v>43</v>
      </c>
      <c r="C10" s="243"/>
      <c r="D10" s="42"/>
      <c r="E10" s="198">
        <f>E44/$E$16/14</f>
        <v>12.583928571428572</v>
      </c>
      <c r="F10" s="198">
        <f aca="true" t="shared" si="0" ref="F10:N10">F44/$E$16/14</f>
        <v>12.835607142857144</v>
      </c>
      <c r="G10" s="198">
        <f t="shared" si="0"/>
        <v>13.092319285714288</v>
      </c>
      <c r="H10" s="198">
        <f t="shared" si="0"/>
        <v>13.354165671428571</v>
      </c>
      <c r="I10" s="198">
        <f t="shared" si="0"/>
        <v>13.621248984857147</v>
      </c>
      <c r="J10" s="198">
        <f t="shared" si="0"/>
        <v>13.893673964554287</v>
      </c>
      <c r="K10" s="198">
        <f t="shared" si="0"/>
        <v>14.171547443845371</v>
      </c>
      <c r="L10" s="198">
        <f t="shared" si="0"/>
        <v>14.454978392722284</v>
      </c>
      <c r="M10" s="198">
        <f t="shared" si="0"/>
        <v>14.744077960576726</v>
      </c>
      <c r="N10" s="198">
        <f t="shared" si="0"/>
        <v>15.038959519788262</v>
      </c>
    </row>
    <row r="11" spans="1:14" ht="30.75" customHeight="1">
      <c r="A11" s="5"/>
      <c r="C11" s="56"/>
      <c r="D11" s="7"/>
      <c r="I11" s="242" t="s">
        <v>186</v>
      </c>
      <c r="J11" s="242"/>
      <c r="K11" s="242"/>
      <c r="L11" s="242"/>
      <c r="M11" s="242"/>
      <c r="N11" s="242"/>
    </row>
    <row r="12" spans="1:8" ht="16.5">
      <c r="A12" s="5"/>
      <c r="B12" s="243" t="s">
        <v>155</v>
      </c>
      <c r="C12" s="243"/>
      <c r="D12" s="5"/>
      <c r="G12" s="243" t="s">
        <v>159</v>
      </c>
      <c r="H12" s="243"/>
    </row>
    <row r="13" spans="1:4" ht="16.5">
      <c r="A13" s="5"/>
      <c r="B13" s="243"/>
      <c r="C13" s="243"/>
      <c r="D13" s="42"/>
    </row>
    <row r="14" spans="1:10" ht="16.5">
      <c r="A14" s="5"/>
      <c r="B14" s="243" t="s">
        <v>154</v>
      </c>
      <c r="C14" s="243"/>
      <c r="D14" s="63"/>
      <c r="E14" s="5"/>
      <c r="F14" s="5"/>
      <c r="G14" s="5"/>
      <c r="H14" s="5"/>
      <c r="I14" s="5"/>
      <c r="J14" s="5"/>
    </row>
    <row r="15" spans="1:10" ht="16.5">
      <c r="A15" s="5"/>
      <c r="B15" s="206" t="s">
        <v>53</v>
      </c>
      <c r="C15" s="190"/>
      <c r="D15" s="63"/>
      <c r="E15" s="201">
        <f>Ingresos!$E$41*Gastos!G15</f>
        <v>140940</v>
      </c>
      <c r="F15" s="5"/>
      <c r="G15" s="200">
        <v>0.27</v>
      </c>
      <c r="H15" s="5"/>
      <c r="I15" s="5"/>
      <c r="J15" s="5"/>
    </row>
    <row r="16" spans="1:11" ht="17.25" customHeight="1">
      <c r="A16" s="5"/>
      <c r="B16" s="243" t="s">
        <v>44</v>
      </c>
      <c r="C16" s="243"/>
      <c r="D16" s="64"/>
      <c r="E16" s="65">
        <v>800</v>
      </c>
      <c r="F16" s="5"/>
      <c r="G16" s="5"/>
      <c r="H16" s="243"/>
      <c r="I16" s="243"/>
      <c r="J16" s="243"/>
      <c r="K16" s="243"/>
    </row>
    <row r="17" spans="1:10" ht="16.5" hidden="1">
      <c r="A17" s="5"/>
      <c r="B17" s="243" t="s">
        <v>45</v>
      </c>
      <c r="C17" s="243"/>
      <c r="D17" s="64"/>
      <c r="E17" s="66">
        <v>0</v>
      </c>
      <c r="F17" s="5"/>
      <c r="G17" s="5"/>
      <c r="H17" s="243"/>
      <c r="I17" s="243"/>
      <c r="J17" s="170"/>
    </row>
    <row r="18" spans="1:10" ht="16.5" hidden="1">
      <c r="A18" s="5"/>
      <c r="B18" s="243" t="s">
        <v>46</v>
      </c>
      <c r="C18" s="243"/>
      <c r="D18" s="64"/>
      <c r="E18" s="67">
        <v>0.2</v>
      </c>
      <c r="F18" s="5"/>
      <c r="G18" s="5"/>
      <c r="J18" s="5"/>
    </row>
    <row r="19" spans="1:10" ht="10.5" customHeight="1" hidden="1">
      <c r="A19" s="5"/>
      <c r="B19" s="5"/>
      <c r="C19" s="34"/>
      <c r="D19" s="5"/>
      <c r="E19" s="68"/>
      <c r="F19" s="5"/>
      <c r="G19" s="5"/>
      <c r="H19" s="5"/>
      <c r="I19" s="5"/>
      <c r="J19" s="5"/>
    </row>
    <row r="20" spans="1:10" ht="16.5" hidden="1">
      <c r="A20" s="5"/>
      <c r="B20" s="131" t="s">
        <v>47</v>
      </c>
      <c r="C20" s="56"/>
      <c r="D20" s="7"/>
      <c r="E20" s="68"/>
      <c r="F20" s="5"/>
      <c r="G20" s="5"/>
      <c r="H20" s="5"/>
      <c r="I20" s="5"/>
      <c r="J20" s="5"/>
    </row>
    <row r="21" spans="1:10" ht="6.75" customHeight="1" hidden="1">
      <c r="A21" s="5"/>
      <c r="B21" s="5"/>
      <c r="C21" s="34"/>
      <c r="D21" s="5"/>
      <c r="E21" s="68"/>
      <c r="F21" s="5"/>
      <c r="G21" s="5"/>
      <c r="H21" s="5"/>
      <c r="I21" s="5"/>
      <c r="J21" s="5"/>
    </row>
    <row r="22" spans="1:10" ht="16.5" hidden="1">
      <c r="A22" s="5"/>
      <c r="B22" s="119" t="s">
        <v>48</v>
      </c>
      <c r="C22" s="56"/>
      <c r="D22" s="56"/>
      <c r="E22" s="65"/>
      <c r="F22" s="5"/>
      <c r="G22" s="5"/>
      <c r="H22" s="5"/>
      <c r="I22" s="5"/>
      <c r="J22" s="5"/>
    </row>
    <row r="23" spans="1:10" ht="16.5" hidden="1">
      <c r="A23" s="5"/>
      <c r="B23" s="243" t="s">
        <v>49</v>
      </c>
      <c r="C23" s="243"/>
      <c r="D23" s="64"/>
      <c r="E23" s="67">
        <f>'Variables externas'!E14</f>
        <v>0</v>
      </c>
      <c r="F23" s="5"/>
      <c r="G23" s="5"/>
      <c r="H23" s="5"/>
      <c r="I23" s="5"/>
      <c r="J23" s="5"/>
    </row>
    <row r="24" spans="1:10" ht="8.25" customHeight="1">
      <c r="A24" s="5"/>
      <c r="B24" s="59"/>
      <c r="C24" s="59"/>
      <c r="D24" s="34"/>
      <c r="E24" s="18"/>
      <c r="F24" s="5"/>
      <c r="G24" s="5"/>
      <c r="H24" s="5"/>
      <c r="I24" s="5"/>
      <c r="J24" s="5"/>
    </row>
    <row r="25" spans="1:9" ht="16.5">
      <c r="A25" s="5"/>
      <c r="B25" s="243" t="s">
        <v>50</v>
      </c>
      <c r="C25" s="243"/>
      <c r="D25" s="27"/>
      <c r="E25" s="18"/>
      <c r="H25" s="243"/>
      <c r="I25" s="243"/>
    </row>
    <row r="26" spans="1:10" ht="4.5" customHeight="1">
      <c r="A26" s="5"/>
      <c r="B26" s="5"/>
      <c r="C26" s="34"/>
      <c r="D26" s="5"/>
      <c r="E26" s="18"/>
      <c r="F26" s="5"/>
      <c r="G26" s="5"/>
      <c r="H26" s="5"/>
      <c r="I26" s="5"/>
      <c r="J26" s="5"/>
    </row>
    <row r="27" spans="1:10" ht="16.5">
      <c r="A27" s="5"/>
      <c r="B27" s="119" t="s">
        <v>181</v>
      </c>
      <c r="C27" s="56"/>
      <c r="D27" s="7"/>
      <c r="E27" s="201">
        <f>Ingresos!$E$41*Gastos!G27</f>
        <v>93960</v>
      </c>
      <c r="F27" s="180"/>
      <c r="G27" s="200">
        <v>0.18</v>
      </c>
      <c r="H27" s="5"/>
      <c r="I27" s="5"/>
      <c r="J27" s="5"/>
    </row>
    <row r="28" spans="1:10" ht="9" customHeight="1">
      <c r="A28" s="5"/>
      <c r="C28" s="56"/>
      <c r="D28" s="7"/>
      <c r="E28" s="180"/>
      <c r="F28" s="180"/>
      <c r="G28" s="5"/>
      <c r="H28" s="5"/>
      <c r="I28" s="5"/>
      <c r="J28" s="5"/>
    </row>
    <row r="29" spans="1:10" ht="16.5">
      <c r="A29" s="5"/>
      <c r="B29" s="243" t="s">
        <v>184</v>
      </c>
      <c r="C29" s="243"/>
      <c r="D29" s="7"/>
      <c r="E29" s="180"/>
      <c r="F29" s="180"/>
      <c r="H29" s="5"/>
      <c r="I29" s="5"/>
      <c r="J29" s="5"/>
    </row>
    <row r="30" spans="1:10" ht="16.5">
      <c r="A30" s="5"/>
      <c r="B30" s="119" t="s">
        <v>185</v>
      </c>
      <c r="C30" s="56"/>
      <c r="D30" s="7"/>
      <c r="E30" s="201">
        <f>Ingresos!$E$41*Gastos!G30</f>
        <v>78300</v>
      </c>
      <c r="F30" s="180"/>
      <c r="G30" s="200">
        <v>0.15</v>
      </c>
      <c r="H30" s="5"/>
      <c r="I30" s="5"/>
      <c r="J30" s="5"/>
    </row>
    <row r="31" spans="1:10" ht="16.5">
      <c r="A31" s="5"/>
      <c r="B31" s="119"/>
      <c r="C31" s="56"/>
      <c r="D31" s="7"/>
      <c r="E31" s="180"/>
      <c r="F31" s="180"/>
      <c r="G31" s="5"/>
      <c r="H31" s="5"/>
      <c r="I31" s="5"/>
      <c r="J31" s="5"/>
    </row>
    <row r="32" spans="1:16" ht="16.5">
      <c r="A32" s="5"/>
      <c r="B32" s="243" t="s">
        <v>183</v>
      </c>
      <c r="C32" s="243"/>
      <c r="D32" s="7"/>
      <c r="E32" s="202">
        <f>Ingresos!E41*Gastos!G32</f>
        <v>-27666</v>
      </c>
      <c r="F32" s="180"/>
      <c r="G32" s="184">
        <f>IF(Inversión!D19/Inversión!L6&gt;7000,-5.3%,IF((5.3*(-1)*(Inversión!D19/Inversión!L6)/700000)&lt;0,(5.3*(-1)*(Inversión!D19/Inversión!L6)/700000),0))</f>
        <v>-0.053</v>
      </c>
      <c r="H32" s="5"/>
      <c r="I32" s="5"/>
      <c r="J32" s="5"/>
      <c r="P32" s="60"/>
    </row>
    <row r="33" spans="1:10" ht="16.5">
      <c r="A33" s="5"/>
      <c r="B33" s="199"/>
      <c r="C33" s="56"/>
      <c r="D33" s="7"/>
      <c r="E33" s="5"/>
      <c r="F33" s="180"/>
      <c r="G33" s="5"/>
      <c r="H33" s="5"/>
      <c r="I33" s="5"/>
      <c r="J33" s="5"/>
    </row>
    <row r="34" spans="1:10" ht="16.5">
      <c r="A34" s="5"/>
      <c r="B34" s="119" t="s">
        <v>50</v>
      </c>
      <c r="C34" s="56"/>
      <c r="D34" s="7"/>
      <c r="E34" s="201">
        <f>Ingresos!$E$41*Gastos!G34</f>
        <v>52200</v>
      </c>
      <c r="F34" s="180"/>
      <c r="G34" s="200">
        <v>0.1</v>
      </c>
      <c r="H34" s="5"/>
      <c r="I34" s="5"/>
      <c r="J34" s="5"/>
    </row>
    <row r="35" spans="1:16" ht="16.5">
      <c r="A35" s="5"/>
      <c r="B35" s="119" t="s">
        <v>10</v>
      </c>
      <c r="C35" s="56"/>
      <c r="D35" s="7"/>
      <c r="E35" s="203"/>
      <c r="F35" s="180"/>
      <c r="G35" s="5"/>
      <c r="H35" s="5"/>
      <c r="I35" s="5"/>
      <c r="J35" s="5"/>
      <c r="P35" s="60"/>
    </row>
    <row r="36" spans="1:16" ht="16.5">
      <c r="A36" s="5"/>
      <c r="B36" s="131" t="s">
        <v>51</v>
      </c>
      <c r="C36" s="56"/>
      <c r="D36" s="7"/>
      <c r="E36" s="11">
        <f>SUM(E27:E34)</f>
        <v>196794</v>
      </c>
      <c r="F36" s="5"/>
      <c r="G36" s="5"/>
      <c r="H36" s="5"/>
      <c r="I36" s="5"/>
      <c r="J36" s="5"/>
      <c r="P36" s="60"/>
    </row>
    <row r="37" spans="1:10" ht="16.5">
      <c r="A37" s="5"/>
      <c r="B37" s="5"/>
      <c r="C37" s="34"/>
      <c r="D37" s="5"/>
      <c r="E37" s="5"/>
      <c r="F37" s="5"/>
      <c r="G37" s="5"/>
      <c r="H37" s="5"/>
      <c r="I37" s="5"/>
      <c r="J37" s="5"/>
    </row>
    <row r="38" spans="1:12" ht="8.25" customHeight="1">
      <c r="A38" s="3"/>
      <c r="B38" s="5"/>
      <c r="C38" s="34"/>
      <c r="D38" s="5"/>
      <c r="E38" s="5"/>
      <c r="F38" s="5"/>
      <c r="G38" s="5"/>
      <c r="H38" s="5"/>
      <c r="I38" s="5"/>
      <c r="J38" s="5"/>
      <c r="K38" s="5"/>
      <c r="L38" s="5"/>
    </row>
    <row r="39" spans="1:8" ht="16.5">
      <c r="A39" s="5"/>
      <c r="B39" s="5"/>
      <c r="C39" s="34"/>
      <c r="D39" s="5"/>
      <c r="E39" s="5"/>
      <c r="F39" s="5"/>
      <c r="G39" s="5"/>
      <c r="H39" s="5"/>
    </row>
    <row r="40" spans="1:15" ht="15" customHeight="1">
      <c r="A40" s="3"/>
      <c r="B40" s="5"/>
      <c r="C40" s="34"/>
      <c r="D40" s="5"/>
      <c r="E40" s="5"/>
      <c r="F40" s="5"/>
      <c r="G40" s="5"/>
      <c r="H40" s="5"/>
      <c r="I40" s="240" t="s">
        <v>182</v>
      </c>
      <c r="J40" s="241"/>
      <c r="K40" s="241"/>
      <c r="L40" s="241"/>
      <c r="M40" s="241"/>
      <c r="N40" s="241"/>
      <c r="O40" s="241"/>
    </row>
    <row r="41" spans="1:10" ht="60" customHeight="1">
      <c r="A41" s="5"/>
      <c r="B41" s="5"/>
      <c r="C41" s="34"/>
      <c r="D41" s="5"/>
      <c r="E41" s="5"/>
      <c r="F41" s="5"/>
      <c r="G41" s="5"/>
      <c r="H41" s="5"/>
      <c r="I41" s="5"/>
      <c r="J41" s="5"/>
    </row>
    <row r="42" spans="1:14" ht="16.5">
      <c r="A42" s="5"/>
      <c r="B42" s="131" t="s">
        <v>52</v>
      </c>
      <c r="C42" s="216" t="s">
        <v>130</v>
      </c>
      <c r="D42" s="216"/>
      <c r="E42" s="216"/>
      <c r="F42" s="216"/>
      <c r="G42" s="216"/>
      <c r="H42" s="216"/>
      <c r="I42" s="216"/>
      <c r="J42" s="216"/>
      <c r="K42" s="216"/>
      <c r="L42" s="216"/>
      <c r="M42" s="216"/>
      <c r="N42" s="216"/>
    </row>
    <row r="43" spans="1:14" ht="16.5">
      <c r="A43" s="5"/>
      <c r="B43" s="5"/>
      <c r="C43" s="34"/>
      <c r="D43" s="5"/>
      <c r="E43" s="130">
        <v>1</v>
      </c>
      <c r="F43" s="130">
        <v>2</v>
      </c>
      <c r="G43" s="130">
        <v>3</v>
      </c>
      <c r="H43" s="130">
        <v>4</v>
      </c>
      <c r="I43" s="130">
        <v>5</v>
      </c>
      <c r="J43" s="130">
        <v>6</v>
      </c>
      <c r="K43" s="130">
        <v>7</v>
      </c>
      <c r="L43" s="130">
        <v>8</v>
      </c>
      <c r="M43" s="130">
        <v>9</v>
      </c>
      <c r="N43" s="130">
        <v>10</v>
      </c>
    </row>
    <row r="44" spans="1:14" ht="16.5">
      <c r="A44" s="5"/>
      <c r="B44" s="119" t="s">
        <v>53</v>
      </c>
      <c r="C44" s="34"/>
      <c r="D44" s="5"/>
      <c r="E44" s="24">
        <f>Ingresos!E41*$G$15</f>
        <v>140940</v>
      </c>
      <c r="F44" s="24">
        <f>Ingresos!F41*$G$15</f>
        <v>143758.80000000002</v>
      </c>
      <c r="G44" s="24">
        <f>Ingresos!G41*$G$15</f>
        <v>146633.97600000002</v>
      </c>
      <c r="H44" s="24">
        <f>Ingresos!H41*$G$15</f>
        <v>149566.65552</v>
      </c>
      <c r="I44" s="24">
        <f>Ingresos!I41*$G$15</f>
        <v>152557.98863040004</v>
      </c>
      <c r="J44" s="24">
        <f>Ingresos!J41*$G$15</f>
        <v>155609.14840300803</v>
      </c>
      <c r="K44" s="24">
        <f>Ingresos!K41*$G$15</f>
        <v>158721.33137106817</v>
      </c>
      <c r="L44" s="24">
        <f>Ingresos!L41*$G$15</f>
        <v>161895.75799848957</v>
      </c>
      <c r="M44" s="24">
        <f>Ingresos!M41*$G$15</f>
        <v>165133.67315845934</v>
      </c>
      <c r="N44" s="24">
        <f>Ingresos!N41*$G$15</f>
        <v>168436.34662162853</v>
      </c>
    </row>
    <row r="45" spans="1:14" ht="16.5">
      <c r="A45" s="5"/>
      <c r="B45" s="119" t="s">
        <v>54</v>
      </c>
      <c r="C45" s="34"/>
      <c r="D45" s="5"/>
      <c r="E45" s="20">
        <f aca="true" t="shared" si="1" ref="E45:N45">E44*$E$18</f>
        <v>28188</v>
      </c>
      <c r="F45" s="21">
        <f t="shared" si="1"/>
        <v>28751.760000000006</v>
      </c>
      <c r="G45" s="21">
        <f t="shared" si="1"/>
        <v>29326.795200000008</v>
      </c>
      <c r="H45" s="21">
        <f t="shared" si="1"/>
        <v>29913.331104</v>
      </c>
      <c r="I45" s="21">
        <f t="shared" si="1"/>
        <v>30511.59772608001</v>
      </c>
      <c r="J45" s="18">
        <f t="shared" si="1"/>
        <v>31121.829680601608</v>
      </c>
      <c r="K45" s="24">
        <f t="shared" si="1"/>
        <v>31744.266274213634</v>
      </c>
      <c r="L45" s="24">
        <f t="shared" si="1"/>
        <v>32379.151599697914</v>
      </c>
      <c r="M45" s="24">
        <f t="shared" si="1"/>
        <v>33026.73463169187</v>
      </c>
      <c r="N45" s="24">
        <f t="shared" si="1"/>
        <v>33687.26932432571</v>
      </c>
    </row>
    <row r="46" spans="1:14" ht="16.5">
      <c r="A46" s="5"/>
      <c r="B46" s="119" t="s">
        <v>55</v>
      </c>
      <c r="C46" s="34"/>
      <c r="D46" s="5"/>
      <c r="E46" s="23">
        <f aca="true" t="shared" si="2" ref="E46:N46">E44+E45</f>
        <v>169128</v>
      </c>
      <c r="F46" s="24">
        <f t="shared" si="2"/>
        <v>172510.56000000003</v>
      </c>
      <c r="G46" s="24">
        <f t="shared" si="2"/>
        <v>175960.77120000002</v>
      </c>
      <c r="H46" s="24">
        <f t="shared" si="2"/>
        <v>179479.986624</v>
      </c>
      <c r="I46" s="24">
        <f t="shared" si="2"/>
        <v>183069.58635648005</v>
      </c>
      <c r="J46" s="154">
        <f t="shared" si="2"/>
        <v>186730.97808360963</v>
      </c>
      <c r="K46" s="24">
        <f t="shared" si="2"/>
        <v>190465.5976452818</v>
      </c>
      <c r="L46" s="24">
        <f t="shared" si="2"/>
        <v>194274.90959818749</v>
      </c>
      <c r="M46" s="24">
        <f t="shared" si="2"/>
        <v>198160.4077901512</v>
      </c>
      <c r="N46" s="24">
        <f t="shared" si="2"/>
        <v>202123.61594595423</v>
      </c>
    </row>
    <row r="47" spans="1:14" ht="16.5">
      <c r="A47" s="5"/>
      <c r="B47" s="119" t="s">
        <v>50</v>
      </c>
      <c r="C47" s="34"/>
      <c r="D47" s="5"/>
      <c r="E47" s="21">
        <f>0.43*Ingresos!E41+(Gastos!G32*Ingresos!E41)</f>
        <v>196794</v>
      </c>
      <c r="F47" s="21">
        <f>0.43*Ingresos!F41+(Gastos!$G$32*Ingresos!F41)</f>
        <v>200729.87999999998</v>
      </c>
      <c r="G47" s="21">
        <f>0.43*Ingresos!G41+(Gastos!$G$32*Ingresos!G41)</f>
        <v>204744.4776</v>
      </c>
      <c r="H47" s="21">
        <f>0.43*Ingresos!H41+(Gastos!$G$32*Ingresos!H41)</f>
        <v>208839.367152</v>
      </c>
      <c r="I47" s="21">
        <f>0.43*Ingresos!I41+(Gastos!$G$32*Ingresos!I41)</f>
        <v>213016.15449504</v>
      </c>
      <c r="J47" s="21">
        <f>0.43*Ingresos!J41+(Gastos!$G$32*Ingresos!J41)</f>
        <v>217276.47758494082</v>
      </c>
      <c r="K47" s="24">
        <f>0.43*Ingresos!K41+(Gastos!$G$32*Ingresos!K41)</f>
        <v>221622.00713663962</v>
      </c>
      <c r="L47" s="24">
        <f>0.43*Ingresos!L41+(Gastos!$G$32*Ingresos!L41)</f>
        <v>226054.44727937246</v>
      </c>
      <c r="M47" s="24">
        <f>0.43*Ingresos!M41+(Gastos!$G$32*Ingresos!M41)</f>
        <v>230575.53622495988</v>
      </c>
      <c r="N47" s="24">
        <f>0.43*Ingresos!N41+(Gastos!$G$32*Ingresos!N41)</f>
        <v>235187.04694945907</v>
      </c>
    </row>
    <row r="48" spans="1:10" ht="16.5">
      <c r="A48" s="5"/>
      <c r="B48" s="5"/>
      <c r="C48" s="34"/>
      <c r="D48" s="5"/>
      <c r="E48" s="5"/>
      <c r="F48" s="5"/>
      <c r="G48" s="5"/>
      <c r="H48" s="5"/>
      <c r="I48" s="5"/>
      <c r="J48" s="5"/>
    </row>
    <row r="49" spans="1:10" ht="16.5">
      <c r="A49" s="5"/>
      <c r="B49" s="5"/>
      <c r="C49" s="34"/>
      <c r="D49" s="5"/>
      <c r="E49" s="5"/>
      <c r="F49" s="5"/>
      <c r="G49" s="5"/>
      <c r="H49" s="5"/>
      <c r="I49" s="5"/>
      <c r="J49" s="5"/>
    </row>
    <row r="50" spans="1:10" ht="16.5">
      <c r="A50" s="5"/>
      <c r="B50" s="5"/>
      <c r="C50" s="34"/>
      <c r="D50" s="5"/>
      <c r="E50" s="5"/>
      <c r="F50" s="5"/>
      <c r="G50" s="5"/>
      <c r="H50" s="5"/>
      <c r="I50" s="5"/>
      <c r="J50" s="5"/>
    </row>
    <row r="51" spans="1:10" ht="16.5">
      <c r="A51" s="5"/>
      <c r="B51" s="5"/>
      <c r="C51" s="34"/>
      <c r="D51" s="5"/>
      <c r="E51" s="5"/>
      <c r="F51" s="5"/>
      <c r="G51" s="5"/>
      <c r="H51" s="5"/>
      <c r="I51" s="5"/>
      <c r="J51" s="5"/>
    </row>
    <row r="52" spans="1:10" ht="16.5">
      <c r="A52" s="5"/>
      <c r="B52" s="5"/>
      <c r="C52" s="34"/>
      <c r="D52" s="5"/>
      <c r="E52" s="5"/>
      <c r="F52" s="5"/>
      <c r="G52" s="5"/>
      <c r="H52" s="5"/>
      <c r="I52" s="5"/>
      <c r="J52" s="5"/>
    </row>
    <row r="53" spans="1:10" ht="16.5">
      <c r="A53" s="5"/>
      <c r="B53" s="5"/>
      <c r="C53" s="34"/>
      <c r="D53" s="5"/>
      <c r="E53" s="5"/>
      <c r="F53" s="5"/>
      <c r="G53" s="5"/>
      <c r="H53" s="5"/>
      <c r="I53" s="5"/>
      <c r="J53" s="5"/>
    </row>
    <row r="54" spans="1:10" ht="16.5">
      <c r="A54" s="5"/>
      <c r="B54" s="5"/>
      <c r="C54" s="34"/>
      <c r="D54" s="5"/>
      <c r="E54" s="5"/>
      <c r="F54" s="5"/>
      <c r="G54" s="5"/>
      <c r="H54" s="5"/>
      <c r="I54" s="5"/>
      <c r="J54" s="5"/>
    </row>
    <row r="55" spans="1:10" ht="16.5">
      <c r="A55" s="5"/>
      <c r="B55" s="5"/>
      <c r="C55" s="34"/>
      <c r="D55" s="5"/>
      <c r="E55" s="5"/>
      <c r="F55" s="5"/>
      <c r="G55" s="5"/>
      <c r="H55" s="5"/>
      <c r="I55" s="5"/>
      <c r="J55" s="5"/>
    </row>
    <row r="56" spans="1:10" ht="16.5">
      <c r="A56" s="5"/>
      <c r="B56" s="5"/>
      <c r="C56" s="34"/>
      <c r="D56" s="5"/>
      <c r="E56" s="5"/>
      <c r="F56" s="5"/>
      <c r="G56" s="5"/>
      <c r="H56" s="5"/>
      <c r="I56" s="5"/>
      <c r="J56" s="5"/>
    </row>
    <row r="57" spans="1:10" ht="16.5">
      <c r="A57" s="5"/>
      <c r="B57" s="5"/>
      <c r="C57" s="34"/>
      <c r="D57" s="5"/>
      <c r="E57" s="5"/>
      <c r="F57" s="5"/>
      <c r="G57" s="5"/>
      <c r="H57" s="5"/>
      <c r="I57" s="5"/>
      <c r="J57" s="5"/>
    </row>
    <row r="58" spans="1:10" ht="16.5">
      <c r="A58" s="5"/>
      <c r="B58" s="5"/>
      <c r="C58" s="34"/>
      <c r="D58" s="5"/>
      <c r="E58" s="5"/>
      <c r="F58" s="5"/>
      <c r="G58" s="5"/>
      <c r="H58" s="5"/>
      <c r="I58" s="5"/>
      <c r="J58" s="5"/>
    </row>
    <row r="59" spans="1:10" ht="16.5">
      <c r="A59" s="5"/>
      <c r="B59" s="5"/>
      <c r="C59" s="34"/>
      <c r="D59" s="5"/>
      <c r="E59" s="5"/>
      <c r="F59" s="5"/>
      <c r="G59" s="5"/>
      <c r="H59" s="5"/>
      <c r="I59" s="5"/>
      <c r="J59" s="5"/>
    </row>
    <row r="60" spans="1:10" ht="16.5">
      <c r="A60" s="5"/>
      <c r="B60" s="5"/>
      <c r="C60" s="34"/>
      <c r="D60" s="5"/>
      <c r="E60" s="5"/>
      <c r="F60" s="5"/>
      <c r="G60" s="5"/>
      <c r="H60" s="5"/>
      <c r="I60" s="5"/>
      <c r="J60" s="5"/>
    </row>
    <row r="61" spans="1:10" ht="16.5">
      <c r="A61" s="5"/>
      <c r="B61" s="5"/>
      <c r="C61" s="34"/>
      <c r="D61" s="5"/>
      <c r="E61" s="5"/>
      <c r="F61" s="5"/>
      <c r="G61" s="5"/>
      <c r="H61" s="5"/>
      <c r="I61" s="5"/>
      <c r="J61" s="5"/>
    </row>
    <row r="62" spans="1:10" ht="16.5">
      <c r="A62" s="5"/>
      <c r="B62" s="5"/>
      <c r="C62" s="34"/>
      <c r="D62" s="5"/>
      <c r="E62" s="5"/>
      <c r="F62" s="5"/>
      <c r="G62" s="5"/>
      <c r="H62" s="5"/>
      <c r="I62" s="5"/>
      <c r="J62" s="5"/>
    </row>
    <row r="63" spans="1:10" ht="16.5">
      <c r="A63" s="5"/>
      <c r="B63" s="5"/>
      <c r="C63" s="34"/>
      <c r="D63" s="5"/>
      <c r="E63" s="5"/>
      <c r="F63" s="5"/>
      <c r="G63" s="5"/>
      <c r="H63" s="5"/>
      <c r="I63" s="5"/>
      <c r="J63" s="5"/>
    </row>
    <row r="64" spans="1:10" ht="16.5">
      <c r="A64" s="5"/>
      <c r="B64" s="5"/>
      <c r="C64" s="34"/>
      <c r="D64" s="5"/>
      <c r="E64" s="5"/>
      <c r="F64" s="5"/>
      <c r="G64" s="5"/>
      <c r="H64" s="5"/>
      <c r="I64" s="5"/>
      <c r="J64" s="5"/>
    </row>
    <row r="65" spans="1:10" ht="16.5">
      <c r="A65" s="5"/>
      <c r="B65" s="5"/>
      <c r="C65" s="34"/>
      <c r="D65" s="5"/>
      <c r="E65" s="5"/>
      <c r="F65" s="5"/>
      <c r="G65" s="5"/>
      <c r="H65" s="5"/>
      <c r="I65" s="5"/>
      <c r="J65" s="5"/>
    </row>
    <row r="66" spans="1:10" ht="16.5">
      <c r="A66" s="5"/>
      <c r="B66" s="5"/>
      <c r="C66" s="34"/>
      <c r="D66" s="5"/>
      <c r="E66" s="5"/>
      <c r="F66" s="5"/>
      <c r="G66" s="5"/>
      <c r="H66" s="5"/>
      <c r="I66" s="5"/>
      <c r="J66" s="5"/>
    </row>
    <row r="67" spans="1:10" ht="16.5">
      <c r="A67" s="5"/>
      <c r="B67" s="5"/>
      <c r="C67" s="34"/>
      <c r="D67" s="5"/>
      <c r="E67" s="5"/>
      <c r="F67" s="5"/>
      <c r="G67" s="5"/>
      <c r="H67" s="5"/>
      <c r="I67" s="5"/>
      <c r="J67" s="5"/>
    </row>
    <row r="68" spans="1:10" ht="16.5">
      <c r="A68" s="5"/>
      <c r="B68" s="5"/>
      <c r="C68" s="34"/>
      <c r="D68" s="5"/>
      <c r="E68" s="5"/>
      <c r="F68" s="5"/>
      <c r="G68" s="5"/>
      <c r="H68" s="5"/>
      <c r="I68" s="5"/>
      <c r="J68" s="5"/>
    </row>
    <row r="69" spans="1:10" ht="16.5">
      <c r="A69" s="5"/>
      <c r="B69" s="5"/>
      <c r="C69" s="34"/>
      <c r="D69" s="5"/>
      <c r="E69" s="5"/>
      <c r="F69" s="5"/>
      <c r="G69" s="5"/>
      <c r="H69" s="5"/>
      <c r="I69" s="5"/>
      <c r="J69" s="5"/>
    </row>
    <row r="70" spans="1:10" ht="16.5">
      <c r="A70" s="5"/>
      <c r="B70" s="5"/>
      <c r="C70" s="34"/>
      <c r="D70" s="5"/>
      <c r="E70" s="5"/>
      <c r="F70" s="5"/>
      <c r="G70" s="5"/>
      <c r="H70" s="5"/>
      <c r="I70" s="5"/>
      <c r="J70" s="5"/>
    </row>
    <row r="71" spans="1:10" ht="16.5">
      <c r="A71" s="5"/>
      <c r="B71" s="5"/>
      <c r="C71" s="34"/>
      <c r="D71" s="5"/>
      <c r="E71" s="5"/>
      <c r="F71" s="5"/>
      <c r="G71" s="5"/>
      <c r="H71" s="5"/>
      <c r="I71" s="5"/>
      <c r="J71" s="5"/>
    </row>
    <row r="72" spans="1:10" ht="16.5">
      <c r="A72" s="5"/>
      <c r="B72" s="5"/>
      <c r="C72" s="34"/>
      <c r="D72" s="5"/>
      <c r="E72" s="5"/>
      <c r="F72" s="5"/>
      <c r="G72" s="5"/>
      <c r="H72" s="5"/>
      <c r="I72" s="5"/>
      <c r="J72" s="5"/>
    </row>
    <row r="73" spans="1:10" ht="16.5">
      <c r="A73" s="5"/>
      <c r="B73" s="5"/>
      <c r="C73" s="34"/>
      <c r="D73" s="5"/>
      <c r="E73" s="5"/>
      <c r="F73" s="5"/>
      <c r="G73" s="5"/>
      <c r="H73" s="5"/>
      <c r="I73" s="5"/>
      <c r="J73" s="5"/>
    </row>
    <row r="74" spans="1:10" ht="16.5">
      <c r="A74" s="5"/>
      <c r="B74" s="5"/>
      <c r="C74" s="34"/>
      <c r="D74" s="5"/>
      <c r="E74" s="5"/>
      <c r="F74" s="5"/>
      <c r="G74" s="5"/>
      <c r="H74" s="5"/>
      <c r="I74" s="5"/>
      <c r="J74" s="5"/>
    </row>
    <row r="75" spans="1:10" ht="16.5">
      <c r="A75" s="5"/>
      <c r="B75" s="5"/>
      <c r="C75" s="34"/>
      <c r="D75" s="5"/>
      <c r="E75" s="5"/>
      <c r="F75" s="5"/>
      <c r="G75" s="5"/>
      <c r="H75" s="5"/>
      <c r="I75" s="5"/>
      <c r="J75" s="5"/>
    </row>
    <row r="76" spans="1:10" ht="16.5">
      <c r="A76" s="5"/>
      <c r="B76" s="5"/>
      <c r="C76" s="34"/>
      <c r="D76" s="5"/>
      <c r="E76" s="5"/>
      <c r="F76" s="5"/>
      <c r="G76" s="5"/>
      <c r="H76" s="5"/>
      <c r="I76" s="5"/>
      <c r="J76" s="5"/>
    </row>
    <row r="77" spans="1:10" ht="16.5">
      <c r="A77" s="5"/>
      <c r="B77" s="5"/>
      <c r="C77" s="34"/>
      <c r="D77" s="5"/>
      <c r="E77" s="5"/>
      <c r="F77" s="5"/>
      <c r="G77" s="5"/>
      <c r="H77" s="5"/>
      <c r="I77" s="5"/>
      <c r="J77" s="5"/>
    </row>
    <row r="78" spans="1:10" ht="16.5">
      <c r="A78" s="5"/>
      <c r="B78" s="5"/>
      <c r="C78" s="34"/>
      <c r="D78" s="5"/>
      <c r="E78" s="5"/>
      <c r="F78" s="5"/>
      <c r="G78" s="5"/>
      <c r="H78" s="5"/>
      <c r="I78" s="5"/>
      <c r="J78" s="5"/>
    </row>
    <row r="79" spans="1:10" ht="16.5">
      <c r="A79" s="5"/>
      <c r="B79" s="5"/>
      <c r="C79" s="34"/>
      <c r="D79" s="5"/>
      <c r="E79" s="5"/>
      <c r="F79" s="5"/>
      <c r="G79" s="5"/>
      <c r="H79" s="5"/>
      <c r="I79" s="5"/>
      <c r="J79" s="5"/>
    </row>
    <row r="80" spans="1:10" ht="16.5">
      <c r="A80" s="5"/>
      <c r="B80" s="5"/>
      <c r="C80" s="34"/>
      <c r="D80" s="5"/>
      <c r="E80" s="5"/>
      <c r="F80" s="5"/>
      <c r="G80" s="5"/>
      <c r="H80" s="5"/>
      <c r="I80" s="5"/>
      <c r="J80" s="5"/>
    </row>
    <row r="81" spans="1:10" ht="16.5">
      <c r="A81" s="5"/>
      <c r="B81" s="5"/>
      <c r="C81" s="34"/>
      <c r="D81" s="5"/>
      <c r="E81" s="5"/>
      <c r="F81" s="5"/>
      <c r="G81" s="5"/>
      <c r="H81" s="5"/>
      <c r="I81" s="5"/>
      <c r="J81" s="5"/>
    </row>
    <row r="82" spans="1:10" ht="16.5">
      <c r="A82" s="5"/>
      <c r="B82" s="5"/>
      <c r="C82" s="34"/>
      <c r="D82" s="5"/>
      <c r="E82" s="5"/>
      <c r="F82" s="5"/>
      <c r="G82" s="5"/>
      <c r="H82" s="5"/>
      <c r="I82" s="5"/>
      <c r="J82" s="5"/>
    </row>
    <row r="83" spans="1:10" ht="16.5">
      <c r="A83" s="5"/>
      <c r="B83" s="5"/>
      <c r="C83" s="34"/>
      <c r="D83" s="5"/>
      <c r="E83" s="5"/>
      <c r="F83" s="5"/>
      <c r="G83" s="5"/>
      <c r="H83" s="5"/>
      <c r="I83" s="5"/>
      <c r="J83" s="5"/>
    </row>
    <row r="84" spans="1:10" ht="16.5">
      <c r="A84" s="5"/>
      <c r="B84" s="5"/>
      <c r="C84" s="34"/>
      <c r="D84" s="5"/>
      <c r="E84" s="5"/>
      <c r="F84" s="5"/>
      <c r="G84" s="5"/>
      <c r="H84" s="5"/>
      <c r="I84" s="5"/>
      <c r="J84" s="5"/>
    </row>
    <row r="85" spans="1:10" ht="16.5">
      <c r="A85" s="5"/>
      <c r="B85" s="5"/>
      <c r="C85" s="34"/>
      <c r="D85" s="5"/>
      <c r="E85" s="5"/>
      <c r="F85" s="5"/>
      <c r="G85" s="5"/>
      <c r="H85" s="5"/>
      <c r="I85" s="5"/>
      <c r="J85" s="5"/>
    </row>
    <row r="86" spans="1:10" ht="16.5">
      <c r="A86" s="5"/>
      <c r="B86" s="5"/>
      <c r="C86" s="34"/>
      <c r="D86" s="5"/>
      <c r="E86" s="5"/>
      <c r="F86" s="5"/>
      <c r="G86" s="5"/>
      <c r="H86" s="5"/>
      <c r="I86" s="5"/>
      <c r="J86" s="5"/>
    </row>
    <row r="87" spans="1:10" ht="16.5">
      <c r="A87" s="5"/>
      <c r="B87" s="5"/>
      <c r="C87" s="34"/>
      <c r="D87" s="5"/>
      <c r="E87" s="5"/>
      <c r="F87" s="5"/>
      <c r="G87" s="5"/>
      <c r="H87" s="5"/>
      <c r="I87" s="5"/>
      <c r="J87" s="5"/>
    </row>
    <row r="88" spans="1:10" ht="16.5">
      <c r="A88" s="5"/>
      <c r="B88" s="5"/>
      <c r="C88" s="34"/>
      <c r="D88" s="5"/>
      <c r="E88" s="5"/>
      <c r="F88" s="5"/>
      <c r="G88" s="5"/>
      <c r="H88" s="5"/>
      <c r="I88" s="5"/>
      <c r="J88" s="5"/>
    </row>
    <row r="89" spans="1:10" ht="16.5">
      <c r="A89" s="5"/>
      <c r="B89" s="5"/>
      <c r="C89" s="34"/>
      <c r="D89" s="5"/>
      <c r="E89" s="5"/>
      <c r="F89" s="5"/>
      <c r="G89" s="5"/>
      <c r="H89" s="5"/>
      <c r="I89" s="5"/>
      <c r="J89" s="5"/>
    </row>
    <row r="90" spans="1:10" ht="16.5">
      <c r="A90" s="5"/>
      <c r="B90" s="5"/>
      <c r="C90" s="34"/>
      <c r="D90" s="5"/>
      <c r="E90" s="5"/>
      <c r="F90" s="5"/>
      <c r="G90" s="5"/>
      <c r="H90" s="5"/>
      <c r="I90" s="5"/>
      <c r="J90" s="5"/>
    </row>
    <row r="91" spans="1:10" ht="16.5">
      <c r="A91" s="5"/>
      <c r="B91" s="5"/>
      <c r="C91" s="34"/>
      <c r="D91" s="5"/>
      <c r="E91" s="5"/>
      <c r="F91" s="5"/>
      <c r="G91" s="5"/>
      <c r="H91" s="5"/>
      <c r="I91" s="5"/>
      <c r="J91" s="5"/>
    </row>
    <row r="92" spans="1:10" ht="16.5">
      <c r="A92" s="5"/>
      <c r="B92" s="5"/>
      <c r="C92" s="34"/>
      <c r="D92" s="5"/>
      <c r="E92" s="5"/>
      <c r="F92" s="5"/>
      <c r="G92" s="5"/>
      <c r="H92" s="5"/>
      <c r="I92" s="5"/>
      <c r="J92" s="5"/>
    </row>
    <row r="93" spans="1:10" ht="16.5">
      <c r="A93" s="5"/>
      <c r="B93" s="5"/>
      <c r="C93" s="34"/>
      <c r="D93" s="5"/>
      <c r="E93" s="5"/>
      <c r="F93" s="5"/>
      <c r="G93" s="5"/>
      <c r="H93" s="5"/>
      <c r="I93" s="5"/>
      <c r="J93" s="5"/>
    </row>
    <row r="94" spans="1:10" ht="16.5">
      <c r="A94" s="5"/>
      <c r="B94" s="5"/>
      <c r="C94" s="34"/>
      <c r="D94" s="5"/>
      <c r="E94" s="5"/>
      <c r="F94" s="5"/>
      <c r="G94" s="5"/>
      <c r="H94" s="5"/>
      <c r="I94" s="5"/>
      <c r="J94" s="5"/>
    </row>
    <row r="95" spans="1:10" ht="16.5">
      <c r="A95" s="5"/>
      <c r="B95" s="5"/>
      <c r="C95" s="34"/>
      <c r="D95" s="5"/>
      <c r="E95" s="5"/>
      <c r="F95" s="5"/>
      <c r="G95" s="5"/>
      <c r="H95" s="5"/>
      <c r="I95" s="5"/>
      <c r="J95" s="5"/>
    </row>
    <row r="96" spans="1:10" ht="16.5">
      <c r="A96" s="5"/>
      <c r="B96" s="5"/>
      <c r="C96" s="34"/>
      <c r="D96" s="5"/>
      <c r="E96" s="5"/>
      <c r="F96" s="5"/>
      <c r="G96" s="5"/>
      <c r="H96" s="5"/>
      <c r="I96" s="5"/>
      <c r="J96" s="5"/>
    </row>
    <row r="97" spans="1:10" ht="16.5">
      <c r="A97" s="5"/>
      <c r="B97" s="5"/>
      <c r="C97" s="34"/>
      <c r="D97" s="5"/>
      <c r="E97" s="5"/>
      <c r="F97" s="5"/>
      <c r="G97" s="5"/>
      <c r="H97" s="5"/>
      <c r="I97" s="5"/>
      <c r="J97" s="5"/>
    </row>
    <row r="98" spans="1:10" ht="16.5">
      <c r="A98" s="5"/>
      <c r="B98" s="5"/>
      <c r="C98" s="34"/>
      <c r="D98" s="5"/>
      <c r="E98" s="5"/>
      <c r="F98" s="5"/>
      <c r="G98" s="5"/>
      <c r="H98" s="5"/>
      <c r="I98" s="5"/>
      <c r="J98" s="5"/>
    </row>
    <row r="99" spans="1:10" ht="16.5">
      <c r="A99" s="5"/>
      <c r="B99" s="5"/>
      <c r="C99" s="34"/>
      <c r="D99" s="5"/>
      <c r="E99" s="5"/>
      <c r="F99" s="5"/>
      <c r="G99" s="5"/>
      <c r="H99" s="5"/>
      <c r="I99" s="5"/>
      <c r="J99" s="5"/>
    </row>
    <row r="100" spans="1:10" ht="16.5">
      <c r="A100" s="5"/>
      <c r="B100" s="5"/>
      <c r="C100" s="34"/>
      <c r="D100" s="5"/>
      <c r="E100" s="5"/>
      <c r="F100" s="5"/>
      <c r="G100" s="5"/>
      <c r="H100" s="5"/>
      <c r="I100" s="5"/>
      <c r="J100" s="5"/>
    </row>
    <row r="101" spans="1:10" ht="16.5">
      <c r="A101" s="5"/>
      <c r="B101" s="5"/>
      <c r="C101" s="34"/>
      <c r="D101" s="5"/>
      <c r="E101" s="5"/>
      <c r="F101" s="5"/>
      <c r="G101" s="5"/>
      <c r="H101" s="5"/>
      <c r="I101" s="5"/>
      <c r="J101" s="5"/>
    </row>
    <row r="102" spans="1:10" ht="16.5">
      <c r="A102" s="5"/>
      <c r="B102" s="5"/>
      <c r="C102" s="34"/>
      <c r="D102" s="5"/>
      <c r="E102" s="5"/>
      <c r="F102" s="5"/>
      <c r="G102" s="5"/>
      <c r="H102" s="5"/>
      <c r="I102" s="5"/>
      <c r="J102" s="5"/>
    </row>
    <row r="103" spans="1:10" ht="16.5">
      <c r="A103" s="5"/>
      <c r="B103" s="5"/>
      <c r="C103" s="34"/>
      <c r="D103" s="5"/>
      <c r="E103" s="5"/>
      <c r="F103" s="5"/>
      <c r="G103" s="5"/>
      <c r="H103" s="5"/>
      <c r="I103" s="5"/>
      <c r="J103" s="5"/>
    </row>
    <row r="104" spans="1:10" ht="16.5">
      <c r="A104" s="5"/>
      <c r="B104" s="5"/>
      <c r="C104" s="34"/>
      <c r="D104" s="5"/>
      <c r="E104" s="5"/>
      <c r="F104" s="5"/>
      <c r="G104" s="5"/>
      <c r="H104" s="5"/>
      <c r="I104" s="5"/>
      <c r="J104" s="5"/>
    </row>
    <row r="105" spans="1:10" ht="16.5">
      <c r="A105" s="5"/>
      <c r="B105" s="5"/>
      <c r="C105" s="34"/>
      <c r="D105" s="5"/>
      <c r="E105" s="5"/>
      <c r="F105" s="5"/>
      <c r="G105" s="5"/>
      <c r="H105" s="5"/>
      <c r="I105" s="5"/>
      <c r="J105" s="5"/>
    </row>
    <row r="106" spans="1:10" ht="16.5">
      <c r="A106" s="5"/>
      <c r="B106" s="5"/>
      <c r="C106" s="34"/>
      <c r="D106" s="5"/>
      <c r="E106" s="5"/>
      <c r="F106" s="5"/>
      <c r="G106" s="5"/>
      <c r="H106" s="5"/>
      <c r="I106" s="5"/>
      <c r="J106" s="5"/>
    </row>
    <row r="107" spans="1:10" ht="16.5">
      <c r="A107" s="5"/>
      <c r="B107" s="5"/>
      <c r="C107" s="34"/>
      <c r="D107" s="5"/>
      <c r="E107" s="5"/>
      <c r="F107" s="5"/>
      <c r="G107" s="5"/>
      <c r="H107" s="5"/>
      <c r="I107" s="5"/>
      <c r="J107" s="5"/>
    </row>
    <row r="108" spans="1:10" ht="16.5">
      <c r="A108" s="5"/>
      <c r="B108" s="5"/>
      <c r="C108" s="34"/>
      <c r="D108" s="5"/>
      <c r="E108" s="5"/>
      <c r="F108" s="5"/>
      <c r="G108" s="5"/>
      <c r="H108" s="5"/>
      <c r="I108" s="5"/>
      <c r="J108" s="5"/>
    </row>
    <row r="109" spans="1:10" ht="16.5">
      <c r="A109" s="5"/>
      <c r="B109" s="5"/>
      <c r="C109" s="34"/>
      <c r="D109" s="5"/>
      <c r="E109" s="5"/>
      <c r="F109" s="5"/>
      <c r="G109" s="5"/>
      <c r="H109" s="5"/>
      <c r="I109" s="5"/>
      <c r="J109" s="5"/>
    </row>
    <row r="110" spans="1:10" ht="16.5">
      <c r="A110" s="5"/>
      <c r="B110" s="5"/>
      <c r="C110" s="34"/>
      <c r="D110" s="5"/>
      <c r="E110" s="5"/>
      <c r="F110" s="5"/>
      <c r="G110" s="5"/>
      <c r="H110" s="5"/>
      <c r="I110" s="5"/>
      <c r="J110" s="5"/>
    </row>
    <row r="111" spans="1:10" ht="16.5">
      <c r="A111" s="5"/>
      <c r="B111" s="5"/>
      <c r="C111" s="34"/>
      <c r="D111" s="5"/>
      <c r="E111" s="5"/>
      <c r="F111" s="5"/>
      <c r="G111" s="5"/>
      <c r="H111" s="5"/>
      <c r="I111" s="5"/>
      <c r="J111" s="5"/>
    </row>
    <row r="112" spans="1:10" ht="16.5">
      <c r="A112" s="5"/>
      <c r="B112" s="5"/>
      <c r="C112" s="34"/>
      <c r="D112" s="5"/>
      <c r="E112" s="5"/>
      <c r="F112" s="5"/>
      <c r="G112" s="5"/>
      <c r="H112" s="5"/>
      <c r="I112" s="5"/>
      <c r="J112" s="5"/>
    </row>
    <row r="113" spans="1:10" ht="16.5">
      <c r="A113" s="5"/>
      <c r="B113" s="5"/>
      <c r="C113" s="34"/>
      <c r="D113" s="5"/>
      <c r="E113" s="5"/>
      <c r="F113" s="5"/>
      <c r="G113" s="5"/>
      <c r="H113" s="5"/>
      <c r="I113" s="5"/>
      <c r="J113" s="5"/>
    </row>
    <row r="114" spans="1:10" ht="16.5">
      <c r="A114" s="5"/>
      <c r="B114" s="5"/>
      <c r="C114" s="34"/>
      <c r="D114" s="5"/>
      <c r="E114" s="5"/>
      <c r="F114" s="5"/>
      <c r="G114" s="5"/>
      <c r="H114" s="5"/>
      <c r="I114" s="5"/>
      <c r="J114" s="5"/>
    </row>
    <row r="115" spans="1:10" ht="16.5">
      <c r="A115" s="5"/>
      <c r="B115" s="5"/>
      <c r="C115" s="34"/>
      <c r="D115" s="5"/>
      <c r="E115" s="5"/>
      <c r="F115" s="5"/>
      <c r="G115" s="5"/>
      <c r="H115" s="5"/>
      <c r="I115" s="5"/>
      <c r="J115" s="5"/>
    </row>
    <row r="116" spans="1:10" ht="16.5">
      <c r="A116" s="5"/>
      <c r="B116" s="5"/>
      <c r="C116" s="34"/>
      <c r="D116" s="5"/>
      <c r="E116" s="5"/>
      <c r="F116" s="5"/>
      <c r="G116" s="5"/>
      <c r="H116" s="5"/>
      <c r="I116" s="5"/>
      <c r="J116" s="5"/>
    </row>
    <row r="117" spans="1:10" ht="16.5">
      <c r="A117" s="5"/>
      <c r="B117" s="5"/>
      <c r="C117" s="34"/>
      <c r="D117" s="5"/>
      <c r="E117" s="5"/>
      <c r="F117" s="5"/>
      <c r="G117" s="5"/>
      <c r="H117" s="5"/>
      <c r="I117" s="5"/>
      <c r="J117" s="5"/>
    </row>
    <row r="118" spans="1:10" ht="16.5">
      <c r="A118" s="5"/>
      <c r="B118" s="5"/>
      <c r="C118" s="34"/>
      <c r="D118" s="5"/>
      <c r="E118" s="5"/>
      <c r="F118" s="5"/>
      <c r="G118" s="5"/>
      <c r="H118" s="5"/>
      <c r="I118" s="5"/>
      <c r="J118" s="5"/>
    </row>
    <row r="119" spans="1:10" ht="16.5">
      <c r="A119" s="5"/>
      <c r="B119" s="5"/>
      <c r="C119" s="34"/>
      <c r="D119" s="5"/>
      <c r="E119" s="5"/>
      <c r="F119" s="5"/>
      <c r="G119" s="5"/>
      <c r="H119" s="5"/>
      <c r="I119" s="5"/>
      <c r="J119" s="5"/>
    </row>
    <row r="120" spans="1:10" ht="16.5">
      <c r="A120" s="5"/>
      <c r="B120" s="5"/>
      <c r="C120" s="34"/>
      <c r="D120" s="5"/>
      <c r="E120" s="5"/>
      <c r="F120" s="5"/>
      <c r="G120" s="5"/>
      <c r="H120" s="5"/>
      <c r="I120" s="5"/>
      <c r="J120" s="5"/>
    </row>
    <row r="121" spans="1:10" ht="16.5">
      <c r="A121" s="5"/>
      <c r="B121" s="5"/>
      <c r="C121" s="34"/>
      <c r="D121" s="5"/>
      <c r="E121" s="5"/>
      <c r="F121" s="5"/>
      <c r="G121" s="5"/>
      <c r="H121" s="5"/>
      <c r="I121" s="5"/>
      <c r="J121" s="5"/>
    </row>
    <row r="122" spans="1:10" ht="16.5">
      <c r="A122" s="5"/>
      <c r="B122" s="5"/>
      <c r="C122" s="34"/>
      <c r="D122" s="5"/>
      <c r="E122" s="5"/>
      <c r="F122" s="5"/>
      <c r="G122" s="5"/>
      <c r="H122" s="5"/>
      <c r="I122" s="5"/>
      <c r="J122" s="5"/>
    </row>
    <row r="123" spans="1:10" ht="16.5">
      <c r="A123" s="5"/>
      <c r="B123" s="5"/>
      <c r="C123" s="34"/>
      <c r="D123" s="5"/>
      <c r="E123" s="5"/>
      <c r="F123" s="5"/>
      <c r="G123" s="5"/>
      <c r="H123" s="5"/>
      <c r="I123" s="5"/>
      <c r="J123" s="5"/>
    </row>
    <row r="124" spans="1:10" ht="16.5">
      <c r="A124" s="5"/>
      <c r="B124" s="5"/>
      <c r="C124" s="34"/>
      <c r="D124" s="5"/>
      <c r="E124" s="5"/>
      <c r="F124" s="5"/>
      <c r="G124" s="5"/>
      <c r="H124" s="5"/>
      <c r="I124" s="5"/>
      <c r="J124" s="5"/>
    </row>
    <row r="125" spans="1:10" ht="16.5">
      <c r="A125" s="5"/>
      <c r="B125" s="5"/>
      <c r="C125" s="34"/>
      <c r="D125" s="5"/>
      <c r="E125" s="5"/>
      <c r="F125" s="5"/>
      <c r="G125" s="5"/>
      <c r="H125" s="5"/>
      <c r="I125" s="5"/>
      <c r="J125" s="5"/>
    </row>
    <row r="126" spans="1:10" ht="16.5">
      <c r="A126" s="5"/>
      <c r="B126" s="5"/>
      <c r="C126" s="34"/>
      <c r="D126" s="5"/>
      <c r="E126" s="5"/>
      <c r="F126" s="5"/>
      <c r="G126" s="5"/>
      <c r="H126" s="5"/>
      <c r="I126" s="5"/>
      <c r="J126" s="5"/>
    </row>
    <row r="127" spans="1:10" ht="16.5">
      <c r="A127" s="5"/>
      <c r="B127" s="5"/>
      <c r="C127" s="34"/>
      <c r="D127" s="5"/>
      <c r="E127" s="5"/>
      <c r="F127" s="5"/>
      <c r="G127" s="5"/>
      <c r="H127" s="5"/>
      <c r="I127" s="5"/>
      <c r="J127" s="5"/>
    </row>
    <row r="128" spans="1:10" ht="16.5">
      <c r="A128" s="5"/>
      <c r="B128" s="5"/>
      <c r="C128" s="34"/>
      <c r="D128" s="5"/>
      <c r="E128" s="5"/>
      <c r="F128" s="5"/>
      <c r="G128" s="5"/>
      <c r="H128" s="5"/>
      <c r="I128" s="5"/>
      <c r="J128" s="5"/>
    </row>
    <row r="129" spans="1:10" ht="16.5">
      <c r="A129" s="5"/>
      <c r="B129" s="5"/>
      <c r="C129" s="34"/>
      <c r="D129" s="5"/>
      <c r="E129" s="5"/>
      <c r="F129" s="5"/>
      <c r="G129" s="5"/>
      <c r="H129" s="5"/>
      <c r="I129" s="5"/>
      <c r="J129" s="5"/>
    </row>
    <row r="130" spans="1:10" ht="16.5">
      <c r="A130" s="5"/>
      <c r="B130" s="5"/>
      <c r="C130" s="34"/>
      <c r="D130" s="5"/>
      <c r="E130" s="5"/>
      <c r="F130" s="5"/>
      <c r="G130" s="5"/>
      <c r="H130" s="5"/>
      <c r="I130" s="5"/>
      <c r="J130" s="5"/>
    </row>
    <row r="131" spans="1:10" ht="16.5">
      <c r="A131" s="5"/>
      <c r="B131" s="5"/>
      <c r="C131" s="34"/>
      <c r="D131" s="5"/>
      <c r="E131" s="5"/>
      <c r="F131" s="5"/>
      <c r="G131" s="5"/>
      <c r="H131" s="5"/>
      <c r="I131" s="5"/>
      <c r="J131" s="5"/>
    </row>
    <row r="132" spans="1:10" ht="16.5">
      <c r="A132" s="5"/>
      <c r="B132" s="5"/>
      <c r="C132" s="34"/>
      <c r="D132" s="5"/>
      <c r="E132" s="5"/>
      <c r="F132" s="5"/>
      <c r="G132" s="5"/>
      <c r="H132" s="5"/>
      <c r="I132" s="5"/>
      <c r="J132" s="5"/>
    </row>
    <row r="133" spans="1:10" ht="16.5">
      <c r="A133" s="5"/>
      <c r="B133" s="5"/>
      <c r="C133" s="34"/>
      <c r="D133" s="5"/>
      <c r="E133" s="5"/>
      <c r="F133" s="5"/>
      <c r="G133" s="5"/>
      <c r="H133" s="5"/>
      <c r="I133" s="5"/>
      <c r="J133" s="5"/>
    </row>
    <row r="134" spans="1:10" ht="16.5">
      <c r="A134" s="5"/>
      <c r="B134" s="5"/>
      <c r="C134" s="34"/>
      <c r="D134" s="5"/>
      <c r="E134" s="5"/>
      <c r="F134" s="5"/>
      <c r="G134" s="5"/>
      <c r="H134" s="5"/>
      <c r="I134" s="5"/>
      <c r="J134" s="5"/>
    </row>
    <row r="135" spans="1:10" ht="16.5">
      <c r="A135" s="5"/>
      <c r="B135" s="5"/>
      <c r="C135" s="34"/>
      <c r="D135" s="5"/>
      <c r="E135" s="5"/>
      <c r="F135" s="5"/>
      <c r="G135" s="5"/>
      <c r="H135" s="5"/>
      <c r="I135" s="5"/>
      <c r="J135" s="5"/>
    </row>
    <row r="136" spans="1:10" ht="16.5">
      <c r="A136" s="5"/>
      <c r="B136" s="5"/>
      <c r="C136" s="34"/>
      <c r="D136" s="5"/>
      <c r="E136" s="5"/>
      <c r="F136" s="5"/>
      <c r="G136" s="5"/>
      <c r="H136" s="5"/>
      <c r="I136" s="5"/>
      <c r="J136" s="5"/>
    </row>
    <row r="137" spans="1:10" ht="16.5">
      <c r="A137" s="5"/>
      <c r="B137" s="5"/>
      <c r="C137" s="34"/>
      <c r="D137" s="5"/>
      <c r="E137" s="5"/>
      <c r="F137" s="5"/>
      <c r="G137" s="5"/>
      <c r="H137" s="5"/>
      <c r="I137" s="5"/>
      <c r="J137" s="5"/>
    </row>
    <row r="138" spans="1:10" ht="16.5">
      <c r="A138" s="5"/>
      <c r="B138" s="5"/>
      <c r="C138" s="34"/>
      <c r="D138" s="5"/>
      <c r="E138" s="5"/>
      <c r="F138" s="5"/>
      <c r="G138" s="5"/>
      <c r="H138" s="5"/>
      <c r="I138" s="5"/>
      <c r="J138" s="5"/>
    </row>
    <row r="139" spans="1:10" ht="16.5">
      <c r="A139" s="5"/>
      <c r="B139" s="5"/>
      <c r="C139" s="34"/>
      <c r="D139" s="5"/>
      <c r="E139" s="5"/>
      <c r="F139" s="5"/>
      <c r="G139" s="5"/>
      <c r="H139" s="5"/>
      <c r="I139" s="5"/>
      <c r="J139" s="5"/>
    </row>
    <row r="140" spans="1:10" ht="16.5">
      <c r="A140" s="5"/>
      <c r="B140" s="5"/>
      <c r="C140" s="34"/>
      <c r="D140" s="5"/>
      <c r="E140" s="5"/>
      <c r="F140" s="5"/>
      <c r="G140" s="5"/>
      <c r="H140" s="5"/>
      <c r="I140" s="5"/>
      <c r="J140" s="5"/>
    </row>
    <row r="141" spans="1:10" ht="16.5">
      <c r="A141" s="5"/>
      <c r="B141" s="5"/>
      <c r="C141" s="34"/>
      <c r="D141" s="5"/>
      <c r="E141" s="5"/>
      <c r="F141" s="5"/>
      <c r="G141" s="5"/>
      <c r="H141" s="5"/>
      <c r="I141" s="5"/>
      <c r="J141" s="5"/>
    </row>
    <row r="142" spans="1:10" ht="16.5">
      <c r="A142" s="5"/>
      <c r="B142" s="5"/>
      <c r="C142" s="34"/>
      <c r="D142" s="5"/>
      <c r="E142" s="5"/>
      <c r="F142" s="5"/>
      <c r="G142" s="5"/>
      <c r="H142" s="5"/>
      <c r="I142" s="5"/>
      <c r="J142" s="5"/>
    </row>
    <row r="143" spans="1:10" ht="16.5">
      <c r="A143" s="5"/>
      <c r="B143" s="5"/>
      <c r="C143" s="34"/>
      <c r="D143" s="5"/>
      <c r="E143" s="5"/>
      <c r="F143" s="5"/>
      <c r="G143" s="5"/>
      <c r="H143" s="5"/>
      <c r="I143" s="5"/>
      <c r="J143" s="5"/>
    </row>
    <row r="144" spans="1:10" ht="16.5">
      <c r="A144" s="5"/>
      <c r="B144" s="5"/>
      <c r="C144" s="34"/>
      <c r="D144" s="5"/>
      <c r="E144" s="5"/>
      <c r="F144" s="5"/>
      <c r="G144" s="5"/>
      <c r="H144" s="5"/>
      <c r="I144" s="5"/>
      <c r="J144" s="5"/>
    </row>
    <row r="145" spans="1:10" ht="16.5">
      <c r="A145" s="5"/>
      <c r="B145" s="5"/>
      <c r="C145" s="34"/>
      <c r="D145" s="5"/>
      <c r="E145" s="5"/>
      <c r="F145" s="5"/>
      <c r="G145" s="5"/>
      <c r="H145" s="5"/>
      <c r="I145" s="5"/>
      <c r="J145" s="5"/>
    </row>
    <row r="146" spans="1:10" ht="16.5">
      <c r="A146" s="5"/>
      <c r="B146" s="5"/>
      <c r="C146" s="34"/>
      <c r="D146" s="5"/>
      <c r="E146" s="5"/>
      <c r="F146" s="5"/>
      <c r="G146" s="5"/>
      <c r="H146" s="5"/>
      <c r="I146" s="5"/>
      <c r="J146" s="5"/>
    </row>
    <row r="147" spans="1:10" ht="16.5">
      <c r="A147" s="5"/>
      <c r="B147" s="5"/>
      <c r="C147" s="34"/>
      <c r="D147" s="5"/>
      <c r="E147" s="5"/>
      <c r="F147" s="5"/>
      <c r="G147" s="5"/>
      <c r="H147" s="5"/>
      <c r="I147" s="5"/>
      <c r="J147" s="5"/>
    </row>
    <row r="148" spans="1:10" ht="16.5">
      <c r="A148" s="5"/>
      <c r="B148" s="5"/>
      <c r="C148" s="34"/>
      <c r="D148" s="5"/>
      <c r="E148" s="5"/>
      <c r="F148" s="5"/>
      <c r="G148" s="5"/>
      <c r="H148" s="5"/>
      <c r="I148" s="5"/>
      <c r="J148" s="5"/>
    </row>
    <row r="149" spans="1:10" ht="16.5">
      <c r="A149" s="5"/>
      <c r="B149" s="5"/>
      <c r="C149" s="34"/>
      <c r="D149" s="5"/>
      <c r="E149" s="5"/>
      <c r="F149" s="5"/>
      <c r="G149" s="5"/>
      <c r="H149" s="5"/>
      <c r="I149" s="5"/>
      <c r="J149" s="5"/>
    </row>
    <row r="150" spans="1:10" ht="16.5">
      <c r="A150" s="5"/>
      <c r="B150" s="5"/>
      <c r="C150" s="34"/>
      <c r="D150" s="5"/>
      <c r="E150" s="5"/>
      <c r="F150" s="5"/>
      <c r="G150" s="5"/>
      <c r="H150" s="5"/>
      <c r="I150" s="5"/>
      <c r="J150" s="5"/>
    </row>
    <row r="151" spans="1:10" ht="16.5">
      <c r="A151" s="5"/>
      <c r="B151" s="5"/>
      <c r="C151" s="34"/>
      <c r="D151" s="5"/>
      <c r="E151" s="5"/>
      <c r="F151" s="5"/>
      <c r="G151" s="5"/>
      <c r="H151" s="5"/>
      <c r="I151" s="5"/>
      <c r="J151" s="5"/>
    </row>
    <row r="152" spans="1:10" ht="16.5">
      <c r="A152" s="5"/>
      <c r="B152" s="5"/>
      <c r="C152" s="34"/>
      <c r="D152" s="5"/>
      <c r="E152" s="5"/>
      <c r="F152" s="5"/>
      <c r="G152" s="5"/>
      <c r="H152" s="5"/>
      <c r="I152" s="5"/>
      <c r="J152" s="5"/>
    </row>
    <row r="153" spans="1:10" ht="16.5">
      <c r="A153" s="5"/>
      <c r="B153" s="5"/>
      <c r="C153" s="34"/>
      <c r="D153" s="5"/>
      <c r="E153" s="5"/>
      <c r="F153" s="5"/>
      <c r="G153" s="5"/>
      <c r="H153" s="5"/>
      <c r="I153" s="5"/>
      <c r="J153" s="5"/>
    </row>
    <row r="154" spans="1:10" ht="16.5">
      <c r="A154" s="5"/>
      <c r="B154" s="5"/>
      <c r="C154" s="34"/>
      <c r="D154" s="5"/>
      <c r="E154" s="5"/>
      <c r="F154" s="5"/>
      <c r="G154" s="5"/>
      <c r="H154" s="5"/>
      <c r="I154" s="5"/>
      <c r="J154" s="5"/>
    </row>
    <row r="155" spans="1:10" ht="16.5">
      <c r="A155" s="5"/>
      <c r="B155" s="5"/>
      <c r="C155" s="34"/>
      <c r="D155" s="5"/>
      <c r="E155" s="5"/>
      <c r="F155" s="5"/>
      <c r="G155" s="5"/>
      <c r="H155" s="5"/>
      <c r="I155" s="5"/>
      <c r="J155" s="5"/>
    </row>
    <row r="156" spans="1:10" ht="16.5">
      <c r="A156" s="5"/>
      <c r="B156" s="5"/>
      <c r="C156" s="34"/>
      <c r="D156" s="5"/>
      <c r="E156" s="5"/>
      <c r="F156" s="5"/>
      <c r="G156" s="5"/>
      <c r="H156" s="5"/>
      <c r="I156" s="5"/>
      <c r="J156" s="5"/>
    </row>
    <row r="157" spans="1:10" ht="16.5">
      <c r="A157" s="5"/>
      <c r="B157" s="5"/>
      <c r="C157" s="34"/>
      <c r="D157" s="5"/>
      <c r="E157" s="5"/>
      <c r="F157" s="5"/>
      <c r="G157" s="5"/>
      <c r="H157" s="5"/>
      <c r="I157" s="5"/>
      <c r="J157" s="5"/>
    </row>
    <row r="158" spans="1:10" ht="16.5">
      <c r="A158" s="5"/>
      <c r="B158" s="5"/>
      <c r="C158" s="34"/>
      <c r="D158" s="5"/>
      <c r="E158" s="5"/>
      <c r="F158" s="5"/>
      <c r="G158" s="5"/>
      <c r="H158" s="5"/>
      <c r="I158" s="5"/>
      <c r="J158" s="5"/>
    </row>
    <row r="159" spans="1:10" ht="16.5">
      <c r="A159" s="5"/>
      <c r="B159" s="5"/>
      <c r="C159" s="34"/>
      <c r="D159" s="5"/>
      <c r="E159" s="5"/>
      <c r="F159" s="5"/>
      <c r="G159" s="5"/>
      <c r="H159" s="5"/>
      <c r="I159" s="5"/>
      <c r="J159" s="5"/>
    </row>
    <row r="160" spans="1:10" ht="16.5">
      <c r="A160" s="5"/>
      <c r="B160" s="5"/>
      <c r="C160" s="34"/>
      <c r="D160" s="5"/>
      <c r="E160" s="5"/>
      <c r="F160" s="5"/>
      <c r="G160" s="5"/>
      <c r="H160" s="5"/>
      <c r="I160" s="5"/>
      <c r="J160" s="5"/>
    </row>
    <row r="161" spans="1:10" ht="16.5">
      <c r="A161" s="5"/>
      <c r="B161" s="5"/>
      <c r="C161" s="34"/>
      <c r="D161" s="5"/>
      <c r="E161" s="5"/>
      <c r="F161" s="5"/>
      <c r="G161" s="5"/>
      <c r="H161" s="5"/>
      <c r="I161" s="5"/>
      <c r="J161" s="5"/>
    </row>
    <row r="162" spans="1:10" ht="16.5">
      <c r="A162" s="5"/>
      <c r="B162" s="5"/>
      <c r="C162" s="34"/>
      <c r="D162" s="5"/>
      <c r="E162" s="5"/>
      <c r="F162" s="5"/>
      <c r="G162" s="5"/>
      <c r="H162" s="5"/>
      <c r="I162" s="5"/>
      <c r="J162" s="5"/>
    </row>
    <row r="163" spans="1:10" ht="16.5">
      <c r="A163" s="5"/>
      <c r="B163" s="5"/>
      <c r="C163" s="34"/>
      <c r="D163" s="5"/>
      <c r="E163" s="5"/>
      <c r="F163" s="5"/>
      <c r="G163" s="5"/>
      <c r="H163" s="5"/>
      <c r="I163" s="5"/>
      <c r="J163" s="5"/>
    </row>
    <row r="164" spans="1:10" ht="16.5">
      <c r="A164" s="5"/>
      <c r="B164" s="5"/>
      <c r="C164" s="34"/>
      <c r="D164" s="5"/>
      <c r="E164" s="5"/>
      <c r="F164" s="5"/>
      <c r="G164" s="5"/>
      <c r="H164" s="5"/>
      <c r="I164" s="5"/>
      <c r="J164" s="5"/>
    </row>
    <row r="165" spans="1:10" ht="16.5">
      <c r="A165" s="5"/>
      <c r="B165" s="5"/>
      <c r="C165" s="34"/>
      <c r="D165" s="5"/>
      <c r="E165" s="5"/>
      <c r="F165" s="5"/>
      <c r="G165" s="5"/>
      <c r="H165" s="5"/>
      <c r="I165" s="5"/>
      <c r="J165" s="5"/>
    </row>
    <row r="166" spans="1:10" ht="16.5">
      <c r="A166" s="5"/>
      <c r="B166" s="5"/>
      <c r="C166" s="34"/>
      <c r="D166" s="5"/>
      <c r="E166" s="5"/>
      <c r="F166" s="5"/>
      <c r="G166" s="5"/>
      <c r="H166" s="5"/>
      <c r="I166" s="5"/>
      <c r="J166" s="5"/>
    </row>
    <row r="167" spans="1:10" ht="16.5">
      <c r="A167" s="5"/>
      <c r="B167" s="5"/>
      <c r="C167" s="34"/>
      <c r="D167" s="5"/>
      <c r="E167" s="5"/>
      <c r="F167" s="5"/>
      <c r="G167" s="5"/>
      <c r="H167" s="5"/>
      <c r="I167" s="5"/>
      <c r="J167" s="5"/>
    </row>
    <row r="168" spans="1:10" ht="16.5">
      <c r="A168" s="5"/>
      <c r="B168" s="5"/>
      <c r="C168" s="34"/>
      <c r="D168" s="5"/>
      <c r="E168" s="5"/>
      <c r="F168" s="5"/>
      <c r="G168" s="5"/>
      <c r="H168" s="5"/>
      <c r="I168" s="5"/>
      <c r="J168" s="5"/>
    </row>
    <row r="169" spans="1:10" ht="16.5">
      <c r="A169" s="5"/>
      <c r="B169" s="5"/>
      <c r="C169" s="34"/>
      <c r="D169" s="5"/>
      <c r="E169" s="5"/>
      <c r="F169" s="5"/>
      <c r="G169" s="5"/>
      <c r="H169" s="5"/>
      <c r="I169" s="5"/>
      <c r="J169" s="5"/>
    </row>
    <row r="170" spans="1:10" ht="16.5">
      <c r="A170" s="5"/>
      <c r="B170" s="5"/>
      <c r="C170" s="34"/>
      <c r="D170" s="5"/>
      <c r="E170" s="5"/>
      <c r="F170" s="5"/>
      <c r="G170" s="5"/>
      <c r="H170" s="5"/>
      <c r="I170" s="5"/>
      <c r="J170" s="5"/>
    </row>
    <row r="171" spans="1:10" ht="16.5">
      <c r="A171" s="5"/>
      <c r="B171" s="5"/>
      <c r="C171" s="34"/>
      <c r="D171" s="5"/>
      <c r="E171" s="5"/>
      <c r="F171" s="5"/>
      <c r="G171" s="5"/>
      <c r="H171" s="5"/>
      <c r="I171" s="5"/>
      <c r="J171" s="5"/>
    </row>
    <row r="172" spans="1:10" ht="16.5">
      <c r="A172" s="5"/>
      <c r="B172" s="5"/>
      <c r="C172" s="34"/>
      <c r="D172" s="5"/>
      <c r="E172" s="5"/>
      <c r="F172" s="5"/>
      <c r="G172" s="5"/>
      <c r="H172" s="5"/>
      <c r="I172" s="5"/>
      <c r="J172" s="5"/>
    </row>
    <row r="173" spans="1:10" ht="16.5">
      <c r="A173" s="5"/>
      <c r="B173" s="5"/>
      <c r="C173" s="34"/>
      <c r="D173" s="5"/>
      <c r="E173" s="5"/>
      <c r="F173" s="5"/>
      <c r="G173" s="5"/>
      <c r="H173" s="5"/>
      <c r="I173" s="5"/>
      <c r="J173" s="5"/>
    </row>
    <row r="174" spans="1:10" ht="16.5">
      <c r="A174" s="5"/>
      <c r="B174" s="5"/>
      <c r="C174" s="34"/>
      <c r="D174" s="5"/>
      <c r="E174" s="5"/>
      <c r="F174" s="5"/>
      <c r="G174" s="5"/>
      <c r="H174" s="5"/>
      <c r="I174" s="5"/>
      <c r="J174" s="5"/>
    </row>
    <row r="175" spans="1:10" ht="16.5">
      <c r="A175" s="5"/>
      <c r="B175" s="5"/>
      <c r="C175" s="34"/>
      <c r="D175" s="5"/>
      <c r="E175" s="5"/>
      <c r="F175" s="5"/>
      <c r="G175" s="5"/>
      <c r="H175" s="5"/>
      <c r="I175" s="5"/>
      <c r="J175" s="5"/>
    </row>
  </sheetData>
  <sheetProtection selectLockedCells="1" selectUnlockedCells="1"/>
  <mergeCells count="27">
    <mergeCell ref="M7:W7"/>
    <mergeCell ref="C42:N42"/>
    <mergeCell ref="B16:C16"/>
    <mergeCell ref="B17:C17"/>
    <mergeCell ref="B18:C18"/>
    <mergeCell ref="B23:C23"/>
    <mergeCell ref="B25:C25"/>
    <mergeCell ref="H16:I16"/>
    <mergeCell ref="H17:I17"/>
    <mergeCell ref="J16:K16"/>
    <mergeCell ref="B5:L5"/>
    <mergeCell ref="B6:L6"/>
    <mergeCell ref="B7:L7"/>
    <mergeCell ref="G12:H12"/>
    <mergeCell ref="B12:C12"/>
    <mergeCell ref="B10:C10"/>
    <mergeCell ref="A1:L1"/>
    <mergeCell ref="B2:L2"/>
    <mergeCell ref="B3:L3"/>
    <mergeCell ref="B4:L4"/>
    <mergeCell ref="I40:O40"/>
    <mergeCell ref="I11:N11"/>
    <mergeCell ref="B29:C29"/>
    <mergeCell ref="H25:I25"/>
    <mergeCell ref="B13:C13"/>
    <mergeCell ref="B32:C32"/>
    <mergeCell ref="B14:C14"/>
  </mergeCells>
  <printOptions/>
  <pageMargins left="0.7479166666666667" right="0.7479166666666667" top="0.9840277777777777" bottom="0.9840277777777777" header="0.5118055555555555" footer="0.5118055555555555"/>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P147"/>
  <sheetViews>
    <sheetView zoomScalePageLayoutView="0" workbookViewId="0" topLeftCell="A1">
      <pane ySplit="17" topLeftCell="BM18" activePane="bottomLeft" state="frozen"/>
      <selection pane="topLeft" activeCell="A1" sqref="A1"/>
      <selection pane="bottomLeft" activeCell="B12" sqref="B12:E12"/>
    </sheetView>
  </sheetViews>
  <sheetFormatPr defaultColWidth="11.57421875" defaultRowHeight="12.75"/>
  <cols>
    <col min="1" max="1" width="4.00390625" style="26" customWidth="1"/>
    <col min="2" max="3" width="16.7109375" style="1" customWidth="1"/>
    <col min="4" max="4" width="2.7109375" style="1" customWidth="1"/>
    <col min="5" max="12" width="11.57421875" style="1" customWidth="1"/>
    <col min="13" max="16" width="11.57421875" style="69" customWidth="1"/>
    <col min="17" max="16384" width="11.57421875" style="1" customWidth="1"/>
  </cols>
  <sheetData>
    <row r="1" spans="1:16" ht="24.75">
      <c r="A1" s="212" t="s">
        <v>149</v>
      </c>
      <c r="B1" s="213"/>
      <c r="C1" s="213"/>
      <c r="D1" s="213"/>
      <c r="E1" s="213"/>
      <c r="F1" s="213"/>
      <c r="G1" s="213"/>
      <c r="H1" s="213"/>
      <c r="I1" s="213"/>
      <c r="J1" s="213"/>
      <c r="K1" s="213"/>
      <c r="L1" s="214"/>
      <c r="M1" s="70"/>
      <c r="N1" s="70"/>
      <c r="O1" s="70"/>
      <c r="P1" s="70"/>
    </row>
    <row r="2" spans="1:16" ht="16.5">
      <c r="A2" s="132"/>
      <c r="B2" s="228"/>
      <c r="C2" s="228"/>
      <c r="D2" s="228"/>
      <c r="E2" s="228"/>
      <c r="F2" s="228"/>
      <c r="G2" s="228"/>
      <c r="H2" s="228"/>
      <c r="I2" s="228"/>
      <c r="J2" s="228"/>
      <c r="K2" s="228"/>
      <c r="L2" s="228"/>
      <c r="M2" s="71"/>
      <c r="N2" s="71"/>
      <c r="O2" s="71"/>
      <c r="P2" s="71"/>
    </row>
    <row r="3" spans="1:16" ht="16.5">
      <c r="A3" s="133"/>
      <c r="B3" s="234" t="s">
        <v>129</v>
      </c>
      <c r="C3" s="234"/>
      <c r="D3" s="234"/>
      <c r="E3" s="234"/>
      <c r="F3" s="234"/>
      <c r="G3" s="234"/>
      <c r="H3" s="234"/>
      <c r="I3" s="234"/>
      <c r="J3" s="234"/>
      <c r="K3" s="234"/>
      <c r="L3" s="234"/>
      <c r="M3" s="62"/>
      <c r="N3" s="62"/>
      <c r="O3" s="62"/>
      <c r="P3" s="62"/>
    </row>
    <row r="4" spans="1:16" ht="16.5">
      <c r="A4" s="133"/>
      <c r="B4" s="234" t="s">
        <v>133</v>
      </c>
      <c r="C4" s="234"/>
      <c r="D4" s="234"/>
      <c r="E4" s="234"/>
      <c r="F4" s="234"/>
      <c r="G4" s="234"/>
      <c r="H4" s="234"/>
      <c r="I4" s="234"/>
      <c r="J4" s="234"/>
      <c r="K4" s="234"/>
      <c r="L4" s="234"/>
      <c r="M4" s="62"/>
      <c r="N4" s="62"/>
      <c r="O4" s="62"/>
      <c r="P4" s="62"/>
    </row>
    <row r="5" spans="1:16" ht="16.5">
      <c r="A5" s="133"/>
      <c r="B5" s="234" t="s">
        <v>131</v>
      </c>
      <c r="C5" s="234"/>
      <c r="D5" s="234"/>
      <c r="E5" s="234"/>
      <c r="F5" s="234"/>
      <c r="G5" s="234"/>
      <c r="H5" s="234"/>
      <c r="I5" s="234"/>
      <c r="J5" s="234"/>
      <c r="K5" s="234"/>
      <c r="L5" s="234"/>
      <c r="M5" s="62"/>
      <c r="N5" s="62"/>
      <c r="O5" s="62"/>
      <c r="P5" s="62"/>
    </row>
    <row r="6" spans="1:16" ht="16.5">
      <c r="A6" s="133"/>
      <c r="B6" s="234" t="s">
        <v>132</v>
      </c>
      <c r="C6" s="234"/>
      <c r="D6" s="234"/>
      <c r="E6" s="234"/>
      <c r="F6" s="234"/>
      <c r="G6" s="234"/>
      <c r="H6" s="234"/>
      <c r="I6" s="234"/>
      <c r="J6" s="234"/>
      <c r="K6" s="234"/>
      <c r="L6" s="234"/>
      <c r="M6" s="62"/>
      <c r="N6" s="62"/>
      <c r="O6" s="62"/>
      <c r="P6" s="62"/>
    </row>
    <row r="7" spans="1:16" ht="16.5">
      <c r="A7" s="134"/>
      <c r="B7" s="236"/>
      <c r="C7" s="236"/>
      <c r="D7" s="236"/>
      <c r="E7" s="236"/>
      <c r="F7" s="236"/>
      <c r="G7" s="236"/>
      <c r="H7" s="236"/>
      <c r="I7" s="236"/>
      <c r="J7" s="236"/>
      <c r="K7" s="236"/>
      <c r="L7" s="236"/>
      <c r="M7" s="71"/>
      <c r="N7" s="71"/>
      <c r="O7" s="71"/>
      <c r="P7" s="71"/>
    </row>
    <row r="8" spans="1:12" ht="16.5">
      <c r="A8" s="5"/>
      <c r="B8" s="5"/>
      <c r="C8" s="5"/>
      <c r="D8" s="5"/>
      <c r="E8" s="5"/>
      <c r="F8" s="5"/>
      <c r="G8" s="5"/>
      <c r="H8" s="5"/>
      <c r="I8" s="5"/>
      <c r="J8" s="5"/>
      <c r="K8" s="5"/>
      <c r="L8" s="5"/>
    </row>
    <row r="9" spans="1:12" ht="16.5">
      <c r="A9" s="5"/>
      <c r="B9" s="5"/>
      <c r="C9" s="5"/>
      <c r="D9" s="5"/>
      <c r="E9" s="5"/>
      <c r="F9" s="5"/>
      <c r="G9" s="5"/>
      <c r="H9" s="5"/>
      <c r="I9" s="5"/>
      <c r="J9" s="5"/>
      <c r="K9" s="5"/>
      <c r="L9" s="5"/>
    </row>
    <row r="10" spans="1:12" ht="16.5">
      <c r="A10" s="5"/>
      <c r="B10" s="243" t="s">
        <v>56</v>
      </c>
      <c r="C10" s="243"/>
      <c r="D10" s="28"/>
      <c r="E10" s="5"/>
      <c r="F10" s="5"/>
      <c r="G10" s="5"/>
      <c r="H10" s="5"/>
      <c r="I10" s="5"/>
      <c r="J10" s="5"/>
      <c r="K10" s="5"/>
      <c r="L10" s="5"/>
    </row>
    <row r="11" spans="1:12" ht="16.5">
      <c r="A11" s="5"/>
      <c r="B11" s="138"/>
      <c r="C11" s="138"/>
      <c r="D11" s="52"/>
      <c r="E11" s="5"/>
      <c r="F11" s="5"/>
      <c r="G11" s="5"/>
      <c r="H11" s="5"/>
      <c r="I11" s="5"/>
      <c r="J11" s="5"/>
      <c r="K11" s="5"/>
      <c r="L11" s="5"/>
    </row>
    <row r="12" spans="1:12" ht="16.5">
      <c r="A12" s="5"/>
      <c r="B12" s="243" t="s">
        <v>57</v>
      </c>
      <c r="C12" s="243"/>
      <c r="D12" s="28"/>
      <c r="E12" s="164">
        <v>0.3</v>
      </c>
      <c r="F12" s="5"/>
      <c r="G12" s="5"/>
      <c r="H12" s="5"/>
      <c r="I12" s="5"/>
      <c r="J12" s="5"/>
      <c r="K12" s="5"/>
      <c r="L12" s="5"/>
    </row>
    <row r="13" spans="1:12" ht="16.5">
      <c r="A13" s="5"/>
      <c r="B13" s="138"/>
      <c r="C13" s="138"/>
      <c r="D13" s="52"/>
      <c r="E13" s="72"/>
      <c r="F13" s="5"/>
      <c r="G13" s="5"/>
      <c r="H13" s="5"/>
      <c r="I13" s="5"/>
      <c r="J13" s="5"/>
      <c r="K13" s="5"/>
      <c r="L13" s="5"/>
    </row>
    <row r="14" spans="1:12" ht="16.5" hidden="1">
      <c r="A14" s="5"/>
      <c r="B14" s="245" t="s">
        <v>58</v>
      </c>
      <c r="C14" s="245"/>
      <c r="D14" s="28"/>
      <c r="E14" s="164">
        <v>0</v>
      </c>
      <c r="F14" s="5"/>
      <c r="G14" s="5"/>
      <c r="H14" s="5"/>
      <c r="I14" s="5"/>
      <c r="J14" s="5"/>
      <c r="K14" s="5"/>
      <c r="L14" s="5"/>
    </row>
    <row r="15" spans="1:12" ht="16.5" hidden="1">
      <c r="A15" s="5"/>
      <c r="B15" s="138"/>
      <c r="C15" s="138"/>
      <c r="D15" s="52"/>
      <c r="E15" s="72"/>
      <c r="F15" s="5"/>
      <c r="G15" s="5"/>
      <c r="H15" s="5"/>
      <c r="I15" s="5"/>
      <c r="J15" s="5"/>
      <c r="K15" s="5"/>
      <c r="L15" s="5"/>
    </row>
    <row r="16" spans="1:12" ht="16.5" hidden="1">
      <c r="A16" s="5"/>
      <c r="B16" s="243" t="s">
        <v>59</v>
      </c>
      <c r="C16" s="243"/>
      <c r="D16" s="28"/>
      <c r="E16" s="164">
        <v>0</v>
      </c>
      <c r="F16" s="5"/>
      <c r="G16" s="5"/>
      <c r="H16" s="5"/>
      <c r="I16" s="5"/>
      <c r="J16" s="5"/>
      <c r="K16" s="5"/>
      <c r="L16" s="5"/>
    </row>
    <row r="17" ht="16.5">
      <c r="A17" s="5"/>
    </row>
    <row r="18" spans="1:12" ht="16.5">
      <c r="A18" s="5"/>
      <c r="B18" s="5"/>
      <c r="C18" s="5"/>
      <c r="D18" s="5"/>
      <c r="E18" s="5"/>
      <c r="F18" s="5"/>
      <c r="G18" s="5"/>
      <c r="H18" s="5"/>
      <c r="I18" s="5"/>
      <c r="J18" s="5"/>
      <c r="K18" s="5"/>
      <c r="L18" s="5"/>
    </row>
    <row r="19" spans="1:12" ht="16.5">
      <c r="A19" s="5"/>
      <c r="B19" s="5"/>
      <c r="C19" s="5"/>
      <c r="D19" s="5"/>
      <c r="E19" s="5"/>
      <c r="F19" s="5"/>
      <c r="G19" s="5"/>
      <c r="H19" s="5"/>
      <c r="I19" s="5"/>
      <c r="J19" s="5"/>
      <c r="K19" s="5"/>
      <c r="L19" s="5"/>
    </row>
    <row r="20" spans="1:12" ht="16.5">
      <c r="A20" s="5"/>
      <c r="B20" s="5"/>
      <c r="C20" s="5"/>
      <c r="D20" s="5"/>
      <c r="E20" s="5"/>
      <c r="F20" s="5"/>
      <c r="G20" s="5"/>
      <c r="H20" s="5"/>
      <c r="I20" s="5"/>
      <c r="J20" s="5"/>
      <c r="K20" s="5"/>
      <c r="L20" s="5"/>
    </row>
    <row r="21" spans="1:12" ht="16.5">
      <c r="A21" s="5"/>
      <c r="B21" s="5"/>
      <c r="C21" s="5"/>
      <c r="D21" s="5"/>
      <c r="E21" s="5"/>
      <c r="F21" s="5"/>
      <c r="G21" s="5"/>
      <c r="H21" s="5"/>
      <c r="I21" s="5"/>
      <c r="J21" s="5"/>
      <c r="K21" s="5"/>
      <c r="L21" s="5"/>
    </row>
    <row r="22" ht="16.5">
      <c r="A22" s="5"/>
    </row>
    <row r="23" ht="16.5">
      <c r="A23" s="5"/>
    </row>
    <row r="24" ht="16.5">
      <c r="A24" s="5"/>
    </row>
    <row r="25" ht="16.5">
      <c r="A25" s="5"/>
    </row>
    <row r="26" ht="16.5">
      <c r="A26" s="5"/>
    </row>
    <row r="27" ht="16.5">
      <c r="A27" s="5"/>
    </row>
    <row r="28" ht="16.5">
      <c r="A28" s="5"/>
    </row>
    <row r="29" ht="16.5">
      <c r="A29" s="5"/>
    </row>
    <row r="30" ht="16.5">
      <c r="A30" s="5"/>
    </row>
    <row r="31" ht="16.5">
      <c r="A31" s="5"/>
    </row>
    <row r="32" ht="16.5">
      <c r="A32" s="5"/>
    </row>
    <row r="33" ht="14.25">
      <c r="A33" s="3"/>
    </row>
    <row r="34" ht="16.5">
      <c r="A34" s="5"/>
    </row>
    <row r="35" ht="14.25">
      <c r="A35" s="3"/>
    </row>
    <row r="36" ht="16.5">
      <c r="A36" s="5"/>
    </row>
    <row r="37" ht="16.5">
      <c r="A37" s="5"/>
    </row>
    <row r="38" ht="16.5">
      <c r="A38" s="5"/>
    </row>
    <row r="39" ht="16.5">
      <c r="A39" s="5"/>
    </row>
    <row r="40" ht="16.5">
      <c r="A40" s="5"/>
    </row>
    <row r="41" ht="16.5">
      <c r="A41" s="5"/>
    </row>
    <row r="42" ht="16.5">
      <c r="A42" s="5"/>
    </row>
    <row r="43" ht="16.5">
      <c r="A43" s="5"/>
    </row>
    <row r="44" ht="16.5">
      <c r="A44" s="5"/>
    </row>
    <row r="45" ht="16.5">
      <c r="A45" s="5"/>
    </row>
    <row r="46" ht="16.5">
      <c r="A46" s="5"/>
    </row>
    <row r="47" ht="16.5">
      <c r="A47" s="5"/>
    </row>
    <row r="48" ht="16.5">
      <c r="A48" s="5"/>
    </row>
    <row r="49" ht="16.5">
      <c r="A49" s="5"/>
    </row>
    <row r="50" ht="16.5">
      <c r="A50" s="5"/>
    </row>
    <row r="51" ht="16.5">
      <c r="A51" s="5"/>
    </row>
    <row r="52" ht="16.5">
      <c r="A52" s="5"/>
    </row>
    <row r="53" ht="16.5">
      <c r="A53" s="5"/>
    </row>
    <row r="54" ht="16.5">
      <c r="A54" s="5"/>
    </row>
    <row r="55" ht="16.5">
      <c r="A55" s="5"/>
    </row>
    <row r="56" ht="16.5">
      <c r="A56" s="5"/>
    </row>
    <row r="57" ht="16.5">
      <c r="A57" s="5"/>
    </row>
    <row r="58" ht="16.5">
      <c r="A58" s="5"/>
    </row>
    <row r="59" ht="16.5">
      <c r="A59" s="5"/>
    </row>
    <row r="60" ht="16.5">
      <c r="A60" s="5"/>
    </row>
    <row r="61" ht="16.5">
      <c r="A61" s="5"/>
    </row>
    <row r="62" ht="16.5">
      <c r="A62" s="5"/>
    </row>
    <row r="63" ht="16.5">
      <c r="A63" s="5"/>
    </row>
    <row r="64" ht="16.5">
      <c r="A64" s="5"/>
    </row>
    <row r="65" ht="16.5">
      <c r="A65" s="5"/>
    </row>
    <row r="66" ht="16.5">
      <c r="A66" s="5"/>
    </row>
    <row r="67" ht="16.5">
      <c r="A67" s="5"/>
    </row>
    <row r="68" ht="16.5">
      <c r="A68" s="5"/>
    </row>
    <row r="69" ht="16.5">
      <c r="A69" s="5"/>
    </row>
    <row r="70" ht="16.5">
      <c r="A70" s="5"/>
    </row>
    <row r="71" ht="16.5">
      <c r="A71" s="5"/>
    </row>
    <row r="72" ht="16.5">
      <c r="A72" s="5"/>
    </row>
    <row r="73" ht="16.5">
      <c r="A73" s="5"/>
    </row>
    <row r="74" ht="16.5">
      <c r="A74" s="5"/>
    </row>
    <row r="75" ht="16.5">
      <c r="A75" s="5"/>
    </row>
    <row r="76" ht="16.5">
      <c r="A76" s="5"/>
    </row>
    <row r="77" ht="16.5">
      <c r="A77" s="5"/>
    </row>
    <row r="78" ht="16.5">
      <c r="A78" s="5"/>
    </row>
    <row r="79" ht="16.5">
      <c r="A79" s="5"/>
    </row>
    <row r="80" ht="16.5">
      <c r="A80" s="5"/>
    </row>
    <row r="81" ht="16.5">
      <c r="A81" s="5"/>
    </row>
    <row r="82" ht="16.5">
      <c r="A82" s="5"/>
    </row>
    <row r="83" ht="16.5">
      <c r="A83" s="5"/>
    </row>
    <row r="84" ht="16.5">
      <c r="A84" s="5"/>
    </row>
    <row r="85" ht="16.5">
      <c r="A85" s="5"/>
    </row>
    <row r="86" ht="16.5">
      <c r="A86" s="5"/>
    </row>
    <row r="87" ht="16.5">
      <c r="A87" s="5"/>
    </row>
    <row r="88" ht="16.5">
      <c r="A88" s="5"/>
    </row>
    <row r="89" ht="16.5">
      <c r="A89" s="5"/>
    </row>
    <row r="90" ht="16.5">
      <c r="A90" s="5"/>
    </row>
    <row r="91" ht="16.5">
      <c r="A91" s="5"/>
    </row>
    <row r="92" ht="16.5">
      <c r="A92" s="5"/>
    </row>
    <row r="93" ht="16.5">
      <c r="A93" s="5"/>
    </row>
    <row r="94" ht="16.5">
      <c r="A94" s="5"/>
    </row>
    <row r="95" ht="16.5">
      <c r="A95" s="5"/>
    </row>
    <row r="96" ht="16.5">
      <c r="A96" s="5"/>
    </row>
    <row r="97" ht="16.5">
      <c r="A97" s="5"/>
    </row>
    <row r="98" ht="16.5">
      <c r="A98" s="5"/>
    </row>
    <row r="99" ht="16.5">
      <c r="A99" s="5"/>
    </row>
    <row r="100" ht="16.5">
      <c r="A100" s="5"/>
    </row>
    <row r="101" ht="16.5">
      <c r="A101" s="5"/>
    </row>
    <row r="102" ht="16.5">
      <c r="A102" s="5"/>
    </row>
    <row r="103" ht="16.5">
      <c r="A103" s="5"/>
    </row>
    <row r="104" ht="16.5">
      <c r="A104" s="5"/>
    </row>
    <row r="105" ht="16.5">
      <c r="A105" s="5"/>
    </row>
    <row r="106" ht="16.5">
      <c r="A106" s="5"/>
    </row>
    <row r="107" ht="16.5">
      <c r="A107" s="5"/>
    </row>
    <row r="108" ht="16.5">
      <c r="A108" s="5"/>
    </row>
    <row r="109" ht="16.5">
      <c r="A109" s="5"/>
    </row>
    <row r="110" ht="16.5">
      <c r="A110" s="5"/>
    </row>
    <row r="111" ht="16.5">
      <c r="A111" s="5"/>
    </row>
    <row r="112" ht="16.5">
      <c r="A112" s="5"/>
    </row>
    <row r="113" ht="16.5">
      <c r="A113" s="5"/>
    </row>
    <row r="114" ht="16.5">
      <c r="A114" s="5"/>
    </row>
    <row r="115" ht="16.5">
      <c r="A115" s="5"/>
    </row>
    <row r="116" ht="16.5">
      <c r="A116" s="5"/>
    </row>
    <row r="117" ht="16.5">
      <c r="A117" s="5"/>
    </row>
    <row r="118" ht="16.5">
      <c r="A118" s="5"/>
    </row>
    <row r="119" ht="16.5">
      <c r="A119" s="5"/>
    </row>
    <row r="120" ht="16.5">
      <c r="A120" s="5"/>
    </row>
    <row r="121" ht="16.5">
      <c r="A121" s="5"/>
    </row>
    <row r="122" ht="16.5">
      <c r="A122" s="5"/>
    </row>
    <row r="123" ht="16.5">
      <c r="A123" s="5"/>
    </row>
    <row r="124" ht="16.5">
      <c r="A124" s="5"/>
    </row>
    <row r="125" ht="16.5">
      <c r="A125" s="5"/>
    </row>
    <row r="126" ht="16.5">
      <c r="A126" s="5"/>
    </row>
    <row r="127" ht="16.5">
      <c r="A127" s="5"/>
    </row>
    <row r="128" ht="16.5">
      <c r="A128" s="5"/>
    </row>
    <row r="129" ht="16.5">
      <c r="A129" s="5"/>
    </row>
    <row r="130" ht="16.5">
      <c r="A130" s="5"/>
    </row>
    <row r="131" ht="16.5">
      <c r="A131" s="5"/>
    </row>
    <row r="132" ht="16.5">
      <c r="A132" s="5"/>
    </row>
    <row r="133" ht="16.5">
      <c r="A133" s="5"/>
    </row>
    <row r="134" ht="16.5">
      <c r="A134" s="5"/>
    </row>
    <row r="135" ht="16.5">
      <c r="A135" s="5"/>
    </row>
    <row r="136" ht="16.5">
      <c r="A136" s="5"/>
    </row>
    <row r="137" ht="16.5">
      <c r="A137" s="5"/>
    </row>
    <row r="138" ht="16.5">
      <c r="A138" s="5"/>
    </row>
    <row r="139" ht="16.5">
      <c r="A139" s="5"/>
    </row>
    <row r="140" ht="16.5">
      <c r="A140" s="5"/>
    </row>
    <row r="141" ht="16.5">
      <c r="A141" s="5"/>
    </row>
    <row r="142" ht="16.5">
      <c r="A142" s="5"/>
    </row>
    <row r="143" ht="16.5">
      <c r="A143" s="5"/>
    </row>
    <row r="144" ht="16.5">
      <c r="A144" s="5"/>
    </row>
    <row r="145" ht="16.5">
      <c r="A145" s="5"/>
    </row>
    <row r="146" ht="16.5">
      <c r="A146" s="5"/>
    </row>
    <row r="147" ht="16.5">
      <c r="A147" s="5"/>
    </row>
  </sheetData>
  <sheetProtection selectLockedCells="1" selectUnlockedCells="1"/>
  <mergeCells count="11">
    <mergeCell ref="B12:C12"/>
    <mergeCell ref="B14:C14"/>
    <mergeCell ref="B16:C16"/>
    <mergeCell ref="B6:L6"/>
    <mergeCell ref="B10:C10"/>
    <mergeCell ref="B2:L2"/>
    <mergeCell ref="B7:L7"/>
    <mergeCell ref="A1:L1"/>
    <mergeCell ref="B3:L3"/>
    <mergeCell ref="B4:L4"/>
    <mergeCell ref="B5:L5"/>
  </mergeCell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L30"/>
  <sheetViews>
    <sheetView zoomScalePageLayoutView="0" workbookViewId="0" topLeftCell="A1">
      <pane ySplit="25" topLeftCell="BM35" activePane="bottomLeft" state="frozen"/>
      <selection pane="topLeft" activeCell="A1" sqref="A1"/>
      <selection pane="bottomLeft" activeCell="L28" sqref="L28"/>
    </sheetView>
  </sheetViews>
  <sheetFormatPr defaultColWidth="11.57421875" defaultRowHeight="12.75"/>
  <cols>
    <col min="1" max="1" width="32.57421875" style="1" customWidth="1"/>
    <col min="2" max="10" width="11.57421875" style="1" customWidth="1"/>
    <col min="11" max="12" width="12.28125" style="1" bestFit="1" customWidth="1"/>
    <col min="13" max="16384" width="11.57421875" style="1" customWidth="1"/>
  </cols>
  <sheetData>
    <row r="1" spans="1:7" ht="36" customHeight="1">
      <c r="A1" s="212" t="s">
        <v>60</v>
      </c>
      <c r="B1" s="213"/>
      <c r="C1" s="213"/>
      <c r="D1" s="213"/>
      <c r="E1" s="213"/>
      <c r="F1" s="213"/>
      <c r="G1" s="213"/>
    </row>
    <row r="2" spans="1:8" ht="16.5">
      <c r="A2" s="5"/>
      <c r="B2" s="5"/>
      <c r="C2" s="5"/>
      <c r="D2" s="5"/>
      <c r="E2" s="5"/>
      <c r="F2" s="5"/>
      <c r="G2" s="5"/>
      <c r="H2" s="5"/>
    </row>
    <row r="3" spans="1:12" ht="16.5">
      <c r="A3" s="5"/>
      <c r="B3" s="146"/>
      <c r="C3" s="146"/>
      <c r="D3" s="146"/>
      <c r="E3" s="146"/>
      <c r="F3" s="146"/>
      <c r="G3" s="147" t="s">
        <v>130</v>
      </c>
      <c r="H3" s="143"/>
      <c r="I3" s="144"/>
      <c r="J3" s="144"/>
      <c r="K3" s="144"/>
      <c r="L3" s="144"/>
    </row>
    <row r="4" spans="1:12" ht="12.75">
      <c r="A4" s="131" t="s">
        <v>61</v>
      </c>
      <c r="B4" s="130">
        <v>0</v>
      </c>
      <c r="C4" s="130">
        <v>1</v>
      </c>
      <c r="D4" s="130">
        <v>2</v>
      </c>
      <c r="E4" s="130">
        <v>3</v>
      </c>
      <c r="F4" s="130">
        <v>4</v>
      </c>
      <c r="G4" s="130">
        <v>5</v>
      </c>
      <c r="H4" s="130">
        <v>6</v>
      </c>
      <c r="I4" s="130">
        <v>7</v>
      </c>
      <c r="J4" s="130">
        <v>8</v>
      </c>
      <c r="K4" s="130">
        <v>9</v>
      </c>
      <c r="L4" s="130">
        <v>10</v>
      </c>
    </row>
    <row r="5" spans="1:12" ht="16.5">
      <c r="A5" s="139" t="s">
        <v>62</v>
      </c>
      <c r="B5" s="73">
        <f>Inversión!D30</f>
        <v>1080000</v>
      </c>
      <c r="C5" s="73">
        <f>Inversión!G30</f>
        <v>972000</v>
      </c>
      <c r="D5" s="73">
        <f>Inversión!H30</f>
        <v>864000</v>
      </c>
      <c r="E5" s="73">
        <f>Inversión!I30</f>
        <v>756000</v>
      </c>
      <c r="F5" s="73">
        <f>Inversión!J30</f>
        <v>648000</v>
      </c>
      <c r="G5" s="73">
        <f>Inversión!K30</f>
        <v>540000</v>
      </c>
      <c r="H5" s="73">
        <f>Inversión!L30</f>
        <v>432000</v>
      </c>
      <c r="I5" s="73">
        <f>Inversión!M30</f>
        <v>324000</v>
      </c>
      <c r="J5" s="73">
        <f>Inversión!N30</f>
        <v>216000</v>
      </c>
      <c r="K5" s="73">
        <f>Inversión!O30</f>
        <v>108000</v>
      </c>
      <c r="L5" s="73">
        <f>Inversión!P30</f>
        <v>0</v>
      </c>
    </row>
    <row r="6" spans="1:12" ht="17.25" thickBot="1">
      <c r="A6" s="139" t="s">
        <v>63</v>
      </c>
      <c r="B6" s="73">
        <f>-Inversión!D46</f>
        <v>0</v>
      </c>
      <c r="C6" s="73">
        <f>-Inversión!G46</f>
        <v>-108000</v>
      </c>
      <c r="D6" s="73">
        <f>-Inversión!H46</f>
        <v>-216000</v>
      </c>
      <c r="E6" s="73">
        <f>-Inversión!I46</f>
        <v>-324000</v>
      </c>
      <c r="F6" s="73">
        <f>-Inversión!J46</f>
        <v>-432000</v>
      </c>
      <c r="G6" s="73">
        <f>-Inversión!K46</f>
        <v>-540000</v>
      </c>
      <c r="H6" s="73">
        <f>-Inversión!L46</f>
        <v>-648000</v>
      </c>
      <c r="I6" s="73">
        <f>-Inversión!M46</f>
        <v>-756000</v>
      </c>
      <c r="J6" s="73">
        <f>-Inversión!N46</f>
        <v>-864000</v>
      </c>
      <c r="K6" s="73">
        <f>-Inversión!O46</f>
        <v>-972000</v>
      </c>
      <c r="L6" s="73">
        <f>-Inversión!P46</f>
        <v>-1080000</v>
      </c>
    </row>
    <row r="7" spans="1:12" ht="17.25" thickBot="1">
      <c r="A7" s="131" t="s">
        <v>64</v>
      </c>
      <c r="B7" s="74">
        <f aca="true" t="shared" si="0" ref="B7:G7">B5+B6</f>
        <v>1080000</v>
      </c>
      <c r="C7" s="74">
        <f t="shared" si="0"/>
        <v>864000</v>
      </c>
      <c r="D7" s="74">
        <f t="shared" si="0"/>
        <v>648000</v>
      </c>
      <c r="E7" s="74">
        <f t="shared" si="0"/>
        <v>432000</v>
      </c>
      <c r="F7" s="74">
        <f t="shared" si="0"/>
        <v>216000</v>
      </c>
      <c r="G7" s="75">
        <f t="shared" si="0"/>
        <v>0</v>
      </c>
      <c r="H7" s="75">
        <f>H5+H6</f>
        <v>-216000</v>
      </c>
      <c r="I7" s="75">
        <f>I5+I6</f>
        <v>-432000</v>
      </c>
      <c r="J7" s="75">
        <f>J5+J6</f>
        <v>-648000</v>
      </c>
      <c r="K7" s="75">
        <f>K5+K6</f>
        <v>-864000</v>
      </c>
      <c r="L7" s="75">
        <f>L5+L6</f>
        <v>-1080000</v>
      </c>
    </row>
    <row r="8" spans="1:12" ht="16.5">
      <c r="A8" s="139" t="s">
        <v>65</v>
      </c>
      <c r="B8" s="73">
        <v>0</v>
      </c>
      <c r="C8" s="73">
        <f>Ingresos!E61</f>
        <v>0</v>
      </c>
      <c r="D8" s="73">
        <f>Ingresos!F61</f>
        <v>0</v>
      </c>
      <c r="E8" s="73">
        <f>Ingresos!G61</f>
        <v>0</v>
      </c>
      <c r="F8" s="73">
        <f>Ingresos!H61</f>
        <v>0</v>
      </c>
      <c r="G8" s="73">
        <f>Ingresos!I61</f>
        <v>0</v>
      </c>
      <c r="H8" s="73">
        <f>Ingresos!J61</f>
        <v>0</v>
      </c>
      <c r="I8" s="73">
        <f>Ingresos!K61</f>
        <v>0</v>
      </c>
      <c r="J8" s="73">
        <f>Ingresos!L61</f>
        <v>0</v>
      </c>
      <c r="K8" s="73">
        <f>Ingresos!M61</f>
        <v>0</v>
      </c>
      <c r="L8" s="73">
        <f>Ingresos!N61</f>
        <v>0</v>
      </c>
    </row>
    <row r="9" spans="1:12" ht="16.5">
      <c r="A9" s="139" t="s">
        <v>66</v>
      </c>
      <c r="B9" s="73">
        <v>0</v>
      </c>
      <c r="C9" s="73">
        <f>Ingresos!E36*Ingresos!$E$16/365</f>
        <v>6164.3835616438355</v>
      </c>
      <c r="D9" s="73">
        <f>Ingresos!F36*Ingresos!$E$16/365</f>
        <v>6287.671232876713</v>
      </c>
      <c r="E9" s="73">
        <f>Ingresos!G36*Ingresos!$E$16/365</f>
        <v>6413.424657534247</v>
      </c>
      <c r="F9" s="73">
        <f>Ingresos!H36*Ingresos!$E$16/365</f>
        <v>6541.693150684931</v>
      </c>
      <c r="G9" s="73">
        <f>Ingresos!I36*Ingresos!$E$16/365</f>
        <v>6672.527013698631</v>
      </c>
      <c r="H9" s="73">
        <f>Ingresos!J36*Ingresos!$E$16/365</f>
        <v>6805.977553972603</v>
      </c>
      <c r="I9" s="73">
        <f>Ingresos!K36*Ingresos!$E$16/365</f>
        <v>6942.097105052056</v>
      </c>
      <c r="J9" s="73">
        <f>Ingresos!L36*Ingresos!$E$16/365</f>
        <v>7080.939047153098</v>
      </c>
      <c r="K9" s="73">
        <f>Ingresos!M36*Ingresos!$E$16/365</f>
        <v>7222.55782809616</v>
      </c>
      <c r="L9" s="73">
        <f>Ingresos!N36*Ingresos!$E$16/365</f>
        <v>7367.008984658082</v>
      </c>
    </row>
    <row r="10" spans="1:12" ht="17.25" thickBot="1">
      <c r="A10" s="139" t="s">
        <v>67</v>
      </c>
      <c r="B10" s="73">
        <f>Tesorería!B21</f>
        <v>-1080000</v>
      </c>
      <c r="C10" s="73" t="e">
        <f>Tesorería!C21</f>
        <v>#REF!</v>
      </c>
      <c r="D10" s="73" t="e">
        <f>Tesorería!D21</f>
        <v>#REF!</v>
      </c>
      <c r="E10" s="73" t="e">
        <f>Tesorería!E21</f>
        <v>#REF!</v>
      </c>
      <c r="F10" s="73" t="e">
        <f>Tesorería!F21</f>
        <v>#REF!</v>
      </c>
      <c r="G10" s="73" t="e">
        <f>Tesorería!G21</f>
        <v>#REF!</v>
      </c>
      <c r="H10" s="73" t="e">
        <f>Tesorería!H21</f>
        <v>#REF!</v>
      </c>
      <c r="I10" s="73" t="e">
        <f>Tesorería!I21</f>
        <v>#REF!</v>
      </c>
      <c r="J10" s="73" t="e">
        <f>Tesorería!J21</f>
        <v>#REF!</v>
      </c>
      <c r="K10" s="73" t="e">
        <f>Tesorería!K21</f>
        <v>#REF!</v>
      </c>
      <c r="L10" s="73" t="e">
        <f>Tesorería!L21</f>
        <v>#REF!</v>
      </c>
    </row>
    <row r="11" spans="1:12" ht="17.25" thickBot="1">
      <c r="A11" s="131" t="s">
        <v>68</v>
      </c>
      <c r="B11" s="74">
        <f aca="true" t="shared" si="1" ref="B11:G11">SUM(B8:B10)</f>
        <v>-1080000</v>
      </c>
      <c r="C11" s="74" t="e">
        <f t="shared" si="1"/>
        <v>#REF!</v>
      </c>
      <c r="D11" s="74" t="e">
        <f t="shared" si="1"/>
        <v>#REF!</v>
      </c>
      <c r="E11" s="74" t="e">
        <f t="shared" si="1"/>
        <v>#REF!</v>
      </c>
      <c r="F11" s="74" t="e">
        <f t="shared" si="1"/>
        <v>#REF!</v>
      </c>
      <c r="G11" s="75" t="e">
        <f t="shared" si="1"/>
        <v>#REF!</v>
      </c>
      <c r="H11" s="75" t="e">
        <f>SUM(H8:H10)</f>
        <v>#REF!</v>
      </c>
      <c r="I11" s="75" t="e">
        <f>SUM(I8:I10)</f>
        <v>#REF!</v>
      </c>
      <c r="J11" s="75" t="e">
        <f>SUM(J8:J10)</f>
        <v>#REF!</v>
      </c>
      <c r="K11" s="75" t="e">
        <f>SUM(K8:K10)</f>
        <v>#REF!</v>
      </c>
      <c r="L11" s="75" t="e">
        <f>SUM(L8:L10)</f>
        <v>#REF!</v>
      </c>
    </row>
    <row r="12" spans="1:12" ht="17.25" thickBot="1">
      <c r="A12" s="139" t="s">
        <v>69</v>
      </c>
      <c r="B12" s="73">
        <f aca="true" t="shared" si="2" ref="B12:G12">IF((B7+B11)&lt;(B18+B20+B22),B18+B20+B22-B7-B11,0)</f>
        <v>0</v>
      </c>
      <c r="C12" s="73" t="e">
        <f t="shared" si="2"/>
        <v>#REF!</v>
      </c>
      <c r="D12" s="73" t="e">
        <f t="shared" si="2"/>
        <v>#REF!</v>
      </c>
      <c r="E12" s="73" t="e">
        <f t="shared" si="2"/>
        <v>#REF!</v>
      </c>
      <c r="F12" s="73" t="e">
        <f t="shared" si="2"/>
        <v>#REF!</v>
      </c>
      <c r="G12" s="73" t="e">
        <f t="shared" si="2"/>
        <v>#REF!</v>
      </c>
      <c r="H12" s="73" t="e">
        <f>IF((H7+H11)&lt;(H18+H20+H22),H18+H20+H22-H7-H11,0)</f>
        <v>#REF!</v>
      </c>
      <c r="I12" s="73" t="e">
        <f>IF((I7+I11)&lt;(I18+I20+I22),I18+I20+I22-I7-I11,0)</f>
        <v>#REF!</v>
      </c>
      <c r="J12" s="73" t="e">
        <f>IF((J7+J11)&lt;(J18+J20+J22),J18+J20+J22-J7-J11,0)</f>
        <v>#REF!</v>
      </c>
      <c r="K12" s="73" t="e">
        <f>IF((K7+K11)&lt;(K18+K20+K22),K18+K20+K22-K7-K11,0)</f>
        <v>#REF!</v>
      </c>
      <c r="L12" s="73" t="e">
        <f>IF((L7+L11)&lt;(L18+L20+L22),L18+L20+L22-L7-L11,0)</f>
        <v>#REF!</v>
      </c>
    </row>
    <row r="13" spans="1:12" ht="17.25" thickBot="1">
      <c r="A13" s="131" t="s">
        <v>70</v>
      </c>
      <c r="B13" s="74">
        <f aca="true" t="shared" si="3" ref="B13:G13">B7+B11+B12</f>
        <v>0</v>
      </c>
      <c r="C13" s="74" t="e">
        <f t="shared" si="3"/>
        <v>#REF!</v>
      </c>
      <c r="D13" s="74" t="e">
        <f t="shared" si="3"/>
        <v>#REF!</v>
      </c>
      <c r="E13" s="74" t="e">
        <f t="shared" si="3"/>
        <v>#REF!</v>
      </c>
      <c r="F13" s="74" t="e">
        <f t="shared" si="3"/>
        <v>#REF!</v>
      </c>
      <c r="G13" s="75" t="e">
        <f t="shared" si="3"/>
        <v>#REF!</v>
      </c>
      <c r="H13" s="75" t="e">
        <f>H7+H11+H12</f>
        <v>#REF!</v>
      </c>
      <c r="I13" s="75" t="e">
        <f>I7+I11+I12</f>
        <v>#REF!</v>
      </c>
      <c r="J13" s="75" t="e">
        <f>J7+J11+J12</f>
        <v>#REF!</v>
      </c>
      <c r="K13" s="75" t="e">
        <f>K7+K11+K12</f>
        <v>#REF!</v>
      </c>
      <c r="L13" s="75" t="e">
        <f>L7+L11+L12</f>
        <v>#REF!</v>
      </c>
    </row>
    <row r="14" spans="1:12" ht="16.5">
      <c r="A14" s="131" t="s">
        <v>71</v>
      </c>
      <c r="B14" s="4"/>
      <c r="C14" s="4"/>
      <c r="D14" s="4"/>
      <c r="E14" s="4"/>
      <c r="F14" s="5"/>
      <c r="G14" s="5"/>
      <c r="H14" s="5"/>
      <c r="I14" s="5"/>
      <c r="J14" s="5"/>
      <c r="K14" s="5"/>
      <c r="L14" s="5"/>
    </row>
    <row r="15" spans="1:12" ht="16.5">
      <c r="A15" s="139" t="s">
        <v>72</v>
      </c>
      <c r="B15" s="73">
        <f>Financiación!E13</f>
        <v>0</v>
      </c>
      <c r="C15" s="73">
        <f>B15+Financiación!F13</f>
        <v>0</v>
      </c>
      <c r="D15" s="73">
        <f>C15+Financiación!G13</f>
        <v>0</v>
      </c>
      <c r="E15" s="73">
        <f>D15+Financiación!H13</f>
        <v>0</v>
      </c>
      <c r="F15" s="73">
        <f>E15+Financiación!I13</f>
        <v>0</v>
      </c>
      <c r="G15" s="73">
        <f>F15+Financiación!J13</f>
        <v>0</v>
      </c>
      <c r="H15" s="73">
        <f>G15+Financiación!K13</f>
        <v>0</v>
      </c>
      <c r="I15" s="73">
        <f>H15+Financiación!L13</f>
        <v>0</v>
      </c>
      <c r="J15" s="73">
        <f>I15+Financiación!M13</f>
        <v>0</v>
      </c>
      <c r="K15" s="73">
        <f>J15+Financiación!N13</f>
        <v>0</v>
      </c>
      <c r="L15" s="73">
        <f>K15+Financiación!O13</f>
        <v>0</v>
      </c>
    </row>
    <row r="16" spans="1:12" ht="16.5">
      <c r="A16" s="139" t="s">
        <v>73</v>
      </c>
      <c r="B16" s="73">
        <v>0</v>
      </c>
      <c r="C16" s="73">
        <f>CuentadeResultados!B31</f>
        <v>0</v>
      </c>
      <c r="D16" s="73">
        <f>CuentadeResultados!C31</f>
        <v>33654.6</v>
      </c>
      <c r="E16" s="73">
        <f>CuentadeResultados!D31</f>
        <v>69494.29199999999</v>
      </c>
      <c r="F16" s="73">
        <f>CuentadeResultados!E31</f>
        <v>107562.77784</v>
      </c>
      <c r="G16" s="73">
        <f>CuentadeResultados!F31</f>
        <v>147904.6333968</v>
      </c>
      <c r="H16" s="73">
        <f>CuentadeResultados!G31</f>
        <v>190565.326064736</v>
      </c>
      <c r="I16" s="73">
        <f>CuentadeResultados!H31</f>
        <v>235591.23258603076</v>
      </c>
      <c r="J16" s="73">
        <f>CuentadeResultados!I31</f>
        <v>283029.6572377514</v>
      </c>
      <c r="K16" s="73">
        <f>CuentadeResultados!J31</f>
        <v>332928.8503825065</v>
      </c>
      <c r="L16" s="73">
        <f>CuentadeResultados!K31</f>
        <v>385338.02739015664</v>
      </c>
    </row>
    <row r="17" spans="1:12" ht="17.25" thickBot="1">
      <c r="A17" s="139" t="s">
        <v>74</v>
      </c>
      <c r="B17" s="73">
        <v>0</v>
      </c>
      <c r="C17" s="73">
        <f>CuentadeResultados!B18</f>
        <v>33654.6</v>
      </c>
      <c r="D17" s="73">
        <f>CuentadeResultados!C18</f>
        <v>35839.69199999998</v>
      </c>
      <c r="E17" s="73">
        <f>CuentadeResultados!D18</f>
        <v>38068.48584000001</v>
      </c>
      <c r="F17" s="73">
        <f>CuentadeResultados!E18</f>
        <v>40341.8555568</v>
      </c>
      <c r="G17" s="73">
        <f>CuentadeResultados!F18</f>
        <v>42660.69266793602</v>
      </c>
      <c r="H17" s="73">
        <f>CuentadeResultados!G18</f>
        <v>45025.90652129476</v>
      </c>
      <c r="I17" s="73">
        <f>CuentadeResultados!H18</f>
        <v>47438.42465172063</v>
      </c>
      <c r="J17" s="73">
        <f>CuentadeResultados!I18</f>
        <v>49899.19314475508</v>
      </c>
      <c r="K17" s="73">
        <f>CuentadeResultados!J18</f>
        <v>52409.17700765017</v>
      </c>
      <c r="L17" s="73">
        <f>CuentadeResultados!K18</f>
        <v>54969.36054780315</v>
      </c>
    </row>
    <row r="18" spans="1:12" ht="17.25" thickBot="1">
      <c r="A18" s="131" t="s">
        <v>75</v>
      </c>
      <c r="B18" s="74">
        <f aca="true" t="shared" si="4" ref="B18:G18">SUM(B15:B17)</f>
        <v>0</v>
      </c>
      <c r="C18" s="74">
        <f t="shared" si="4"/>
        <v>33654.6</v>
      </c>
      <c r="D18" s="74">
        <f t="shared" si="4"/>
        <v>69494.29199999999</v>
      </c>
      <c r="E18" s="74">
        <f t="shared" si="4"/>
        <v>107562.77784</v>
      </c>
      <c r="F18" s="74">
        <f t="shared" si="4"/>
        <v>147904.6333968</v>
      </c>
      <c r="G18" s="75">
        <f t="shared" si="4"/>
        <v>190565.326064736</v>
      </c>
      <c r="H18" s="75">
        <f>SUM(H15:H17)</f>
        <v>235591.23258603076</v>
      </c>
      <c r="I18" s="75">
        <f>SUM(I15:I17)</f>
        <v>283029.6572377514</v>
      </c>
      <c r="J18" s="75">
        <f>SUM(J15:J17)</f>
        <v>332928.8503825065</v>
      </c>
      <c r="K18" s="75">
        <f>SUM(K15:K17)</f>
        <v>385338.02739015664</v>
      </c>
      <c r="L18" s="75">
        <f>SUM(L15:L17)</f>
        <v>440307.3879379598</v>
      </c>
    </row>
    <row r="19" spans="1:12" ht="17.25" thickBot="1">
      <c r="A19" s="139" t="s">
        <v>76</v>
      </c>
      <c r="B19" s="73">
        <f>Financiación!E37</f>
        <v>0</v>
      </c>
      <c r="C19" s="73">
        <f>Financiación!F37</f>
        <v>0</v>
      </c>
      <c r="D19" s="73">
        <f>Financiación!G37</f>
        <v>0</v>
      </c>
      <c r="E19" s="73">
        <f>Financiación!H37</f>
        <v>0</v>
      </c>
      <c r="F19" s="73">
        <f>Financiación!I37</f>
        <v>0</v>
      </c>
      <c r="G19" s="73">
        <f>Financiación!J37</f>
        <v>0</v>
      </c>
      <c r="H19" s="73">
        <f>Financiación!K37</f>
        <v>0</v>
      </c>
      <c r="I19" s="73">
        <f>Financiación!L37</f>
        <v>0</v>
      </c>
      <c r="J19" s="73">
        <f>Financiación!M37</f>
        <v>0</v>
      </c>
      <c r="K19" s="73">
        <f>Financiación!N37</f>
        <v>0</v>
      </c>
      <c r="L19" s="73">
        <f>Financiación!O37</f>
        <v>0</v>
      </c>
    </row>
    <row r="20" spans="1:12" ht="17.25" thickBot="1">
      <c r="A20" s="131" t="s">
        <v>77</v>
      </c>
      <c r="B20" s="74">
        <f aca="true" t="shared" si="5" ref="B20:G20">B19</f>
        <v>0</v>
      </c>
      <c r="C20" s="74">
        <f t="shared" si="5"/>
        <v>0</v>
      </c>
      <c r="D20" s="74">
        <f t="shared" si="5"/>
        <v>0</v>
      </c>
      <c r="E20" s="74">
        <f t="shared" si="5"/>
        <v>0</v>
      </c>
      <c r="F20" s="74">
        <f t="shared" si="5"/>
        <v>0</v>
      </c>
      <c r="G20" s="75">
        <f t="shared" si="5"/>
        <v>0</v>
      </c>
      <c r="H20" s="75">
        <f>H19</f>
        <v>0</v>
      </c>
      <c r="I20" s="75">
        <f>I19</f>
        <v>0</v>
      </c>
      <c r="J20" s="75">
        <f>J19</f>
        <v>0</v>
      </c>
      <c r="K20" s="75">
        <f>K19</f>
        <v>0</v>
      </c>
      <c r="L20" s="75">
        <f>L19</f>
        <v>0</v>
      </c>
    </row>
    <row r="21" spans="1:12" ht="17.25" thickBot="1">
      <c r="A21" s="139" t="s">
        <v>78</v>
      </c>
      <c r="B21" s="73">
        <v>0</v>
      </c>
      <c r="C21" s="73">
        <f>Ingresos!E46*Ingresos!$E$25/365</f>
        <v>0</v>
      </c>
      <c r="D21" s="73">
        <f>Ingresos!F46*Ingresos!$E$25/365</f>
        <v>0</v>
      </c>
      <c r="E21" s="73">
        <f>Ingresos!G46*Ingresos!$E$25/365</f>
        <v>0</v>
      </c>
      <c r="F21" s="73">
        <f>Ingresos!H46*Ingresos!$E$25/365</f>
        <v>0</v>
      </c>
      <c r="G21" s="73">
        <f>Ingresos!I46*Ingresos!$E$25/365</f>
        <v>0</v>
      </c>
      <c r="H21" s="73">
        <f>Ingresos!J46*Ingresos!$E$25/365</f>
        <v>0</v>
      </c>
      <c r="I21" s="73">
        <f>Ingresos!K46*Ingresos!$E$25/365</f>
        <v>0</v>
      </c>
      <c r="J21" s="73">
        <f>Ingresos!L46*Ingresos!$E$25/365</f>
        <v>0</v>
      </c>
      <c r="K21" s="73">
        <f>Ingresos!M46*Ingresos!$E$25/365</f>
        <v>0</v>
      </c>
      <c r="L21" s="73">
        <f>Ingresos!N46*Ingresos!$E$25/365</f>
        <v>0</v>
      </c>
    </row>
    <row r="22" spans="1:12" ht="17.25" thickBot="1">
      <c r="A22" s="131" t="s">
        <v>79</v>
      </c>
      <c r="B22" s="74">
        <f aca="true" t="shared" si="6" ref="B22:G22">B21</f>
        <v>0</v>
      </c>
      <c r="C22" s="74">
        <f t="shared" si="6"/>
        <v>0</v>
      </c>
      <c r="D22" s="74">
        <f t="shared" si="6"/>
        <v>0</v>
      </c>
      <c r="E22" s="74">
        <f t="shared" si="6"/>
        <v>0</v>
      </c>
      <c r="F22" s="74">
        <f t="shared" si="6"/>
        <v>0</v>
      </c>
      <c r="G22" s="75">
        <f t="shared" si="6"/>
        <v>0</v>
      </c>
      <c r="H22" s="75">
        <f>H21</f>
        <v>0</v>
      </c>
      <c r="I22" s="75">
        <f>I21</f>
        <v>0</v>
      </c>
      <c r="J22" s="75">
        <f>J21</f>
        <v>0</v>
      </c>
      <c r="K22" s="75">
        <f>K21</f>
        <v>0</v>
      </c>
      <c r="L22" s="75">
        <f>L21</f>
        <v>0</v>
      </c>
    </row>
    <row r="23" spans="1:12" ht="17.25" thickBot="1">
      <c r="A23" s="139" t="s">
        <v>80</v>
      </c>
      <c r="B23" s="73">
        <f aca="true" t="shared" si="7" ref="B23:G23">IF((B7+B11)&gt;(B18+B20+B22),-B18-B20-B22+B7+B11,0)</f>
        <v>0</v>
      </c>
      <c r="C23" s="73" t="e">
        <f t="shared" si="7"/>
        <v>#REF!</v>
      </c>
      <c r="D23" s="73" t="e">
        <f t="shared" si="7"/>
        <v>#REF!</v>
      </c>
      <c r="E23" s="73" t="e">
        <f t="shared" si="7"/>
        <v>#REF!</v>
      </c>
      <c r="F23" s="73" t="e">
        <f t="shared" si="7"/>
        <v>#REF!</v>
      </c>
      <c r="G23" s="73" t="e">
        <f t="shared" si="7"/>
        <v>#REF!</v>
      </c>
      <c r="H23" s="73" t="e">
        <f>IF((H7+H11)&gt;(H18+H20+H22),-H18-H20-H22+H7+H11,0)</f>
        <v>#REF!</v>
      </c>
      <c r="I23" s="73" t="e">
        <f>IF((I7+I11)&gt;(I18+I20+I22),-I18-I20-I22+I7+I11,0)</f>
        <v>#REF!</v>
      </c>
      <c r="J23" s="73" t="e">
        <f>IF((J7+J11)&gt;(J18+J20+J22),-J18-J20-J22+J7+J11,0)</f>
        <v>#REF!</v>
      </c>
      <c r="K23" s="73" t="e">
        <f>IF((K7+K11)&gt;(K18+K20+K22),-K18-K20-K22+K7+K11,0)</f>
        <v>#REF!</v>
      </c>
      <c r="L23" s="73" t="e">
        <f>IF((L7+L11)&gt;(L18+L20+L22),-L18-L20-L22+L7+L11,0)</f>
        <v>#REF!</v>
      </c>
    </row>
    <row r="24" spans="1:12" ht="17.25" thickBot="1">
      <c r="A24" s="131" t="s">
        <v>81</v>
      </c>
      <c r="B24" s="74">
        <f aca="true" t="shared" si="8" ref="B24:G24">B18+B20+B22+B23</f>
        <v>0</v>
      </c>
      <c r="C24" s="74" t="e">
        <f t="shared" si="8"/>
        <v>#REF!</v>
      </c>
      <c r="D24" s="74" t="e">
        <f t="shared" si="8"/>
        <v>#REF!</v>
      </c>
      <c r="E24" s="74" t="e">
        <f t="shared" si="8"/>
        <v>#REF!</v>
      </c>
      <c r="F24" s="74" t="e">
        <f t="shared" si="8"/>
        <v>#REF!</v>
      </c>
      <c r="G24" s="75" t="e">
        <f t="shared" si="8"/>
        <v>#REF!</v>
      </c>
      <c r="H24" s="75" t="e">
        <f>H18+H20+H22+H23</f>
        <v>#REF!</v>
      </c>
      <c r="I24" s="75" t="e">
        <f>I18+I20+I22+I23</f>
        <v>#REF!</v>
      </c>
      <c r="J24" s="75" t="e">
        <f>J18+J20+J22+J23</f>
        <v>#REF!</v>
      </c>
      <c r="K24" s="75" t="e">
        <f>K18+K20+K22+K23</f>
        <v>#REF!</v>
      </c>
      <c r="L24" s="75" t="e">
        <f>L18+L20+L22+L23</f>
        <v>#REF!</v>
      </c>
    </row>
    <row r="25" spans="1:8" ht="16.5">
      <c r="A25" s="5"/>
      <c r="B25" s="5"/>
      <c r="C25" s="5"/>
      <c r="D25" s="5"/>
      <c r="E25" s="5"/>
      <c r="F25" s="5"/>
      <c r="G25" s="5"/>
      <c r="H25" s="5"/>
    </row>
    <row r="29" spans="2:6" ht="12.75">
      <c r="B29" s="2"/>
      <c r="C29" s="2"/>
      <c r="F29" s="165"/>
    </row>
    <row r="30" spans="4:5" ht="12.75">
      <c r="D30" s="2"/>
      <c r="E30" s="2"/>
    </row>
  </sheetData>
  <sheetProtection selectLockedCells="1" selectUnlockedCells="1"/>
  <mergeCells count="1">
    <mergeCell ref="A1:G1"/>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N35"/>
  <sheetViews>
    <sheetView zoomScale="75" zoomScaleNormal="75" zoomScalePageLayoutView="0" workbookViewId="0" topLeftCell="A1">
      <selection activeCell="I34" sqref="I34"/>
    </sheetView>
  </sheetViews>
  <sheetFormatPr defaultColWidth="11.57421875" defaultRowHeight="12.75"/>
  <cols>
    <col min="1" max="1" width="32.7109375" style="1" customWidth="1"/>
    <col min="2" max="2" width="12.7109375" style="1" bestFit="1" customWidth="1"/>
    <col min="3" max="10" width="11.57421875" style="1" customWidth="1"/>
    <col min="11" max="11" width="12.28125" style="1" bestFit="1" customWidth="1"/>
    <col min="12" max="12" width="14.57421875" style="1" customWidth="1"/>
    <col min="13" max="16384" width="11.57421875" style="1" customWidth="1"/>
  </cols>
  <sheetData>
    <row r="1" spans="1:13" ht="36" customHeight="1" thickBot="1">
      <c r="A1" s="212" t="s">
        <v>82</v>
      </c>
      <c r="B1" s="213"/>
      <c r="C1" s="213"/>
      <c r="D1" s="213"/>
      <c r="E1" s="213"/>
      <c r="F1" s="213"/>
      <c r="G1" s="213"/>
      <c r="H1" s="213"/>
      <c r="I1" s="213"/>
      <c r="J1" s="213"/>
      <c r="K1" s="213"/>
      <c r="L1" s="76"/>
      <c r="M1" s="76"/>
    </row>
    <row r="2" spans="1:13" ht="36" customHeight="1" thickBot="1">
      <c r="A2" s="208"/>
      <c r="B2" s="209"/>
      <c r="C2" s="209"/>
      <c r="D2" s="209"/>
      <c r="E2" s="209"/>
      <c r="F2" s="209"/>
      <c r="G2" s="209"/>
      <c r="H2" s="209"/>
      <c r="I2" s="209"/>
      <c r="J2" s="209"/>
      <c r="K2" s="209"/>
      <c r="L2" s="76"/>
      <c r="M2" s="76"/>
    </row>
    <row r="3" spans="1:10" ht="17.25" thickBot="1">
      <c r="A3" s="243" t="s">
        <v>57</v>
      </c>
      <c r="B3" s="243"/>
      <c r="C3" s="164">
        <v>0.3</v>
      </c>
      <c r="D3" s="140"/>
      <c r="E3" s="142"/>
      <c r="F3" s="140"/>
      <c r="G3" s="141"/>
      <c r="H3" s="141"/>
      <c r="I3" s="141"/>
      <c r="J3" s="141"/>
    </row>
    <row r="4" spans="1:11" ht="16.5">
      <c r="A4" s="5"/>
      <c r="B4" s="140"/>
      <c r="C4" s="140"/>
      <c r="D4" s="140"/>
      <c r="E4" s="140"/>
      <c r="F4" s="142" t="s">
        <v>130</v>
      </c>
      <c r="G4" s="140"/>
      <c r="H4" s="141"/>
      <c r="I4" s="141"/>
      <c r="J4" s="141"/>
      <c r="K4" s="141"/>
    </row>
    <row r="5" spans="1:11" ht="16.5">
      <c r="A5" s="130"/>
      <c r="B5" s="130">
        <v>1</v>
      </c>
      <c r="C5" s="130">
        <v>2</v>
      </c>
      <c r="D5" s="130">
        <v>3</v>
      </c>
      <c r="E5" s="130">
        <v>4</v>
      </c>
      <c r="F5" s="130">
        <v>5</v>
      </c>
      <c r="G5" s="130">
        <v>6</v>
      </c>
      <c r="H5" s="130">
        <v>7</v>
      </c>
      <c r="I5" s="130">
        <v>8</v>
      </c>
      <c r="J5" s="130">
        <v>9</v>
      </c>
      <c r="K5" s="130">
        <v>10</v>
      </c>
    </row>
    <row r="6" spans="1:11" ht="16.5">
      <c r="A6" s="131" t="s">
        <v>83</v>
      </c>
      <c r="B6" s="77">
        <f>Ingresos!E41</f>
        <v>522000</v>
      </c>
      <c r="C6" s="77">
        <f>Ingresos!F41</f>
        <v>532440</v>
      </c>
      <c r="D6" s="77">
        <f>Ingresos!G41</f>
        <v>543088.8</v>
      </c>
      <c r="E6" s="77">
        <f>Ingresos!H41</f>
        <v>553950.576</v>
      </c>
      <c r="F6" s="78">
        <f>Ingresos!I41</f>
        <v>565029.5875200001</v>
      </c>
      <c r="G6" s="78">
        <f>Ingresos!J41</f>
        <v>576330.1792704001</v>
      </c>
      <c r="H6" s="78">
        <f>Ingresos!K41</f>
        <v>587856.782855808</v>
      </c>
      <c r="I6" s="78">
        <f>Ingresos!L41</f>
        <v>599613.9185129243</v>
      </c>
      <c r="J6" s="78">
        <f>Ingresos!M41</f>
        <v>611606.1968831827</v>
      </c>
      <c r="K6" s="78">
        <f>Ingresos!N41</f>
        <v>623838.3208208464</v>
      </c>
    </row>
    <row r="7" spans="1:11" ht="16.5">
      <c r="A7" s="119" t="s">
        <v>84</v>
      </c>
      <c r="B7" s="73">
        <f aca="true" t="shared" si="0" ref="B7:K7">B6</f>
        <v>522000</v>
      </c>
      <c r="C7" s="73">
        <f t="shared" si="0"/>
        <v>532440</v>
      </c>
      <c r="D7" s="73">
        <f t="shared" si="0"/>
        <v>543088.8</v>
      </c>
      <c r="E7" s="73">
        <f t="shared" si="0"/>
        <v>553950.576</v>
      </c>
      <c r="F7" s="73">
        <f t="shared" si="0"/>
        <v>565029.5875200001</v>
      </c>
      <c r="G7" s="73">
        <f t="shared" si="0"/>
        <v>576330.1792704001</v>
      </c>
      <c r="H7" s="73">
        <f t="shared" si="0"/>
        <v>587856.782855808</v>
      </c>
      <c r="I7" s="73">
        <f t="shared" si="0"/>
        <v>599613.9185129243</v>
      </c>
      <c r="J7" s="73">
        <f t="shared" si="0"/>
        <v>611606.1968831827</v>
      </c>
      <c r="K7" s="73">
        <f t="shared" si="0"/>
        <v>623838.3208208464</v>
      </c>
    </row>
    <row r="8" spans="1:11" ht="16.5" hidden="1">
      <c r="A8" s="119" t="s">
        <v>85</v>
      </c>
      <c r="B8" s="73">
        <f>Ingresos!E51</f>
        <v>0</v>
      </c>
      <c r="C8" s="73">
        <f>Ingresos!F51</f>
        <v>0</v>
      </c>
      <c r="D8" s="73">
        <f>Ingresos!G51</f>
        <v>0</v>
      </c>
      <c r="E8" s="73">
        <f>Ingresos!H51</f>
        <v>0</v>
      </c>
      <c r="F8" s="73">
        <f>Ingresos!I51</f>
        <v>0</v>
      </c>
      <c r="G8" s="73">
        <f>Ingresos!J51</f>
        <v>0</v>
      </c>
      <c r="H8" s="73">
        <f>Ingresos!K51</f>
        <v>0</v>
      </c>
      <c r="I8" s="73">
        <f>Ingresos!L51</f>
        <v>0</v>
      </c>
      <c r="J8" s="73">
        <f>Ingresos!M51</f>
        <v>0</v>
      </c>
      <c r="K8" s="73">
        <f>Ingresos!N51</f>
        <v>0</v>
      </c>
    </row>
    <row r="9" spans="1:11" ht="16.5" hidden="1">
      <c r="A9" s="119" t="s">
        <v>86</v>
      </c>
      <c r="B9" s="73">
        <f>Ingresos!E56</f>
        <v>0</v>
      </c>
      <c r="C9" s="73">
        <f>Ingresos!F56-Ingresos!E56</f>
        <v>0</v>
      </c>
      <c r="D9" s="73">
        <f>Ingresos!G56-Ingresos!F56</f>
        <v>0</v>
      </c>
      <c r="E9" s="73">
        <f>Ingresos!H56-Ingresos!G56</f>
        <v>0</v>
      </c>
      <c r="F9" s="73">
        <f>Ingresos!I56-Ingresos!H56</f>
        <v>0</v>
      </c>
      <c r="G9" s="73">
        <f>Ingresos!J56-Ingresos!I56</f>
        <v>0</v>
      </c>
      <c r="H9" s="73">
        <f>Ingresos!K56-Ingresos!J56</f>
        <v>0</v>
      </c>
      <c r="I9" s="73">
        <f>Ingresos!L56-Ingresos!K56</f>
        <v>0</v>
      </c>
      <c r="J9" s="73">
        <f>Ingresos!M56-Ingresos!L56</f>
        <v>0</v>
      </c>
      <c r="K9" s="73">
        <f>Ingresos!N56-Ingresos!M56</f>
        <v>0</v>
      </c>
    </row>
    <row r="10" spans="1:11" ht="16.5">
      <c r="A10" s="119" t="s">
        <v>87</v>
      </c>
      <c r="B10" s="73">
        <f>Gastos!E46</f>
        <v>169128</v>
      </c>
      <c r="C10" s="73">
        <f>Gastos!F46</f>
        <v>172510.56000000003</v>
      </c>
      <c r="D10" s="73">
        <f>Gastos!G46</f>
        <v>175960.77120000002</v>
      </c>
      <c r="E10" s="73">
        <f>Gastos!H46</f>
        <v>179479.986624</v>
      </c>
      <c r="F10" s="73">
        <f>Gastos!I46</f>
        <v>183069.58635648005</v>
      </c>
      <c r="G10" s="73">
        <f>Gastos!J46</f>
        <v>186730.97808360963</v>
      </c>
      <c r="H10" s="73">
        <f>Gastos!K46</f>
        <v>190465.5976452818</v>
      </c>
      <c r="I10" s="73">
        <f>Gastos!L46</f>
        <v>194274.90959818749</v>
      </c>
      <c r="J10" s="73">
        <f>Gastos!M46</f>
        <v>198160.4077901512</v>
      </c>
      <c r="K10" s="73">
        <f>Gastos!N46</f>
        <v>202123.61594595423</v>
      </c>
    </row>
    <row r="11" spans="1:11" ht="16.5" hidden="1">
      <c r="A11" s="119" t="s">
        <v>47</v>
      </c>
      <c r="B11" s="73" t="e">
        <f>Gastos!#REF!</f>
        <v>#REF!</v>
      </c>
      <c r="C11" s="73" t="e">
        <f>Gastos!#REF!</f>
        <v>#REF!</v>
      </c>
      <c r="D11" s="73" t="e">
        <f>Gastos!#REF!</f>
        <v>#REF!</v>
      </c>
      <c r="E11" s="73" t="e">
        <f>Gastos!#REF!</f>
        <v>#REF!</v>
      </c>
      <c r="F11" s="73" t="e">
        <f>Gastos!#REF!</f>
        <v>#REF!</v>
      </c>
      <c r="G11" s="73" t="e">
        <f>Gastos!#REF!</f>
        <v>#REF!</v>
      </c>
      <c r="H11" s="73" t="e">
        <f>Gastos!#REF!</f>
        <v>#REF!</v>
      </c>
      <c r="I11" s="73" t="e">
        <f>Gastos!#REF!</f>
        <v>#REF!</v>
      </c>
      <c r="J11" s="73" t="e">
        <f>Gastos!#REF!</f>
        <v>#REF!</v>
      </c>
      <c r="K11" s="73" t="e">
        <f>Gastos!#REF!</f>
        <v>#REF!</v>
      </c>
    </row>
    <row r="12" spans="1:11" ht="16.5">
      <c r="A12" s="119" t="s">
        <v>50</v>
      </c>
      <c r="B12" s="73">
        <f>Gastos!E47</f>
        <v>196794</v>
      </c>
      <c r="C12" s="73">
        <f>Gastos!F47</f>
        <v>200729.87999999998</v>
      </c>
      <c r="D12" s="73">
        <f>Gastos!G47</f>
        <v>204744.4776</v>
      </c>
      <c r="E12" s="73">
        <f>Gastos!H47</f>
        <v>208839.367152</v>
      </c>
      <c r="F12" s="73">
        <f>Gastos!I47</f>
        <v>213016.15449504</v>
      </c>
      <c r="G12" s="73">
        <f>Gastos!J47</f>
        <v>217276.47758494082</v>
      </c>
      <c r="H12" s="73">
        <f>Gastos!K47</f>
        <v>221622.00713663962</v>
      </c>
      <c r="I12" s="73">
        <f>Gastos!L47</f>
        <v>226054.44727937246</v>
      </c>
      <c r="J12" s="73">
        <f>Gastos!M47</f>
        <v>230575.53622495988</v>
      </c>
      <c r="K12" s="73">
        <f>Gastos!N47</f>
        <v>235187.04694945907</v>
      </c>
    </row>
    <row r="13" spans="1:11" ht="16.5">
      <c r="A13" s="119" t="s">
        <v>88</v>
      </c>
      <c r="B13" s="73">
        <f>Inversión!G38</f>
        <v>108000</v>
      </c>
      <c r="C13" s="73">
        <f>Inversión!H38</f>
        <v>108000</v>
      </c>
      <c r="D13" s="73">
        <f>Inversión!I38</f>
        <v>108000</v>
      </c>
      <c r="E13" s="73">
        <f>Inversión!J38</f>
        <v>108000</v>
      </c>
      <c r="F13" s="73">
        <f>Inversión!K38</f>
        <v>108000</v>
      </c>
      <c r="G13" s="73">
        <f>Inversión!L38</f>
        <v>108000</v>
      </c>
      <c r="H13" s="73">
        <f>Inversión!M38</f>
        <v>108000</v>
      </c>
      <c r="I13" s="73">
        <f>Inversión!N38</f>
        <v>108000</v>
      </c>
      <c r="J13" s="73">
        <f>Inversión!O38</f>
        <v>108000</v>
      </c>
      <c r="K13" s="73">
        <f>Inversión!P38</f>
        <v>108000</v>
      </c>
    </row>
    <row r="14" spans="1:11" ht="16.5">
      <c r="A14" s="131" t="s">
        <v>89</v>
      </c>
      <c r="B14" s="79">
        <f>B7-B8-B10-B12-B13</f>
        <v>48078</v>
      </c>
      <c r="C14" s="79">
        <f aca="true" t="shared" si="1" ref="C14:K14">C7-C8-C10-C12-C13</f>
        <v>51199.55999999997</v>
      </c>
      <c r="D14" s="79">
        <f t="shared" si="1"/>
        <v>54383.551200000016</v>
      </c>
      <c r="E14" s="79">
        <f t="shared" si="1"/>
        <v>57631.222224</v>
      </c>
      <c r="F14" s="79">
        <f t="shared" si="1"/>
        <v>60943.84666848002</v>
      </c>
      <c r="G14" s="79">
        <f t="shared" si="1"/>
        <v>64322.72360184966</v>
      </c>
      <c r="H14" s="79">
        <f t="shared" si="1"/>
        <v>67769.17807388661</v>
      </c>
      <c r="I14" s="79">
        <f t="shared" si="1"/>
        <v>71284.5616353644</v>
      </c>
      <c r="J14" s="79">
        <f t="shared" si="1"/>
        <v>74870.25286807166</v>
      </c>
      <c r="K14" s="79">
        <f t="shared" si="1"/>
        <v>78527.65792543307</v>
      </c>
    </row>
    <row r="15" spans="1:11" ht="16.5">
      <c r="A15" s="119" t="s">
        <v>31</v>
      </c>
      <c r="B15" s="73">
        <f>Financiación!F46</f>
        <v>0</v>
      </c>
      <c r="C15" s="73">
        <f>Financiación!G46</f>
        <v>0</v>
      </c>
      <c r="D15" s="73">
        <f>Financiación!H46</f>
        <v>0</v>
      </c>
      <c r="E15" s="73">
        <f>Financiación!I46</f>
        <v>0</v>
      </c>
      <c r="F15" s="73">
        <f>Financiación!J46</f>
        <v>0</v>
      </c>
      <c r="G15" s="73">
        <f>Financiación!K46</f>
        <v>0</v>
      </c>
      <c r="H15" s="73">
        <f>Financiación!L46</f>
        <v>0</v>
      </c>
      <c r="I15" s="73">
        <f>Financiación!M46</f>
        <v>0</v>
      </c>
      <c r="J15" s="73">
        <f>Financiación!N46</f>
        <v>0</v>
      </c>
      <c r="K15" s="73">
        <f>Financiación!O46</f>
        <v>0</v>
      </c>
    </row>
    <row r="16" spans="1:11" ht="16.5">
      <c r="A16" s="131" t="s">
        <v>90</v>
      </c>
      <c r="B16" s="79">
        <f aca="true" t="shared" si="2" ref="B16:K16">B14-B15</f>
        <v>48078</v>
      </c>
      <c r="C16" s="79">
        <f t="shared" si="2"/>
        <v>51199.55999999997</v>
      </c>
      <c r="D16" s="79">
        <f t="shared" si="2"/>
        <v>54383.551200000016</v>
      </c>
      <c r="E16" s="79">
        <f t="shared" si="2"/>
        <v>57631.222224</v>
      </c>
      <c r="F16" s="80">
        <f t="shared" si="2"/>
        <v>60943.84666848002</v>
      </c>
      <c r="G16" s="80">
        <f t="shared" si="2"/>
        <v>64322.72360184966</v>
      </c>
      <c r="H16" s="80">
        <f t="shared" si="2"/>
        <v>67769.17807388661</v>
      </c>
      <c r="I16" s="80">
        <f t="shared" si="2"/>
        <v>71284.5616353644</v>
      </c>
      <c r="J16" s="80">
        <f t="shared" si="2"/>
        <v>74870.25286807166</v>
      </c>
      <c r="K16" s="80">
        <f t="shared" si="2"/>
        <v>78527.65792543307</v>
      </c>
    </row>
    <row r="17" spans="1:11" ht="16.5">
      <c r="A17" s="119" t="s">
        <v>91</v>
      </c>
      <c r="B17" s="73">
        <f aca="true" t="shared" si="3" ref="B17:K17">IF(B16&gt;0,B16*$C$3,0)</f>
        <v>14423.4</v>
      </c>
      <c r="C17" s="73">
        <f t="shared" si="3"/>
        <v>15359.86799999999</v>
      </c>
      <c r="D17" s="73">
        <f t="shared" si="3"/>
        <v>16315.065360000004</v>
      </c>
      <c r="E17" s="73">
        <f t="shared" si="3"/>
        <v>17289.3666672</v>
      </c>
      <c r="F17" s="73">
        <f t="shared" si="3"/>
        <v>18283.154000544007</v>
      </c>
      <c r="G17" s="73">
        <f t="shared" si="3"/>
        <v>19296.817080554898</v>
      </c>
      <c r="H17" s="73">
        <f t="shared" si="3"/>
        <v>20330.75342216598</v>
      </c>
      <c r="I17" s="73">
        <f t="shared" si="3"/>
        <v>21385.36849060932</v>
      </c>
      <c r="J17" s="73">
        <f t="shared" si="3"/>
        <v>22461.075860421497</v>
      </c>
      <c r="K17" s="73">
        <f t="shared" si="3"/>
        <v>23558.297377629922</v>
      </c>
    </row>
    <row r="18" spans="1:13" ht="16.5">
      <c r="A18" s="131" t="s">
        <v>92</v>
      </c>
      <c r="B18" s="81">
        <f aca="true" t="shared" si="4" ref="B18:K18">B16-B17</f>
        <v>33654.6</v>
      </c>
      <c r="C18" s="81">
        <f t="shared" si="4"/>
        <v>35839.69199999998</v>
      </c>
      <c r="D18" s="81">
        <f t="shared" si="4"/>
        <v>38068.48584000001</v>
      </c>
      <c r="E18" s="81">
        <f t="shared" si="4"/>
        <v>40341.8555568</v>
      </c>
      <c r="F18" s="82">
        <f t="shared" si="4"/>
        <v>42660.69266793602</v>
      </c>
      <c r="G18" s="82">
        <f t="shared" si="4"/>
        <v>45025.90652129476</v>
      </c>
      <c r="H18" s="82">
        <f t="shared" si="4"/>
        <v>47438.42465172063</v>
      </c>
      <c r="I18" s="82">
        <f t="shared" si="4"/>
        <v>49899.19314475508</v>
      </c>
      <c r="J18" s="82">
        <f t="shared" si="4"/>
        <v>52409.17700765017</v>
      </c>
      <c r="K18" s="82">
        <f t="shared" si="4"/>
        <v>54969.36054780315</v>
      </c>
      <c r="L18" s="246" t="s">
        <v>157</v>
      </c>
      <c r="M18" s="246"/>
    </row>
    <row r="19" spans="1:13" ht="16.5">
      <c r="A19" s="131" t="s">
        <v>179</v>
      </c>
      <c r="B19" s="181">
        <f>B18+B13</f>
        <v>141654.6</v>
      </c>
      <c r="C19" s="181">
        <f aca="true" t="shared" si="5" ref="C19:K19">C18+C13</f>
        <v>143839.69199999998</v>
      </c>
      <c r="D19" s="181">
        <f t="shared" si="5"/>
        <v>146068.48584</v>
      </c>
      <c r="E19" s="181">
        <f t="shared" si="5"/>
        <v>148341.8555568</v>
      </c>
      <c r="F19" s="181">
        <f t="shared" si="5"/>
        <v>150660.69266793603</v>
      </c>
      <c r="G19" s="181">
        <f t="shared" si="5"/>
        <v>153025.90652129476</v>
      </c>
      <c r="H19" s="181">
        <f t="shared" si="5"/>
        <v>155438.42465172062</v>
      </c>
      <c r="I19" s="181">
        <f t="shared" si="5"/>
        <v>157899.1931447551</v>
      </c>
      <c r="J19" s="181">
        <f t="shared" si="5"/>
        <v>160409.17700765017</v>
      </c>
      <c r="K19" s="181">
        <f t="shared" si="5"/>
        <v>162969.36054780317</v>
      </c>
      <c r="L19" s="247">
        <f>0.3*B21*(-1)</f>
        <v>324000</v>
      </c>
      <c r="M19" s="248"/>
    </row>
    <row r="20" spans="1:14" ht="16.5">
      <c r="A20" s="131"/>
      <c r="B20" s="131"/>
      <c r="C20" s="131"/>
      <c r="D20" s="131"/>
      <c r="E20" s="131"/>
      <c r="F20" s="131"/>
      <c r="G20" s="131"/>
      <c r="H20" s="131"/>
      <c r="I20" s="131"/>
      <c r="J20" s="131"/>
      <c r="K20" s="131"/>
      <c r="L20" s="131"/>
      <c r="M20" s="185"/>
      <c r="N20" s="185"/>
    </row>
    <row r="21" spans="1:13" ht="16.5">
      <c r="A21" s="131" t="s">
        <v>180</v>
      </c>
      <c r="B21" s="79">
        <f>Inversión!D19*(-1)</f>
        <v>-1080000</v>
      </c>
      <c r="C21" s="79">
        <f>B19</f>
        <v>141654.6</v>
      </c>
      <c r="D21" s="79">
        <f aca="true" t="shared" si="6" ref="D21:M21">C19</f>
        <v>143839.69199999998</v>
      </c>
      <c r="E21" s="79">
        <f t="shared" si="6"/>
        <v>146068.48584</v>
      </c>
      <c r="F21" s="79">
        <f t="shared" si="6"/>
        <v>148341.8555568</v>
      </c>
      <c r="G21" s="79">
        <f t="shared" si="6"/>
        <v>150660.69266793603</v>
      </c>
      <c r="H21" s="79">
        <f t="shared" si="6"/>
        <v>153025.90652129476</v>
      </c>
      <c r="I21" s="79">
        <f t="shared" si="6"/>
        <v>155438.42465172062</v>
      </c>
      <c r="J21" s="79">
        <f t="shared" si="6"/>
        <v>157899.1931447551</v>
      </c>
      <c r="K21" s="79">
        <f t="shared" si="6"/>
        <v>160409.17700765017</v>
      </c>
      <c r="L21" s="79">
        <f t="shared" si="6"/>
        <v>162969.36054780317</v>
      </c>
      <c r="M21" s="79">
        <f t="shared" si="6"/>
        <v>324000</v>
      </c>
    </row>
    <row r="22" spans="1:7" ht="16.5">
      <c r="A22" s="131" t="s">
        <v>156</v>
      </c>
      <c r="B22" s="182">
        <f>(NPV(B23,B19:L19))+B21</f>
        <v>69133.7654160047</v>
      </c>
      <c r="C22" s="5"/>
      <c r="D22" s="5"/>
      <c r="E22" s="5"/>
      <c r="F22" s="5"/>
      <c r="G22" s="5"/>
    </row>
    <row r="23" spans="1:6" ht="16.5">
      <c r="A23" s="131" t="s">
        <v>192</v>
      </c>
      <c r="B23" s="188">
        <v>0.08</v>
      </c>
      <c r="C23" s="5"/>
      <c r="D23" s="5"/>
      <c r="E23" s="5"/>
      <c r="F23" s="5"/>
    </row>
    <row r="24" spans="1:6" ht="16.5">
      <c r="A24" s="131" t="s">
        <v>158</v>
      </c>
      <c r="B24" s="183">
        <f>IRR(B21:M21)</f>
        <v>0.09189875516402983</v>
      </c>
      <c r="C24" s="5"/>
      <c r="D24" s="5"/>
      <c r="E24" s="5"/>
      <c r="F24" s="5"/>
    </row>
    <row r="25" spans="1:7" ht="16.5">
      <c r="A25" s="131" t="s">
        <v>191</v>
      </c>
      <c r="B25" s="211" t="str">
        <f>IF(C21&gt;=(B21*-1),"año 1",IF((C21+D21)&gt;=(B21*-1),"año 2",IF((C21+D21+E21)&gt;=(B21*-1),"año 3",IF((C21+D21+E21+F21)&gt;=(B21*-1),"año 4",IF((C21+D21+E21+F21+G21)&gt;=(B21*-1),"año 5",IF((C21+D21+E21+F21+G21+H21)&gt;=(B21*-1),"año 6",IF((C21+D21+E21+F21+G21+H21+I21)&gt;=(B21*-1),"año 7",IF((C21+D21+E21+F21+G21+H21+I21+J21)&gt;=(B21*-1),"año 8","FUERA DE PERIODO"))))))))</f>
        <v>año 8</v>
      </c>
      <c r="C25" s="5"/>
      <c r="D25" s="5"/>
      <c r="E25" s="5"/>
      <c r="F25" s="5"/>
      <c r="G25" s="2"/>
    </row>
    <row r="26" spans="2:6" ht="16.5">
      <c r="B26" s="5"/>
      <c r="C26" s="5"/>
      <c r="D26" s="5"/>
      <c r="E26" s="5"/>
      <c r="F26" s="5"/>
    </row>
    <row r="27" spans="1:7" ht="16.5">
      <c r="A27" s="5"/>
      <c r="B27" s="4"/>
      <c r="C27" s="4"/>
      <c r="D27" s="4"/>
      <c r="E27" s="4"/>
      <c r="F27" s="4"/>
      <c r="G27" s="5"/>
    </row>
    <row r="28" spans="1:7" ht="16.5">
      <c r="A28" s="5"/>
      <c r="B28" s="5"/>
      <c r="C28" s="5"/>
      <c r="D28" s="5"/>
      <c r="E28" s="5"/>
      <c r="F28" s="5"/>
      <c r="G28" s="5"/>
    </row>
    <row r="29" spans="1:11" ht="16.5" hidden="1">
      <c r="A29" s="173" t="s">
        <v>93</v>
      </c>
      <c r="B29" s="173"/>
      <c r="C29" s="173"/>
      <c r="D29" s="173"/>
      <c r="E29" s="173"/>
      <c r="F29" s="174" t="s">
        <v>130</v>
      </c>
      <c r="G29" s="175"/>
      <c r="H29" s="176"/>
      <c r="I29" s="176"/>
      <c r="J29" s="176"/>
      <c r="K29" s="176"/>
    </row>
    <row r="30" spans="1:11" ht="16.5" hidden="1">
      <c r="A30" s="175"/>
      <c r="B30" s="177">
        <v>1</v>
      </c>
      <c r="C30" s="177">
        <v>2</v>
      </c>
      <c r="D30" s="177">
        <v>3</v>
      </c>
      <c r="E30" s="177">
        <v>4</v>
      </c>
      <c r="F30" s="177">
        <v>5</v>
      </c>
      <c r="G30" s="177">
        <v>6</v>
      </c>
      <c r="H30" s="177">
        <v>7</v>
      </c>
      <c r="I30" s="177">
        <v>8</v>
      </c>
      <c r="J30" s="177">
        <v>9</v>
      </c>
      <c r="K30" s="177">
        <v>10</v>
      </c>
    </row>
    <row r="31" spans="1:11" ht="16.5" hidden="1">
      <c r="A31" s="178" t="s">
        <v>73</v>
      </c>
      <c r="B31" s="179">
        <v>0</v>
      </c>
      <c r="C31" s="179">
        <f>IF(B18&gt;0,B18*(1-'Variables externas'!E16),0)+B31</f>
        <v>33654.6</v>
      </c>
      <c r="D31" s="179">
        <f>IF(C18&gt;0,C18*(1-'Variables externas'!F16),0)+C31</f>
        <v>69494.29199999999</v>
      </c>
      <c r="E31" s="179">
        <f>IF(D18&gt;0,D18*(1-'Variables externas'!G16),0)+D31</f>
        <v>107562.77784</v>
      </c>
      <c r="F31" s="179">
        <f>IF(E18&gt;0,E18*(1-'Variables externas'!H16),0)+E31</f>
        <v>147904.6333968</v>
      </c>
      <c r="G31" s="179">
        <f>IF(F18&gt;0,F18*(1-'Variables externas'!I16),0)+F31</f>
        <v>190565.326064736</v>
      </c>
      <c r="H31" s="179">
        <f>IF(G18&gt;0,G18*(1-'Variables externas'!J16),0)+G31</f>
        <v>235591.23258603076</v>
      </c>
      <c r="I31" s="179">
        <f>IF(H18&gt;0,H18*(1-'Variables externas'!K16),0)+H31</f>
        <v>283029.6572377514</v>
      </c>
      <c r="J31" s="179">
        <f>IF(I18&gt;0,I18*(1-'Variables externas'!L16),0)+I31</f>
        <v>332928.8503825065</v>
      </c>
      <c r="K31" s="179">
        <f>IF(J18&gt;0,J18*(1-'Variables externas'!M16),0)+J31</f>
        <v>385338.02739015664</v>
      </c>
    </row>
    <row r="32" spans="1:11" ht="16.5" hidden="1">
      <c r="A32" s="178" t="s">
        <v>94</v>
      </c>
      <c r="B32" s="179">
        <f>IF(B18&gt;0,B18*'Variables externas'!$E$16,0)</f>
        <v>0</v>
      </c>
      <c r="C32" s="179">
        <f>IF(C18&gt;0,C18*'Variables externas'!$E$16,0)</f>
        <v>0</v>
      </c>
      <c r="D32" s="179">
        <f>IF(D18&gt;0,D18*'Variables externas'!$E$16,0)</f>
        <v>0</v>
      </c>
      <c r="E32" s="179">
        <f>IF(E18&gt;0,E18*'Variables externas'!$E$16,0)</f>
        <v>0</v>
      </c>
      <c r="F32" s="179">
        <f>IF(F18&gt;0,F18*'Variables externas'!$E$16,0)</f>
        <v>0</v>
      </c>
      <c r="G32" s="179">
        <f>IF(G18&gt;0,G18*'Variables externas'!$E$16,0)</f>
        <v>0</v>
      </c>
      <c r="H32" s="179">
        <f>IF(H18&gt;0,H18*'Variables externas'!$E$16,0)</f>
        <v>0</v>
      </c>
      <c r="I32" s="179">
        <f>IF(I18&gt;0,I18*'Variables externas'!$E$16,0)</f>
        <v>0</v>
      </c>
      <c r="J32" s="179">
        <f>IF(J18&gt;0,J18*'Variables externas'!$E$16,0)</f>
        <v>0</v>
      </c>
      <c r="K32" s="179">
        <f>IF(K18&gt;0,K18*'Variables externas'!$E$16,0)</f>
        <v>0</v>
      </c>
    </row>
    <row r="33" spans="1:7" ht="16.5">
      <c r="A33" s="5"/>
      <c r="B33" s="5"/>
      <c r="C33" s="5"/>
      <c r="D33" s="5"/>
      <c r="E33" s="5"/>
      <c r="F33" s="5"/>
      <c r="G33" s="5"/>
    </row>
    <row r="34" spans="1:7" ht="16.5">
      <c r="A34" s="131"/>
      <c r="B34" s="5"/>
      <c r="C34" s="5"/>
      <c r="D34" s="5"/>
      <c r="E34" s="5"/>
      <c r="F34" s="5"/>
      <c r="G34" s="5"/>
    </row>
    <row r="35" spans="1:7" ht="16.5">
      <c r="A35" s="5"/>
      <c r="B35" s="5"/>
      <c r="C35" s="5"/>
      <c r="D35" s="5"/>
      <c r="E35" s="5"/>
      <c r="F35" s="5"/>
      <c r="G35" s="5"/>
    </row>
  </sheetData>
  <sheetProtection selectLockedCells="1" selectUnlockedCells="1"/>
  <mergeCells count="4">
    <mergeCell ref="A1:K1"/>
    <mergeCell ref="L18:M18"/>
    <mergeCell ref="A3:B3"/>
    <mergeCell ref="L19:M19"/>
  </mergeCells>
  <printOptions/>
  <pageMargins left="0.7479166666666667" right="0.7479166666666667" top="0.9840277777777777" bottom="0.9840277777777777" header="0.5118055555555555" footer="0.5118055555555555"/>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M74"/>
  <sheetViews>
    <sheetView zoomScalePageLayoutView="0" workbookViewId="0" topLeftCell="A1">
      <pane ySplit="30" topLeftCell="BM46" activePane="bottomLeft" state="frozen"/>
      <selection pane="topLeft" activeCell="A1" sqref="A1"/>
      <selection pane="bottomLeft" activeCell="B12" sqref="B12"/>
    </sheetView>
  </sheetViews>
  <sheetFormatPr defaultColWidth="11.57421875" defaultRowHeight="12.75"/>
  <cols>
    <col min="1" max="1" width="36.7109375" style="1" customWidth="1"/>
    <col min="2" max="2" width="9.421875" style="1" bestFit="1" customWidth="1"/>
    <col min="3" max="16384" width="11.57421875" style="1" customWidth="1"/>
  </cols>
  <sheetData>
    <row r="1" spans="1:13" ht="36" customHeight="1">
      <c r="A1" s="212" t="s">
        <v>95</v>
      </c>
      <c r="B1" s="213"/>
      <c r="C1" s="213"/>
      <c r="D1" s="213"/>
      <c r="E1" s="213"/>
      <c r="F1" s="213"/>
      <c r="G1" s="76"/>
      <c r="H1" s="76"/>
      <c r="I1" s="76"/>
      <c r="J1" s="76"/>
      <c r="K1" s="76"/>
      <c r="L1" s="76"/>
      <c r="M1" s="76"/>
    </row>
    <row r="2" spans="1:7" ht="16.5">
      <c r="A2" s="5"/>
      <c r="B2" s="5"/>
      <c r="C2" s="5"/>
      <c r="D2" s="5"/>
      <c r="E2" s="5"/>
      <c r="F2" s="5"/>
      <c r="G2" s="5"/>
    </row>
    <row r="3" spans="1:7" ht="16.5">
      <c r="A3" s="5"/>
      <c r="B3" s="5"/>
      <c r="C3" s="5"/>
      <c r="D3" s="5"/>
      <c r="E3" s="5"/>
      <c r="F3" s="5"/>
      <c r="G3" s="5"/>
    </row>
    <row r="4" spans="1:7" ht="16.5">
      <c r="A4" s="5"/>
      <c r="B4" s="5"/>
      <c r="C4" s="5"/>
      <c r="D4" s="5"/>
      <c r="E4" s="5"/>
      <c r="F4" s="5"/>
      <c r="G4" s="5"/>
    </row>
    <row r="5" spans="1:11" ht="16.5">
      <c r="A5" s="131" t="s">
        <v>96</v>
      </c>
      <c r="B5" s="143"/>
      <c r="C5" s="143"/>
      <c r="D5" s="143"/>
      <c r="E5" s="143"/>
      <c r="F5" s="145" t="s">
        <v>130</v>
      </c>
      <c r="G5" s="143"/>
      <c r="H5" s="144"/>
      <c r="I5" s="144"/>
      <c r="J5" s="144"/>
      <c r="K5" s="144"/>
    </row>
    <row r="6" spans="1:11" ht="16.5">
      <c r="A6" s="5"/>
      <c r="B6" s="130">
        <v>1</v>
      </c>
      <c r="C6" s="130">
        <v>2</v>
      </c>
      <c r="D6" s="130">
        <v>3</v>
      </c>
      <c r="E6" s="130">
        <v>4</v>
      </c>
      <c r="F6" s="130">
        <v>5</v>
      </c>
      <c r="G6" s="130">
        <v>6</v>
      </c>
      <c r="H6" s="130">
        <v>7</v>
      </c>
      <c r="I6" s="130">
        <v>8</v>
      </c>
      <c r="J6" s="130">
        <v>9</v>
      </c>
      <c r="K6" s="130">
        <v>10</v>
      </c>
    </row>
    <row r="7" spans="1:11" ht="16.5">
      <c r="A7" s="29" t="s">
        <v>97</v>
      </c>
      <c r="B7" s="83">
        <f>CuentadeResultados!B16</f>
        <v>48078</v>
      </c>
      <c r="C7" s="84">
        <f>CuentadeResultados!C16</f>
        <v>51199.55999999997</v>
      </c>
      <c r="D7" s="84">
        <f>CuentadeResultados!D16</f>
        <v>54383.551200000016</v>
      </c>
      <c r="E7" s="84">
        <f>CuentadeResultados!E16</f>
        <v>57631.222224</v>
      </c>
      <c r="F7" s="85">
        <f>CuentadeResultados!F16</f>
        <v>60943.84666848002</v>
      </c>
      <c r="G7" s="85">
        <f>CuentadeResultados!G16</f>
        <v>64322.72360184966</v>
      </c>
      <c r="H7" s="85">
        <f>CuentadeResultados!H16</f>
        <v>67769.17807388661</v>
      </c>
      <c r="I7" s="85">
        <f>CuentadeResultados!I16</f>
        <v>71284.5616353644</v>
      </c>
      <c r="J7" s="85">
        <f>CuentadeResultados!J16</f>
        <v>74870.25286807166</v>
      </c>
      <c r="K7" s="85">
        <f>CuentadeResultados!K16</f>
        <v>78527.65792543307</v>
      </c>
    </row>
    <row r="8" spans="1:7" ht="16.5">
      <c r="A8" s="5"/>
      <c r="B8" s="5"/>
      <c r="C8" s="5"/>
      <c r="D8" s="5"/>
      <c r="E8" s="5"/>
      <c r="F8" s="5"/>
      <c r="G8" s="5"/>
    </row>
    <row r="9" spans="1:7" ht="16.5">
      <c r="A9" s="5"/>
      <c r="B9" s="5"/>
      <c r="C9" s="5"/>
      <c r="D9" s="5"/>
      <c r="E9" s="5"/>
      <c r="F9" s="5"/>
      <c r="G9" s="5"/>
    </row>
    <row r="10" spans="1:11" ht="16.5">
      <c r="A10" s="131" t="s">
        <v>98</v>
      </c>
      <c r="B10" s="143"/>
      <c r="C10" s="143"/>
      <c r="D10" s="143"/>
      <c r="E10" s="143"/>
      <c r="F10" s="145" t="s">
        <v>130</v>
      </c>
      <c r="G10" s="143"/>
      <c r="H10" s="144"/>
      <c r="I10" s="144"/>
      <c r="J10" s="144"/>
      <c r="K10" s="144"/>
    </row>
    <row r="11" spans="1:11" ht="16.5">
      <c r="A11" s="5"/>
      <c r="B11" s="130">
        <v>1</v>
      </c>
      <c r="C11" s="130">
        <v>2</v>
      </c>
      <c r="D11" s="130">
        <v>3</v>
      </c>
      <c r="E11" s="130">
        <v>4</v>
      </c>
      <c r="F11" s="130">
        <v>5</v>
      </c>
      <c r="G11" s="130">
        <v>6</v>
      </c>
      <c r="H11" s="130">
        <v>7</v>
      </c>
      <c r="I11" s="130">
        <v>8</v>
      </c>
      <c r="J11" s="130">
        <v>9</v>
      </c>
      <c r="K11" s="130">
        <v>10</v>
      </c>
    </row>
    <row r="12" spans="1:11" ht="16.5">
      <c r="A12" s="29" t="s">
        <v>99</v>
      </c>
      <c r="B12" s="86" t="e">
        <f>(CuentadeResultados!B10+CuentadeResultados!B11+CuentadeResultados!B12+CuentadeResultados!B13+CuentadeResultados!B15+CuentadeResultados!B9)/B72</f>
        <v>#REF!</v>
      </c>
      <c r="C12" s="87" t="e">
        <f>(CuentadeResultados!C10+CuentadeResultados!C11+CuentadeResultados!C12+CuentadeResultados!C13+CuentadeResultados!C15+CuentadeResultados!C9)/C72</f>
        <v>#REF!</v>
      </c>
      <c r="D12" s="87" t="e">
        <f>(CuentadeResultados!D10+CuentadeResultados!D11+CuentadeResultados!D12+CuentadeResultados!D13+CuentadeResultados!D15+CuentadeResultados!D9)/D72</f>
        <v>#REF!</v>
      </c>
      <c r="E12" s="87" t="e">
        <f>(CuentadeResultados!E10+CuentadeResultados!E11+CuentadeResultados!E12+CuentadeResultados!E13+CuentadeResultados!E15+CuentadeResultados!E9)/E72</f>
        <v>#REF!</v>
      </c>
      <c r="F12" s="88" t="e">
        <f>(CuentadeResultados!F10+CuentadeResultados!F11+CuentadeResultados!F12+CuentadeResultados!F13+CuentadeResultados!F15+CuentadeResultados!F9)/F72</f>
        <v>#REF!</v>
      </c>
      <c r="G12" s="88" t="e">
        <f>(CuentadeResultados!G10+CuentadeResultados!G11+CuentadeResultados!G12+CuentadeResultados!G13+CuentadeResultados!G15+CuentadeResultados!G9)/G72</f>
        <v>#REF!</v>
      </c>
      <c r="H12" s="88" t="e">
        <f>(CuentadeResultados!H10+CuentadeResultados!H11+CuentadeResultados!H12+CuentadeResultados!H13+CuentadeResultados!H15+CuentadeResultados!H9)/H72</f>
        <v>#REF!</v>
      </c>
      <c r="I12" s="88" t="e">
        <f>(CuentadeResultados!I10+CuentadeResultados!I11+CuentadeResultados!I12+CuentadeResultados!I13+CuentadeResultados!I15+CuentadeResultados!I9)/I72</f>
        <v>#REF!</v>
      </c>
      <c r="J12" s="88" t="e">
        <f>(CuentadeResultados!J10+CuentadeResultados!J11+CuentadeResultados!J12+CuentadeResultados!J13+CuentadeResultados!J15+CuentadeResultados!J9)/J72</f>
        <v>#REF!</v>
      </c>
      <c r="K12" s="88" t="e">
        <f>(CuentadeResultados!K10+CuentadeResultados!K11+CuentadeResultados!K12+CuentadeResultados!K13+CuentadeResultados!K15+CuentadeResultados!K9)/K72</f>
        <v>#REF!</v>
      </c>
    </row>
    <row r="13" spans="1:7" ht="16.5">
      <c r="A13" s="5"/>
      <c r="B13" s="5"/>
      <c r="C13" s="5"/>
      <c r="D13" s="5"/>
      <c r="E13" s="5"/>
      <c r="F13" s="5"/>
      <c r="G13" s="5"/>
    </row>
    <row r="14" spans="1:7" ht="16.5">
      <c r="A14" s="5"/>
      <c r="B14" s="5"/>
      <c r="C14" s="5"/>
      <c r="D14" s="5"/>
      <c r="E14" s="5"/>
      <c r="F14" s="5"/>
      <c r="G14" s="5"/>
    </row>
    <row r="31" ht="12.75">
      <c r="A31" s="1" t="s">
        <v>12</v>
      </c>
    </row>
    <row r="34" spans="1:7" ht="16.5">
      <c r="A34" s="131" t="s">
        <v>100</v>
      </c>
      <c r="B34" s="5"/>
      <c r="C34" s="5"/>
      <c r="D34" s="5"/>
      <c r="E34" s="5"/>
      <c r="F34" s="5"/>
      <c r="G34" s="3"/>
    </row>
    <row r="35" spans="1:11" ht="16.5">
      <c r="A35" s="5"/>
      <c r="B35" s="143"/>
      <c r="C35" s="143"/>
      <c r="D35" s="143"/>
      <c r="E35" s="143"/>
      <c r="F35" s="145" t="s">
        <v>130</v>
      </c>
      <c r="G35" s="143"/>
      <c r="H35" s="144"/>
      <c r="I35" s="144"/>
      <c r="J35" s="144"/>
      <c r="K35" s="144"/>
    </row>
    <row r="36" spans="1:11" ht="12.75">
      <c r="A36" s="131" t="str">
        <f>Ingresos!E10</f>
        <v>HABITACIONES</v>
      </c>
      <c r="B36" s="130">
        <v>1</v>
      </c>
      <c r="C36" s="130">
        <v>2</v>
      </c>
      <c r="D36" s="130">
        <v>3</v>
      </c>
      <c r="E36" s="130">
        <v>4</v>
      </c>
      <c r="F36" s="130">
        <v>5</v>
      </c>
      <c r="G36" s="130">
        <v>6</v>
      </c>
      <c r="H36" s="130">
        <v>7</v>
      </c>
      <c r="I36" s="130">
        <v>8</v>
      </c>
      <c r="J36" s="130">
        <v>9</v>
      </c>
      <c r="K36" s="130">
        <v>10</v>
      </c>
    </row>
    <row r="37" spans="1:11" ht="16.5">
      <c r="A37" s="119" t="s">
        <v>101</v>
      </c>
      <c r="B37" s="89">
        <f>Ingresos!E13</f>
        <v>100</v>
      </c>
      <c r="C37" s="90">
        <f>B37*(1+Ingresos!$E$14)</f>
        <v>100</v>
      </c>
      <c r="D37" s="90">
        <f>C37*(1+Ingresos!$E$14)</f>
        <v>100</v>
      </c>
      <c r="E37" s="90">
        <f>D37*(1+Ingresos!$E$14)</f>
        <v>100</v>
      </c>
      <c r="F37" s="91">
        <f>E37*(1+Ingresos!$E$14)</f>
        <v>100</v>
      </c>
      <c r="G37" s="91">
        <f>F37*(1+Ingresos!$E$14)</f>
        <v>100</v>
      </c>
      <c r="H37" s="91">
        <f>G37*(1+Ingresos!$E$14)</f>
        <v>100</v>
      </c>
      <c r="I37" s="91">
        <f>H37*(1+Ingresos!$E$14)</f>
        <v>100</v>
      </c>
      <c r="J37" s="91">
        <f>I37*(1+Ingresos!$E$14)</f>
        <v>100</v>
      </c>
      <c r="K37" s="91">
        <f>J37*(1+Ingresos!$E$14)</f>
        <v>100</v>
      </c>
    </row>
    <row r="38" spans="1:11" ht="16.5">
      <c r="A38" s="119" t="s">
        <v>102</v>
      </c>
      <c r="B38" s="92">
        <f>Ingresos!E22</f>
        <v>0</v>
      </c>
      <c r="C38" s="93">
        <f>B38*(1+Ingresos!$E$23)</f>
        <v>0</v>
      </c>
      <c r="D38" s="93">
        <f>C38*(1+Ingresos!$E$23)</f>
        <v>0</v>
      </c>
      <c r="E38" s="93">
        <f>D38*(1+Ingresos!$E$23)</f>
        <v>0</v>
      </c>
      <c r="F38" s="94">
        <f>E38*(1+Ingresos!$E$23)</f>
        <v>0</v>
      </c>
      <c r="G38" s="94">
        <f>F38*(1+Ingresos!$E$23)</f>
        <v>0</v>
      </c>
      <c r="H38" s="94">
        <f>G38*(1+Ingresos!$E$23)</f>
        <v>0</v>
      </c>
      <c r="I38" s="94">
        <f>H38*(1+Ingresos!$E$23)</f>
        <v>0</v>
      </c>
      <c r="J38" s="94">
        <f>I38*(1+Ingresos!$E$23)</f>
        <v>0</v>
      </c>
      <c r="K38" s="94">
        <f>J38*(1+Ingresos!$E$23)</f>
        <v>0</v>
      </c>
    </row>
    <row r="39" spans="1:11" ht="16.5">
      <c r="A39" s="119" t="s">
        <v>103</v>
      </c>
      <c r="B39" s="95">
        <f aca="true" t="shared" si="0" ref="B39:K39">B37-B38</f>
        <v>100</v>
      </c>
      <c r="C39" s="79">
        <f t="shared" si="0"/>
        <v>100</v>
      </c>
      <c r="D39" s="79">
        <f t="shared" si="0"/>
        <v>100</v>
      </c>
      <c r="E39" s="79">
        <f t="shared" si="0"/>
        <v>100</v>
      </c>
      <c r="F39" s="80">
        <f t="shared" si="0"/>
        <v>100</v>
      </c>
      <c r="G39" s="80">
        <f t="shared" si="0"/>
        <v>100</v>
      </c>
      <c r="H39" s="80">
        <f t="shared" si="0"/>
        <v>100</v>
      </c>
      <c r="I39" s="80">
        <f t="shared" si="0"/>
        <v>100</v>
      </c>
      <c r="J39" s="80">
        <f t="shared" si="0"/>
        <v>100</v>
      </c>
      <c r="K39" s="80">
        <f t="shared" si="0"/>
        <v>100</v>
      </c>
    </row>
    <row r="40" spans="1:7" ht="16.5">
      <c r="A40" s="5"/>
      <c r="B40" s="5"/>
      <c r="C40" s="5"/>
      <c r="D40" s="5"/>
      <c r="E40" s="5"/>
      <c r="F40" s="5"/>
      <c r="G40" s="3"/>
    </row>
    <row r="41" spans="1:7" ht="16.5">
      <c r="A41" s="131" t="str">
        <f>Ingresos!F10</f>
        <v>RESTAURANTE</v>
      </c>
      <c r="B41" s="6"/>
      <c r="C41" s="6"/>
      <c r="D41" s="6"/>
      <c r="E41" s="6"/>
      <c r="F41" s="6"/>
      <c r="G41" s="3"/>
    </row>
    <row r="42" spans="1:11" ht="16.5">
      <c r="A42" s="119" t="s">
        <v>101</v>
      </c>
      <c r="B42" s="89">
        <f>Ingresos!F13</f>
        <v>40</v>
      </c>
      <c r="C42" s="90">
        <f>B42*(1+Ingresos!$F$14)</f>
        <v>40</v>
      </c>
      <c r="D42" s="90">
        <f>C42*(1+Ingresos!$F$14)</f>
        <v>40</v>
      </c>
      <c r="E42" s="90">
        <f>D42*(1+Ingresos!$F$14)</f>
        <v>40</v>
      </c>
      <c r="F42" s="91">
        <f>E42*(1+Ingresos!$F$14)</f>
        <v>40</v>
      </c>
      <c r="G42" s="91">
        <f>F42*(1+Ingresos!$F$14)</f>
        <v>40</v>
      </c>
      <c r="H42" s="91">
        <f>G42*(1+Ingresos!$F$14)</f>
        <v>40</v>
      </c>
      <c r="I42" s="91">
        <f>H42*(1+Ingresos!$F$14)</f>
        <v>40</v>
      </c>
      <c r="J42" s="91">
        <f>I42*(1+Ingresos!$F$14)</f>
        <v>40</v>
      </c>
      <c r="K42" s="91">
        <f>J42*(1+Ingresos!$F$14)</f>
        <v>40</v>
      </c>
    </row>
    <row r="43" spans="1:11" ht="16.5">
      <c r="A43" s="119" t="s">
        <v>102</v>
      </c>
      <c r="B43" s="96">
        <f>Ingresos!F22</f>
        <v>0</v>
      </c>
      <c r="C43" s="97">
        <f>B43*(1+Ingresos!$F$23)</f>
        <v>0</v>
      </c>
      <c r="D43" s="97">
        <f>C43*(1+Ingresos!$F$23)</f>
        <v>0</v>
      </c>
      <c r="E43" s="97">
        <f>D43*(1+Ingresos!$F$23)</f>
        <v>0</v>
      </c>
      <c r="F43" s="98">
        <f>E43*(1+Ingresos!$F$23)</f>
        <v>0</v>
      </c>
      <c r="G43" s="98">
        <f>F43*(1+Ingresos!$F$23)</f>
        <v>0</v>
      </c>
      <c r="H43" s="98">
        <f>G43*(1+Ingresos!$F$23)</f>
        <v>0</v>
      </c>
      <c r="I43" s="98">
        <f>H43*(1+Ingresos!$F$23)</f>
        <v>0</v>
      </c>
      <c r="J43" s="98">
        <f>I43*(1+Ingresos!$F$23)</f>
        <v>0</v>
      </c>
      <c r="K43" s="98">
        <f>J43*(1+Ingresos!$F$23)</f>
        <v>0</v>
      </c>
    </row>
    <row r="44" spans="1:11" ht="16.5">
      <c r="A44" s="119" t="s">
        <v>103</v>
      </c>
      <c r="B44" s="95">
        <f aca="true" t="shared" si="1" ref="B44:K44">B42-B43</f>
        <v>40</v>
      </c>
      <c r="C44" s="79">
        <f t="shared" si="1"/>
        <v>40</v>
      </c>
      <c r="D44" s="79">
        <f t="shared" si="1"/>
        <v>40</v>
      </c>
      <c r="E44" s="79">
        <f t="shared" si="1"/>
        <v>40</v>
      </c>
      <c r="F44" s="80">
        <f t="shared" si="1"/>
        <v>40</v>
      </c>
      <c r="G44" s="80">
        <f t="shared" si="1"/>
        <v>40</v>
      </c>
      <c r="H44" s="80">
        <f t="shared" si="1"/>
        <v>40</v>
      </c>
      <c r="I44" s="80">
        <f t="shared" si="1"/>
        <v>40</v>
      </c>
      <c r="J44" s="80">
        <f t="shared" si="1"/>
        <v>40</v>
      </c>
      <c r="K44" s="80">
        <f t="shared" si="1"/>
        <v>40</v>
      </c>
    </row>
    <row r="45" spans="1:7" ht="16.5">
      <c r="A45" s="5"/>
      <c r="B45" s="5"/>
      <c r="C45" s="5"/>
      <c r="D45" s="5"/>
      <c r="E45" s="5"/>
      <c r="F45" s="5"/>
      <c r="G45" s="3"/>
    </row>
    <row r="46" spans="1:7" ht="16.5">
      <c r="A46" s="131" t="str">
        <f>Ingresos!G10</f>
        <v>SPA</v>
      </c>
      <c r="B46" s="6"/>
      <c r="C46" s="6"/>
      <c r="D46" s="6"/>
      <c r="E46" s="6"/>
      <c r="F46" s="6"/>
      <c r="G46" s="3"/>
    </row>
    <row r="47" spans="1:11" ht="16.5">
      <c r="A47" s="119" t="s">
        <v>101</v>
      </c>
      <c r="B47" s="89">
        <f>Ingresos!G13</f>
        <v>0</v>
      </c>
      <c r="C47" s="90">
        <f>B47*(1+Ingresos!$G$14)</f>
        <v>0</v>
      </c>
      <c r="D47" s="90">
        <f>C47*(1+Ingresos!$G$14)</f>
        <v>0</v>
      </c>
      <c r="E47" s="90">
        <f>D47*(1+Ingresos!$G$14)</f>
        <v>0</v>
      </c>
      <c r="F47" s="91">
        <f>E47*(1+Ingresos!$G$14)</f>
        <v>0</v>
      </c>
      <c r="G47" s="91">
        <f>F47*(1+Ingresos!$G$14)</f>
        <v>0</v>
      </c>
      <c r="H47" s="91">
        <f>G47*(1+Ingresos!$G$14)</f>
        <v>0</v>
      </c>
      <c r="I47" s="91">
        <f>H47*(1+Ingresos!$G$14)</f>
        <v>0</v>
      </c>
      <c r="J47" s="91">
        <f>I47*(1+Ingresos!$G$14)</f>
        <v>0</v>
      </c>
      <c r="K47" s="91">
        <f>J47*(1+Ingresos!$G$14)</f>
        <v>0</v>
      </c>
    </row>
    <row r="48" spans="1:11" ht="16.5">
      <c r="A48" s="119" t="s">
        <v>102</v>
      </c>
      <c r="B48" s="96">
        <f>Ingresos!G22</f>
        <v>0</v>
      </c>
      <c r="C48" s="97">
        <f>B48*(1+Ingresos!$G$23)</f>
        <v>0</v>
      </c>
      <c r="D48" s="97">
        <f>C48*(1+Ingresos!$G$23)</f>
        <v>0</v>
      </c>
      <c r="E48" s="97">
        <f>D48*(1+Ingresos!$G$23)</f>
        <v>0</v>
      </c>
      <c r="F48" s="98">
        <f>E48*(1+Ingresos!$G$23)</f>
        <v>0</v>
      </c>
      <c r="G48" s="98">
        <f>F48*(1+Ingresos!$G$23)</f>
        <v>0</v>
      </c>
      <c r="H48" s="98">
        <f>G48*(1+Ingresos!$G$23)</f>
        <v>0</v>
      </c>
      <c r="I48" s="98">
        <f>H48*(1+Ingresos!$G$23)</f>
        <v>0</v>
      </c>
      <c r="J48" s="98">
        <f>I48*(1+Ingresos!$G$23)</f>
        <v>0</v>
      </c>
      <c r="K48" s="98">
        <f>J48*(1+Ingresos!$G$23)</f>
        <v>0</v>
      </c>
    </row>
    <row r="49" spans="1:11" ht="16.5">
      <c r="A49" s="119" t="s">
        <v>103</v>
      </c>
      <c r="B49" s="95">
        <f aca="true" t="shared" si="2" ref="B49:K49">B47-B48</f>
        <v>0</v>
      </c>
      <c r="C49" s="79">
        <f t="shared" si="2"/>
        <v>0</v>
      </c>
      <c r="D49" s="79">
        <f t="shared" si="2"/>
        <v>0</v>
      </c>
      <c r="E49" s="79">
        <f t="shared" si="2"/>
        <v>0</v>
      </c>
      <c r="F49" s="80">
        <f t="shared" si="2"/>
        <v>0</v>
      </c>
      <c r="G49" s="80">
        <f t="shared" si="2"/>
        <v>0</v>
      </c>
      <c r="H49" s="80">
        <f t="shared" si="2"/>
        <v>0</v>
      </c>
      <c r="I49" s="80">
        <f t="shared" si="2"/>
        <v>0</v>
      </c>
      <c r="J49" s="80">
        <f t="shared" si="2"/>
        <v>0</v>
      </c>
      <c r="K49" s="80">
        <f t="shared" si="2"/>
        <v>0</v>
      </c>
    </row>
    <row r="50" spans="1:7" ht="16.5">
      <c r="A50" s="5"/>
      <c r="B50" s="5"/>
      <c r="C50" s="5"/>
      <c r="D50" s="5"/>
      <c r="E50" s="5"/>
      <c r="F50" s="5"/>
      <c r="G50" s="3"/>
    </row>
    <row r="51" spans="1:7" ht="16.5">
      <c r="A51" s="131" t="str">
        <f>Ingresos!H10</f>
        <v>Otros 1</v>
      </c>
      <c r="B51" s="6"/>
      <c r="C51" s="6"/>
      <c r="D51" s="6"/>
      <c r="E51" s="6"/>
      <c r="F51" s="6"/>
      <c r="G51" s="3"/>
    </row>
    <row r="52" spans="1:11" ht="16.5">
      <c r="A52" s="119" t="s">
        <v>101</v>
      </c>
      <c r="B52" s="89">
        <f>Ingresos!H13</f>
        <v>0</v>
      </c>
      <c r="C52" s="90">
        <f>B52*(1+Ingresos!$H$14)</f>
        <v>0</v>
      </c>
      <c r="D52" s="90">
        <f>C52*(1+Ingresos!$H$14)</f>
        <v>0</v>
      </c>
      <c r="E52" s="90">
        <f>D52*(1+Ingresos!$H$14)</f>
        <v>0</v>
      </c>
      <c r="F52" s="91">
        <f>E52*(1+Ingresos!$H$14)</f>
        <v>0</v>
      </c>
      <c r="G52" s="91">
        <f>F52*(1+Ingresos!$H$14)</f>
        <v>0</v>
      </c>
      <c r="H52" s="91">
        <f>G52*(1+Ingresos!$H$14)</f>
        <v>0</v>
      </c>
      <c r="I52" s="91">
        <f>H52*(1+Ingresos!$H$14)</f>
        <v>0</v>
      </c>
      <c r="J52" s="91">
        <f>I52*(1+Ingresos!$H$14)</f>
        <v>0</v>
      </c>
      <c r="K52" s="91">
        <f>J52*(1+Ingresos!$H$14)</f>
        <v>0</v>
      </c>
    </row>
    <row r="53" spans="1:11" ht="16.5">
      <c r="A53" s="119" t="s">
        <v>102</v>
      </c>
      <c r="B53" s="96">
        <f>Ingresos!H22</f>
        <v>0</v>
      </c>
      <c r="C53" s="97">
        <f>B53*(1+Ingresos!$H$23)</f>
        <v>0</v>
      </c>
      <c r="D53" s="97">
        <f>C53*(1+Ingresos!$H$23)</f>
        <v>0</v>
      </c>
      <c r="E53" s="97">
        <f>D53*(1+Ingresos!$H$23)</f>
        <v>0</v>
      </c>
      <c r="F53" s="98">
        <f>E53*(1+Ingresos!$H$23)</f>
        <v>0</v>
      </c>
      <c r="G53" s="98">
        <f>F53*(1+Ingresos!$H$23)</f>
        <v>0</v>
      </c>
      <c r="H53" s="98">
        <f>G53*(1+Ingresos!$H$23)</f>
        <v>0</v>
      </c>
      <c r="I53" s="98">
        <f>H53*(1+Ingresos!$H$23)</f>
        <v>0</v>
      </c>
      <c r="J53" s="98">
        <f>I53*(1+Ingresos!$H$23)</f>
        <v>0</v>
      </c>
      <c r="K53" s="98">
        <f>J53*(1+Ingresos!$H$23)</f>
        <v>0</v>
      </c>
    </row>
    <row r="54" spans="1:11" ht="16.5">
      <c r="A54" s="119" t="s">
        <v>103</v>
      </c>
      <c r="B54" s="95">
        <f aca="true" t="shared" si="3" ref="B54:K54">B52-B53</f>
        <v>0</v>
      </c>
      <c r="C54" s="79">
        <f t="shared" si="3"/>
        <v>0</v>
      </c>
      <c r="D54" s="79">
        <f t="shared" si="3"/>
        <v>0</v>
      </c>
      <c r="E54" s="79">
        <f t="shared" si="3"/>
        <v>0</v>
      </c>
      <c r="F54" s="80">
        <f t="shared" si="3"/>
        <v>0</v>
      </c>
      <c r="G54" s="80">
        <f t="shared" si="3"/>
        <v>0</v>
      </c>
      <c r="H54" s="80">
        <f t="shared" si="3"/>
        <v>0</v>
      </c>
      <c r="I54" s="80">
        <f t="shared" si="3"/>
        <v>0</v>
      </c>
      <c r="J54" s="80">
        <f t="shared" si="3"/>
        <v>0</v>
      </c>
      <c r="K54" s="80">
        <f t="shared" si="3"/>
        <v>0</v>
      </c>
    </row>
    <row r="55" spans="1:7" ht="16.5">
      <c r="A55" s="5"/>
      <c r="B55" s="5"/>
      <c r="C55" s="5"/>
      <c r="D55" s="5"/>
      <c r="E55" s="5"/>
      <c r="F55" s="5"/>
      <c r="G55" s="3"/>
    </row>
    <row r="56" spans="1:7" ht="16.5">
      <c r="A56" s="131" t="str">
        <f>Ingresos!I10</f>
        <v>Otros 2</v>
      </c>
      <c r="B56" s="6"/>
      <c r="C56" s="6"/>
      <c r="D56" s="6"/>
      <c r="E56" s="6"/>
      <c r="F56" s="6"/>
      <c r="G56" s="3"/>
    </row>
    <row r="57" spans="1:11" ht="16.5">
      <c r="A57" s="119" t="s">
        <v>101</v>
      </c>
      <c r="B57" s="89">
        <f>Ingresos!I13</f>
        <v>0</v>
      </c>
      <c r="C57" s="90">
        <f>B57*(1+Ingresos!$I$14)</f>
        <v>0</v>
      </c>
      <c r="D57" s="90">
        <f>C57*(1+Ingresos!$I$14)</f>
        <v>0</v>
      </c>
      <c r="E57" s="90">
        <f>D57*(1+Ingresos!$I$14)</f>
        <v>0</v>
      </c>
      <c r="F57" s="91">
        <f>E57*(1+Ingresos!$I$14)</f>
        <v>0</v>
      </c>
      <c r="G57" s="91">
        <f>F57*(1+Ingresos!$I$14)</f>
        <v>0</v>
      </c>
      <c r="H57" s="91">
        <f>G57*(1+Ingresos!$I$14)</f>
        <v>0</v>
      </c>
      <c r="I57" s="91">
        <f>H57*(1+Ingresos!$I$14)</f>
        <v>0</v>
      </c>
      <c r="J57" s="91">
        <f>I57*(1+Ingresos!$I$14)</f>
        <v>0</v>
      </c>
      <c r="K57" s="91">
        <f>J57*(1+Ingresos!$I$14)</f>
        <v>0</v>
      </c>
    </row>
    <row r="58" spans="1:11" ht="16.5">
      <c r="A58" s="119" t="s">
        <v>102</v>
      </c>
      <c r="B58" s="96">
        <f>Ingresos!I22</f>
        <v>0</v>
      </c>
      <c r="C58" s="97">
        <f>B58*(1+Ingresos!$I$23)</f>
        <v>0</v>
      </c>
      <c r="D58" s="97">
        <f>C58*(1+Ingresos!$I$23)</f>
        <v>0</v>
      </c>
      <c r="E58" s="97">
        <f>D58*(1+Ingresos!$I$23)</f>
        <v>0</v>
      </c>
      <c r="F58" s="98">
        <f>E58*(1+Ingresos!$I$23)</f>
        <v>0</v>
      </c>
      <c r="G58" s="98">
        <f>F58*(1+Ingresos!$I$23)</f>
        <v>0</v>
      </c>
      <c r="H58" s="98">
        <f>G58*(1+Ingresos!$I$23)</f>
        <v>0</v>
      </c>
      <c r="I58" s="98">
        <f>H58*(1+Ingresos!$I$23)</f>
        <v>0</v>
      </c>
      <c r="J58" s="98">
        <f>I58*(1+Ingresos!$I$23)</f>
        <v>0</v>
      </c>
      <c r="K58" s="98">
        <f>J58*(1+Ingresos!$I$23)</f>
        <v>0</v>
      </c>
    </row>
    <row r="59" spans="1:11" ht="16.5">
      <c r="A59" s="119" t="s">
        <v>103</v>
      </c>
      <c r="B59" s="95">
        <f aca="true" t="shared" si="4" ref="B59:K59">B57-B58</f>
        <v>0</v>
      </c>
      <c r="C59" s="79">
        <f t="shared" si="4"/>
        <v>0</v>
      </c>
      <c r="D59" s="79">
        <f t="shared" si="4"/>
        <v>0</v>
      </c>
      <c r="E59" s="79">
        <f t="shared" si="4"/>
        <v>0</v>
      </c>
      <c r="F59" s="80">
        <f t="shared" si="4"/>
        <v>0</v>
      </c>
      <c r="G59" s="80">
        <f t="shared" si="4"/>
        <v>0</v>
      </c>
      <c r="H59" s="80">
        <f t="shared" si="4"/>
        <v>0</v>
      </c>
      <c r="I59" s="80">
        <f t="shared" si="4"/>
        <v>0</v>
      </c>
      <c r="J59" s="80">
        <f t="shared" si="4"/>
        <v>0</v>
      </c>
      <c r="K59" s="80">
        <f t="shared" si="4"/>
        <v>0</v>
      </c>
    </row>
    <row r="60" spans="1:7" ht="16.5">
      <c r="A60" s="5"/>
      <c r="B60" s="5"/>
      <c r="C60" s="5"/>
      <c r="D60" s="5"/>
      <c r="E60" s="5"/>
      <c r="F60" s="5"/>
      <c r="G60" s="3"/>
    </row>
    <row r="61" spans="1:7" ht="16.5">
      <c r="A61" s="131" t="s">
        <v>104</v>
      </c>
      <c r="B61" s="6"/>
      <c r="C61" s="6"/>
      <c r="D61" s="6"/>
      <c r="E61" s="6"/>
      <c r="F61" s="6"/>
      <c r="G61" s="3"/>
    </row>
    <row r="62" spans="1:11" ht="16.5">
      <c r="A62" s="119" t="str">
        <f>Ingresos!B56</f>
        <v>HABITACIONES</v>
      </c>
      <c r="B62" s="99">
        <f>Ingresos!E36/Rentabilidad!B37</f>
        <v>4500</v>
      </c>
      <c r="C62" s="100">
        <f>Ingresos!F36/Rentabilidad!C37</f>
        <v>4590</v>
      </c>
      <c r="D62" s="100">
        <f>Ingresos!G36/Rentabilidad!D37</f>
        <v>4681.8</v>
      </c>
      <c r="E62" s="100">
        <f>Ingresos!H36/Rentabilidad!E37</f>
        <v>4775.436000000001</v>
      </c>
      <c r="F62" s="101">
        <f>Ingresos!I36/Rentabilidad!F37</f>
        <v>4870.94472</v>
      </c>
      <c r="G62" s="101">
        <f>Ingresos!J36/Rentabilidad!G37</f>
        <v>4968.363614400001</v>
      </c>
      <c r="H62" s="101">
        <f>Ingresos!K36/Rentabilidad!H37</f>
        <v>5067.730886688001</v>
      </c>
      <c r="I62" s="101">
        <f>Ingresos!L36/Rentabilidad!I37</f>
        <v>5169.0855044217615</v>
      </c>
      <c r="J62" s="101">
        <f>Ingresos!M36/Rentabilidad!J37</f>
        <v>5272.467214510197</v>
      </c>
      <c r="K62" s="101">
        <f>Ingresos!N36/Rentabilidad!K37</f>
        <v>5377.9165588004</v>
      </c>
    </row>
    <row r="63" spans="1:11" ht="16.5">
      <c r="A63" s="119" t="str">
        <f>Ingresos!B57</f>
        <v>RESTAURANTE</v>
      </c>
      <c r="B63" s="102">
        <f>Ingresos!E37/Rentabilidad!B42</f>
        <v>1800</v>
      </c>
      <c r="C63" s="103">
        <f>Ingresos!F37/Rentabilidad!C42</f>
        <v>1836</v>
      </c>
      <c r="D63" s="103">
        <f>Ingresos!G37/Rentabilidad!D42</f>
        <v>1872.72</v>
      </c>
      <c r="E63" s="103">
        <f>Ingresos!H37/Rentabilidad!E42</f>
        <v>1910.1744000000003</v>
      </c>
      <c r="F63" s="104">
        <f>Ingresos!I37/Rentabilidad!F42</f>
        <v>1948.3778880000002</v>
      </c>
      <c r="G63" s="104">
        <f>Ingresos!J37/Rentabilidad!G42</f>
        <v>1987.34544576</v>
      </c>
      <c r="H63" s="104">
        <f>Ingresos!K37/Rentabilidad!H42</f>
        <v>2027.0923546752</v>
      </c>
      <c r="I63" s="104">
        <f>Ingresos!L37/Rentabilidad!I42</f>
        <v>2067.6342017687043</v>
      </c>
      <c r="J63" s="104">
        <f>Ingresos!M37/Rentabilidad!J42</f>
        <v>2108.986885804078</v>
      </c>
      <c r="K63" s="104">
        <f>Ingresos!N37/Rentabilidad!K42</f>
        <v>2151.16662352016</v>
      </c>
    </row>
    <row r="64" spans="1:11" ht="16.5">
      <c r="A64" s="119" t="str">
        <f>Ingresos!B58</f>
        <v>SPA</v>
      </c>
      <c r="B64" s="102" t="e">
        <f>Ingresos!E38/Rentabilidad!B47</f>
        <v>#DIV/0!</v>
      </c>
      <c r="C64" s="103" t="e">
        <f>Ingresos!F38/Rentabilidad!C47</f>
        <v>#DIV/0!</v>
      </c>
      <c r="D64" s="103" t="e">
        <f>Ingresos!G38/Rentabilidad!D47</f>
        <v>#DIV/0!</v>
      </c>
      <c r="E64" s="103" t="e">
        <f>Ingresos!H38/Rentabilidad!E47</f>
        <v>#DIV/0!</v>
      </c>
      <c r="F64" s="104" t="e">
        <f>Ingresos!I38/Rentabilidad!F47</f>
        <v>#DIV/0!</v>
      </c>
      <c r="G64" s="104" t="e">
        <f>Ingresos!J38/Rentabilidad!G47</f>
        <v>#DIV/0!</v>
      </c>
      <c r="H64" s="104" t="e">
        <f>Ingresos!K38/Rentabilidad!H47</f>
        <v>#DIV/0!</v>
      </c>
      <c r="I64" s="104" t="e">
        <f>Ingresos!L38/Rentabilidad!I47</f>
        <v>#DIV/0!</v>
      </c>
      <c r="J64" s="104" t="e">
        <f>Ingresos!M38/Rentabilidad!J47</f>
        <v>#DIV/0!</v>
      </c>
      <c r="K64" s="104" t="e">
        <f>Ingresos!N38/Rentabilidad!K47</f>
        <v>#DIV/0!</v>
      </c>
    </row>
    <row r="65" spans="1:11" ht="16.5">
      <c r="A65" s="119" t="str">
        <f>Ingresos!B59</f>
        <v>Otros 1</v>
      </c>
      <c r="B65" s="102" t="e">
        <f>Ingresos!E39/Rentabilidad!B52</f>
        <v>#DIV/0!</v>
      </c>
      <c r="C65" s="103" t="e">
        <f>Ingresos!F39/Rentabilidad!C52</f>
        <v>#DIV/0!</v>
      </c>
      <c r="D65" s="103" t="e">
        <f>Ingresos!G39/Rentabilidad!D52</f>
        <v>#DIV/0!</v>
      </c>
      <c r="E65" s="103" t="e">
        <f>Ingresos!H39/Rentabilidad!E52</f>
        <v>#DIV/0!</v>
      </c>
      <c r="F65" s="104" t="e">
        <f>Ingresos!I39/Rentabilidad!F52</f>
        <v>#DIV/0!</v>
      </c>
      <c r="G65" s="104" t="e">
        <f>Ingresos!J39/Rentabilidad!G52</f>
        <v>#DIV/0!</v>
      </c>
      <c r="H65" s="104" t="e">
        <f>Ingresos!K39/Rentabilidad!H52</f>
        <v>#DIV/0!</v>
      </c>
      <c r="I65" s="104" t="e">
        <f>Ingresos!L39/Rentabilidad!I52</f>
        <v>#DIV/0!</v>
      </c>
      <c r="J65" s="104" t="e">
        <f>Ingresos!M39/Rentabilidad!J52</f>
        <v>#DIV/0!</v>
      </c>
      <c r="K65" s="104" t="e">
        <f>Ingresos!N39/Rentabilidad!K52</f>
        <v>#DIV/0!</v>
      </c>
    </row>
    <row r="66" spans="1:11" ht="16.5">
      <c r="A66" s="119" t="str">
        <f>Ingresos!B60</f>
        <v>Otros 2</v>
      </c>
      <c r="B66" s="105" t="e">
        <f>Ingresos!E40/Rentabilidad!B57</f>
        <v>#DIV/0!</v>
      </c>
      <c r="C66" s="106" t="e">
        <f>Ingresos!F40/Rentabilidad!C57</f>
        <v>#DIV/0!</v>
      </c>
      <c r="D66" s="106" t="e">
        <f>Ingresos!G40/Rentabilidad!D57</f>
        <v>#DIV/0!</v>
      </c>
      <c r="E66" s="106" t="e">
        <f>Ingresos!H40/Rentabilidad!E57</f>
        <v>#DIV/0!</v>
      </c>
      <c r="F66" s="107" t="e">
        <f>Ingresos!I40/Rentabilidad!F57</f>
        <v>#DIV/0!</v>
      </c>
      <c r="G66" s="107" t="e">
        <f>Ingresos!J40/Rentabilidad!G57</f>
        <v>#DIV/0!</v>
      </c>
      <c r="H66" s="107" t="e">
        <f>Ingresos!K40/Rentabilidad!H57</f>
        <v>#DIV/0!</v>
      </c>
      <c r="I66" s="107" t="e">
        <f>Ingresos!L40/Rentabilidad!I57</f>
        <v>#DIV/0!</v>
      </c>
      <c r="J66" s="107" t="e">
        <f>Ingresos!M40/Rentabilidad!J57</f>
        <v>#DIV/0!</v>
      </c>
      <c r="K66" s="107" t="e">
        <f>Ingresos!N40/Rentabilidad!K57</f>
        <v>#DIV/0!</v>
      </c>
    </row>
    <row r="67" spans="1:11" ht="16.5">
      <c r="A67" s="119" t="s">
        <v>11</v>
      </c>
      <c r="B67" s="108" t="e">
        <f aca="true" t="shared" si="5" ref="B67:K67">SUM(B62:B66)</f>
        <v>#DIV/0!</v>
      </c>
      <c r="C67" s="109" t="e">
        <f t="shared" si="5"/>
        <v>#DIV/0!</v>
      </c>
      <c r="D67" s="109" t="e">
        <f t="shared" si="5"/>
        <v>#DIV/0!</v>
      </c>
      <c r="E67" s="109" t="e">
        <f t="shared" si="5"/>
        <v>#DIV/0!</v>
      </c>
      <c r="F67" s="110" t="e">
        <f t="shared" si="5"/>
        <v>#DIV/0!</v>
      </c>
      <c r="G67" s="110" t="e">
        <f t="shared" si="5"/>
        <v>#DIV/0!</v>
      </c>
      <c r="H67" s="110" t="e">
        <f t="shared" si="5"/>
        <v>#DIV/0!</v>
      </c>
      <c r="I67" s="110" t="e">
        <f t="shared" si="5"/>
        <v>#DIV/0!</v>
      </c>
      <c r="J67" s="110" t="e">
        <f t="shared" si="5"/>
        <v>#DIV/0!</v>
      </c>
      <c r="K67" s="110" t="e">
        <f t="shared" si="5"/>
        <v>#DIV/0!</v>
      </c>
    </row>
    <row r="68" spans="1:7" ht="16.5">
      <c r="A68" s="5"/>
      <c r="B68" s="5"/>
      <c r="C68" s="5"/>
      <c r="D68" s="5"/>
      <c r="E68" s="5"/>
      <c r="F68" s="5"/>
      <c r="G68" s="3"/>
    </row>
    <row r="69" spans="1:7" ht="16.5">
      <c r="A69" s="131" t="s">
        <v>105</v>
      </c>
      <c r="B69" s="6"/>
      <c r="C69" s="6"/>
      <c r="D69" s="6"/>
      <c r="E69" s="6"/>
      <c r="F69" s="6"/>
      <c r="G69" s="3"/>
    </row>
    <row r="70" spans="1:11" ht="16.5">
      <c r="A70" s="119" t="s">
        <v>101</v>
      </c>
      <c r="B70" s="89" t="e">
        <f aca="true" t="shared" si="6" ref="B70:K70">(B37*B62/B67)+(B42*B63/B67)+(B47*B64/B67)+(B52*B65/B67)+(B57*B66/B67)/5</f>
        <v>#DIV/0!</v>
      </c>
      <c r="C70" s="90" t="e">
        <f t="shared" si="6"/>
        <v>#DIV/0!</v>
      </c>
      <c r="D70" s="90" t="e">
        <f t="shared" si="6"/>
        <v>#DIV/0!</v>
      </c>
      <c r="E70" s="90" t="e">
        <f t="shared" si="6"/>
        <v>#DIV/0!</v>
      </c>
      <c r="F70" s="91" t="e">
        <f t="shared" si="6"/>
        <v>#DIV/0!</v>
      </c>
      <c r="G70" s="91" t="e">
        <f t="shared" si="6"/>
        <v>#DIV/0!</v>
      </c>
      <c r="H70" s="91" t="e">
        <f t="shared" si="6"/>
        <v>#DIV/0!</v>
      </c>
      <c r="I70" s="91" t="e">
        <f t="shared" si="6"/>
        <v>#DIV/0!</v>
      </c>
      <c r="J70" s="91" t="e">
        <f t="shared" si="6"/>
        <v>#DIV/0!</v>
      </c>
      <c r="K70" s="91" t="e">
        <f t="shared" si="6"/>
        <v>#DIV/0!</v>
      </c>
    </row>
    <row r="71" spans="1:11" ht="16.5">
      <c r="A71" s="119" t="s">
        <v>102</v>
      </c>
      <c r="B71" s="92" t="e">
        <f aca="true" t="shared" si="7" ref="B71:K71">(B38*B62/B67)+(B43*B63/B67)+(B48*B64/B67)+(B53*B65/B67)+(B58*B66/B67)/5</f>
        <v>#DIV/0!</v>
      </c>
      <c r="C71" s="93" t="e">
        <f t="shared" si="7"/>
        <v>#DIV/0!</v>
      </c>
      <c r="D71" s="93" t="e">
        <f t="shared" si="7"/>
        <v>#DIV/0!</v>
      </c>
      <c r="E71" s="93" t="e">
        <f t="shared" si="7"/>
        <v>#DIV/0!</v>
      </c>
      <c r="F71" s="94" t="e">
        <f t="shared" si="7"/>
        <v>#DIV/0!</v>
      </c>
      <c r="G71" s="94" t="e">
        <f t="shared" si="7"/>
        <v>#DIV/0!</v>
      </c>
      <c r="H71" s="94" t="e">
        <f t="shared" si="7"/>
        <v>#DIV/0!</v>
      </c>
      <c r="I71" s="94" t="e">
        <f t="shared" si="7"/>
        <v>#DIV/0!</v>
      </c>
      <c r="J71" s="94" t="e">
        <f t="shared" si="7"/>
        <v>#DIV/0!</v>
      </c>
      <c r="K71" s="94" t="e">
        <f t="shared" si="7"/>
        <v>#DIV/0!</v>
      </c>
    </row>
    <row r="72" spans="1:11" ht="16.5">
      <c r="A72" s="119" t="s">
        <v>103</v>
      </c>
      <c r="B72" s="95" t="e">
        <f aca="true" t="shared" si="8" ref="B72:K72">B70-B71</f>
        <v>#DIV/0!</v>
      </c>
      <c r="C72" s="79" t="e">
        <f t="shared" si="8"/>
        <v>#DIV/0!</v>
      </c>
      <c r="D72" s="79" t="e">
        <f t="shared" si="8"/>
        <v>#DIV/0!</v>
      </c>
      <c r="E72" s="79" t="e">
        <f t="shared" si="8"/>
        <v>#DIV/0!</v>
      </c>
      <c r="F72" s="80" t="e">
        <f t="shared" si="8"/>
        <v>#DIV/0!</v>
      </c>
      <c r="G72" s="80" t="e">
        <f t="shared" si="8"/>
        <v>#DIV/0!</v>
      </c>
      <c r="H72" s="80" t="e">
        <f t="shared" si="8"/>
        <v>#DIV/0!</v>
      </c>
      <c r="I72" s="80" t="e">
        <f t="shared" si="8"/>
        <v>#DIV/0!</v>
      </c>
      <c r="J72" s="80" t="e">
        <f t="shared" si="8"/>
        <v>#DIV/0!</v>
      </c>
      <c r="K72" s="80" t="e">
        <f t="shared" si="8"/>
        <v>#DIV/0!</v>
      </c>
    </row>
    <row r="73" spans="1:7" ht="16.5">
      <c r="A73" s="5"/>
      <c r="B73" s="5"/>
      <c r="C73" s="5"/>
      <c r="D73" s="5"/>
      <c r="E73" s="5"/>
      <c r="F73" s="5"/>
      <c r="G73" s="3"/>
    </row>
    <row r="74" spans="1:7" ht="16.5">
      <c r="A74" s="5"/>
      <c r="B74" s="5"/>
      <c r="C74" s="5"/>
      <c r="D74" s="5"/>
      <c r="E74" s="5"/>
      <c r="F74" s="5"/>
      <c r="G74" s="3"/>
    </row>
  </sheetData>
  <sheetProtection selectLockedCells="1" selectUnlockedCells="1"/>
  <mergeCells count="1">
    <mergeCell ref="A1:F1"/>
  </mergeCell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L27"/>
  <sheetViews>
    <sheetView zoomScalePageLayoutView="0" workbookViewId="0" topLeftCell="A1">
      <pane ySplit="22" topLeftCell="BM23" activePane="bottomLeft" state="frozen"/>
      <selection pane="topLeft" activeCell="M13" sqref="M13"/>
      <selection pane="bottomLeft" activeCell="F27" sqref="F27"/>
    </sheetView>
  </sheetViews>
  <sheetFormatPr defaultColWidth="11.57421875" defaultRowHeight="12.75"/>
  <cols>
    <col min="1" max="1" width="33.00390625" style="1" customWidth="1"/>
    <col min="2" max="16384" width="11.57421875" style="1" customWidth="1"/>
  </cols>
  <sheetData>
    <row r="1" spans="1:8" ht="36" customHeight="1" thickBot="1">
      <c r="A1" s="212" t="s">
        <v>106</v>
      </c>
      <c r="B1" s="213"/>
      <c r="C1" s="213"/>
      <c r="D1" s="213"/>
      <c r="E1" s="213"/>
      <c r="F1" s="213"/>
      <c r="G1" s="124"/>
      <c r="H1" s="124"/>
    </row>
    <row r="2" spans="1:12" ht="16.5">
      <c r="A2" s="5"/>
      <c r="B2" s="5"/>
      <c r="C2" s="146"/>
      <c r="D2" s="146"/>
      <c r="E2" s="146"/>
      <c r="F2" s="146"/>
      <c r="G2" s="147" t="s">
        <v>130</v>
      </c>
      <c r="H2" s="143"/>
      <c r="I2" s="144"/>
      <c r="J2" s="144"/>
      <c r="K2" s="144"/>
      <c r="L2" s="144"/>
    </row>
    <row r="3" spans="1:12" ht="16.5">
      <c r="A3" s="5"/>
      <c r="B3" s="150">
        <v>0</v>
      </c>
      <c r="C3" s="130">
        <v>1</v>
      </c>
      <c r="D3" s="130">
        <v>2</v>
      </c>
      <c r="E3" s="130">
        <v>3</v>
      </c>
      <c r="F3" s="130">
        <v>4</v>
      </c>
      <c r="G3" s="130">
        <v>5</v>
      </c>
      <c r="H3" s="130">
        <v>6</v>
      </c>
      <c r="I3" s="130">
        <v>7</v>
      </c>
      <c r="J3" s="130">
        <v>8</v>
      </c>
      <c r="K3" s="130">
        <v>9</v>
      </c>
      <c r="L3" s="130">
        <v>10</v>
      </c>
    </row>
    <row r="4" spans="1:12" ht="16.5">
      <c r="A4" s="131" t="s">
        <v>67</v>
      </c>
      <c r="B4" s="149">
        <v>0</v>
      </c>
      <c r="C4" s="77">
        <f aca="true" t="shared" si="0" ref="C4:L4">B21</f>
        <v>-1080000</v>
      </c>
      <c r="D4" s="77" t="e">
        <f t="shared" si="0"/>
        <v>#REF!</v>
      </c>
      <c r="E4" s="77" t="e">
        <f t="shared" si="0"/>
        <v>#REF!</v>
      </c>
      <c r="F4" s="77" t="e">
        <f t="shared" si="0"/>
        <v>#REF!</v>
      </c>
      <c r="G4" s="78" t="e">
        <f t="shared" si="0"/>
        <v>#REF!</v>
      </c>
      <c r="H4" s="78" t="e">
        <f t="shared" si="0"/>
        <v>#REF!</v>
      </c>
      <c r="I4" s="78" t="e">
        <f t="shared" si="0"/>
        <v>#REF!</v>
      </c>
      <c r="J4" s="78" t="e">
        <f t="shared" si="0"/>
        <v>#REF!</v>
      </c>
      <c r="K4" s="78" t="e">
        <f t="shared" si="0"/>
        <v>#REF!</v>
      </c>
      <c r="L4" s="78" t="e">
        <f t="shared" si="0"/>
        <v>#REF!</v>
      </c>
    </row>
    <row r="5" spans="1:12" ht="16.5">
      <c r="A5" s="131" t="s">
        <v>107</v>
      </c>
      <c r="B5" s="4"/>
      <c r="C5" s="4"/>
      <c r="D5" s="4"/>
      <c r="E5" s="4"/>
      <c r="F5" s="5"/>
      <c r="G5" s="5"/>
      <c r="H5" s="5"/>
      <c r="I5" s="5"/>
      <c r="J5" s="5"/>
      <c r="K5" s="5"/>
      <c r="L5" s="5"/>
    </row>
    <row r="6" spans="1:12" ht="16.5">
      <c r="A6" s="139" t="s">
        <v>108</v>
      </c>
      <c r="B6" s="73">
        <v>0</v>
      </c>
      <c r="C6" s="73">
        <f>CuentadeResultados!B6-Balance!C9</f>
        <v>515835.61643835617</v>
      </c>
      <c r="D6" s="73">
        <f>CuentadeResultados!C6-Balance!D9</f>
        <v>526152.3287671233</v>
      </c>
      <c r="E6" s="73">
        <f>CuentadeResultados!D6-Balance!E9</f>
        <v>536675.3753424658</v>
      </c>
      <c r="F6" s="73">
        <f>CuentadeResultados!E6-Balance!F9</f>
        <v>547408.8828493151</v>
      </c>
      <c r="G6" s="73">
        <f>CuentadeResultados!F6-Balance!G9</f>
        <v>558357.0605063015</v>
      </c>
      <c r="H6" s="73">
        <f>CuentadeResultados!G6-Balance!H9</f>
        <v>569524.2017164275</v>
      </c>
      <c r="I6" s="73">
        <f>CuentadeResultados!H6-Balance!I9</f>
        <v>580914.685750756</v>
      </c>
      <c r="J6" s="73">
        <f>CuentadeResultados!I6-Balance!J9</f>
        <v>592532.9794657712</v>
      </c>
      <c r="K6" s="73">
        <f>CuentadeResultados!J6-Balance!K9</f>
        <v>604383.6390550865</v>
      </c>
      <c r="L6" s="73">
        <f>CuentadeResultados!K6-Balance!L9</f>
        <v>616471.3118361883</v>
      </c>
    </row>
    <row r="7" spans="1:12" ht="16.5">
      <c r="A7" s="139" t="s">
        <v>109</v>
      </c>
      <c r="B7" s="73">
        <f>Financiación!E13</f>
        <v>0</v>
      </c>
      <c r="C7" s="73">
        <f>Financiación!F13</f>
        <v>0</v>
      </c>
      <c r="D7" s="73">
        <f>Financiación!G13</f>
        <v>0</v>
      </c>
      <c r="E7" s="73">
        <f>Financiación!H13</f>
        <v>0</v>
      </c>
      <c r="F7" s="73">
        <f>Financiación!I13</f>
        <v>0</v>
      </c>
      <c r="G7" s="73">
        <f>Financiación!J13</f>
        <v>0</v>
      </c>
      <c r="H7" s="73">
        <f>Financiación!K13</f>
        <v>0</v>
      </c>
      <c r="I7" s="73">
        <f>Financiación!L13</f>
        <v>0</v>
      </c>
      <c r="J7" s="73">
        <f>Financiación!M13</f>
        <v>0</v>
      </c>
      <c r="K7" s="73">
        <f>Financiación!N13</f>
        <v>0</v>
      </c>
      <c r="L7" s="73">
        <f>Financiación!O13</f>
        <v>0</v>
      </c>
    </row>
    <row r="8" spans="1:12" ht="16.5">
      <c r="A8" s="139" t="s">
        <v>19</v>
      </c>
      <c r="B8" s="73">
        <f>Financiación!E20</f>
        <v>0</v>
      </c>
      <c r="C8" s="73">
        <f>Financiación!F20</f>
        <v>0</v>
      </c>
      <c r="D8" s="73">
        <f>Financiación!G20</f>
        <v>0</v>
      </c>
      <c r="E8" s="73">
        <f>Financiación!H20</f>
        <v>0</v>
      </c>
      <c r="F8" s="73">
        <f>Financiación!I20</f>
        <v>0</v>
      </c>
      <c r="G8" s="73">
        <f>Financiación!J20</f>
        <v>0</v>
      </c>
      <c r="H8" s="73">
        <f>Financiación!K20</f>
        <v>0</v>
      </c>
      <c r="I8" s="73">
        <f>Financiación!L20</f>
        <v>0</v>
      </c>
      <c r="J8" s="73">
        <f>Financiación!M20</f>
        <v>0</v>
      </c>
      <c r="K8" s="73">
        <f>Financiación!N20</f>
        <v>0</v>
      </c>
      <c r="L8" s="73">
        <f>Financiación!O20</f>
        <v>0</v>
      </c>
    </row>
    <row r="9" spans="1:12" ht="16.5">
      <c r="A9" s="131" t="s">
        <v>110</v>
      </c>
      <c r="B9" s="79">
        <f aca="true" t="shared" si="1" ref="B9:G9">B4+SUM(B6:B8)</f>
        <v>0</v>
      </c>
      <c r="C9" s="79">
        <f t="shared" si="1"/>
        <v>-564164.3835616438</v>
      </c>
      <c r="D9" s="79" t="e">
        <f t="shared" si="1"/>
        <v>#REF!</v>
      </c>
      <c r="E9" s="79" t="e">
        <f t="shared" si="1"/>
        <v>#REF!</v>
      </c>
      <c r="F9" s="79" t="e">
        <f t="shared" si="1"/>
        <v>#REF!</v>
      </c>
      <c r="G9" s="80" t="e">
        <f t="shared" si="1"/>
        <v>#REF!</v>
      </c>
      <c r="H9" s="80" t="e">
        <f>H4+SUM(H6:H8)</f>
        <v>#REF!</v>
      </c>
      <c r="I9" s="80" t="e">
        <f>I4+SUM(I6:I8)</f>
        <v>#REF!</v>
      </c>
      <c r="J9" s="80" t="e">
        <f>J4+SUM(J6:J8)</f>
        <v>#REF!</v>
      </c>
      <c r="K9" s="80" t="e">
        <f>K4+SUM(K6:K8)</f>
        <v>#REF!</v>
      </c>
      <c r="L9" s="80" t="e">
        <f>L4+SUM(L6:L8)</f>
        <v>#REF!</v>
      </c>
    </row>
    <row r="10" spans="1:12" ht="16.5">
      <c r="A10" s="131" t="s">
        <v>111</v>
      </c>
      <c r="B10" s="4"/>
      <c r="C10" s="4"/>
      <c r="D10" s="4"/>
      <c r="E10" s="4"/>
      <c r="F10" s="5"/>
      <c r="G10" s="5"/>
      <c r="H10" s="5"/>
      <c r="I10" s="5"/>
      <c r="J10" s="5"/>
      <c r="K10" s="5"/>
      <c r="L10" s="5"/>
    </row>
    <row r="11" spans="1:12" ht="16.5">
      <c r="A11" s="139" t="s">
        <v>62</v>
      </c>
      <c r="B11" s="73">
        <f>Inversión!D19</f>
        <v>1080000</v>
      </c>
      <c r="C11" s="73">
        <f>Inversión!G19</f>
        <v>0</v>
      </c>
      <c r="D11" s="73">
        <f>Inversión!H19</f>
        <v>0</v>
      </c>
      <c r="E11" s="73">
        <f>Inversión!I19</f>
        <v>0</v>
      </c>
      <c r="F11" s="73">
        <f>Inversión!J19</f>
        <v>0</v>
      </c>
      <c r="G11" s="73">
        <f>Inversión!K19</f>
        <v>0</v>
      </c>
      <c r="H11" s="73">
        <f>Inversión!L19</f>
        <v>0</v>
      </c>
      <c r="I11" s="73">
        <f>Inversión!M19</f>
        <v>0</v>
      </c>
      <c r="J11" s="73">
        <f>Inversión!N19</f>
        <v>0</v>
      </c>
      <c r="K11" s="73">
        <f>Inversión!O19</f>
        <v>0</v>
      </c>
      <c r="L11" s="73">
        <f>Inversión!P19</f>
        <v>0</v>
      </c>
    </row>
    <row r="12" spans="1:12" ht="16.5">
      <c r="A12" s="139" t="s">
        <v>112</v>
      </c>
      <c r="B12" s="73">
        <v>0</v>
      </c>
      <c r="C12" s="73">
        <f>CuentadeResultados!B8-Balance!C21</f>
        <v>0</v>
      </c>
      <c r="D12" s="73">
        <f>CuentadeResultados!C8-Balance!D21</f>
        <v>0</v>
      </c>
      <c r="E12" s="73">
        <f>CuentadeResultados!D8-Balance!E21</f>
        <v>0</v>
      </c>
      <c r="F12" s="73">
        <f>CuentadeResultados!E8-Balance!F21</f>
        <v>0</v>
      </c>
      <c r="G12" s="73">
        <f>CuentadeResultados!F8-Balance!G21</f>
        <v>0</v>
      </c>
      <c r="H12" s="73">
        <f>CuentadeResultados!G8-Balance!H21</f>
        <v>0</v>
      </c>
      <c r="I12" s="73">
        <f>CuentadeResultados!H8-Balance!I21</f>
        <v>0</v>
      </c>
      <c r="J12" s="73">
        <f>CuentadeResultados!I8-Balance!J21</f>
        <v>0</v>
      </c>
      <c r="K12" s="73">
        <f>CuentadeResultados!J8-Balance!K21</f>
        <v>0</v>
      </c>
      <c r="L12" s="73">
        <f>CuentadeResultados!K8-Balance!L21</f>
        <v>0</v>
      </c>
    </row>
    <row r="13" spans="1:12" ht="16.5">
      <c r="A13" s="139" t="s">
        <v>87</v>
      </c>
      <c r="B13" s="73">
        <v>0</v>
      </c>
      <c r="C13" s="73">
        <f>Gastos!E46</f>
        <v>169128</v>
      </c>
      <c r="D13" s="73">
        <f>Gastos!F46</f>
        <v>172510.56000000003</v>
      </c>
      <c r="E13" s="73">
        <f>Gastos!G46</f>
        <v>175960.77120000002</v>
      </c>
      <c r="F13" s="73">
        <f>Gastos!H46</f>
        <v>179479.986624</v>
      </c>
      <c r="G13" s="73">
        <f>Gastos!I46</f>
        <v>183069.58635648005</v>
      </c>
      <c r="H13" s="73">
        <f>Gastos!J46</f>
        <v>186730.97808360963</v>
      </c>
      <c r="I13" s="73">
        <f>Gastos!K46</f>
        <v>190465.5976452818</v>
      </c>
      <c r="J13" s="73">
        <f>Gastos!L46</f>
        <v>194274.90959818749</v>
      </c>
      <c r="K13" s="73">
        <f>Gastos!M46</f>
        <v>198160.4077901512</v>
      </c>
      <c r="L13" s="73">
        <f>Gastos!N46</f>
        <v>202123.61594595423</v>
      </c>
    </row>
    <row r="14" spans="1:12" ht="16.5">
      <c r="A14" s="139" t="s">
        <v>47</v>
      </c>
      <c r="B14" s="73">
        <v>0</v>
      </c>
      <c r="C14" s="73" t="e">
        <f>Gastos!#REF!</f>
        <v>#REF!</v>
      </c>
      <c r="D14" s="73" t="e">
        <f>Gastos!#REF!</f>
        <v>#REF!</v>
      </c>
      <c r="E14" s="73" t="e">
        <f>Gastos!#REF!</f>
        <v>#REF!</v>
      </c>
      <c r="F14" s="73" t="e">
        <f>Gastos!#REF!</f>
        <v>#REF!</v>
      </c>
      <c r="G14" s="73" t="e">
        <f>Gastos!#REF!</f>
        <v>#REF!</v>
      </c>
      <c r="H14" s="73" t="e">
        <f>Gastos!#REF!</f>
        <v>#REF!</v>
      </c>
      <c r="I14" s="73" t="e">
        <f>Gastos!#REF!</f>
        <v>#REF!</v>
      </c>
      <c r="J14" s="73" t="e">
        <f>Gastos!#REF!</f>
        <v>#REF!</v>
      </c>
      <c r="K14" s="73" t="e">
        <f>Gastos!#REF!</f>
        <v>#REF!</v>
      </c>
      <c r="L14" s="73" t="e">
        <f>Gastos!#REF!</f>
        <v>#REF!</v>
      </c>
    </row>
    <row r="15" spans="1:12" ht="16.5">
      <c r="A15" s="139" t="s">
        <v>31</v>
      </c>
      <c r="B15" s="73">
        <v>0</v>
      </c>
      <c r="C15" s="73">
        <f>Financiación!F46</f>
        <v>0</v>
      </c>
      <c r="D15" s="73">
        <f>Financiación!G46</f>
        <v>0</v>
      </c>
      <c r="E15" s="73">
        <f>Financiación!H46</f>
        <v>0</v>
      </c>
      <c r="F15" s="73">
        <f>Financiación!I46</f>
        <v>0</v>
      </c>
      <c r="G15" s="73">
        <f>Financiación!J46</f>
        <v>0</v>
      </c>
      <c r="H15" s="73">
        <f>Financiación!K46</f>
        <v>0</v>
      </c>
      <c r="I15" s="73">
        <f>Financiación!L46</f>
        <v>0</v>
      </c>
      <c r="J15" s="73">
        <f>Financiación!M46</f>
        <v>0</v>
      </c>
      <c r="K15" s="73">
        <f>Financiación!N46</f>
        <v>0</v>
      </c>
      <c r="L15" s="73">
        <f>Financiación!O46</f>
        <v>0</v>
      </c>
    </row>
    <row r="16" spans="1:12" ht="16.5">
      <c r="A16" s="139" t="s">
        <v>113</v>
      </c>
      <c r="B16" s="73">
        <v>0</v>
      </c>
      <c r="C16" s="73">
        <f>Financiación!F55</f>
        <v>0</v>
      </c>
      <c r="D16" s="73">
        <f>Financiación!G55</f>
        <v>0</v>
      </c>
      <c r="E16" s="73">
        <f>Financiación!H55</f>
        <v>0</v>
      </c>
      <c r="F16" s="73">
        <f>Financiación!I55</f>
        <v>0</v>
      </c>
      <c r="G16" s="73">
        <f>Financiación!J55</f>
        <v>0</v>
      </c>
      <c r="H16" s="73">
        <f>Financiación!K55</f>
        <v>0</v>
      </c>
      <c r="I16" s="73">
        <f>Financiación!L55</f>
        <v>0</v>
      </c>
      <c r="J16" s="73">
        <f>Financiación!M55</f>
        <v>0</v>
      </c>
      <c r="K16" s="73">
        <f>Financiación!N55</f>
        <v>0</v>
      </c>
      <c r="L16" s="73">
        <f>Financiación!O55</f>
        <v>0</v>
      </c>
    </row>
    <row r="17" spans="1:12" ht="16.5">
      <c r="A17" s="139" t="s">
        <v>50</v>
      </c>
      <c r="B17" s="73">
        <v>0</v>
      </c>
      <c r="C17" s="73">
        <f>Gastos!E47</f>
        <v>196794</v>
      </c>
      <c r="D17" s="73">
        <f>Gastos!F47</f>
        <v>200729.87999999998</v>
      </c>
      <c r="E17" s="73">
        <f>Gastos!G47</f>
        <v>204744.4776</v>
      </c>
      <c r="F17" s="73">
        <f>Gastos!H47</f>
        <v>208839.367152</v>
      </c>
      <c r="G17" s="73">
        <f>Gastos!I47</f>
        <v>213016.15449504</v>
      </c>
      <c r="H17" s="73">
        <f>Gastos!J47</f>
        <v>217276.47758494082</v>
      </c>
      <c r="I17" s="73">
        <f>Gastos!K47</f>
        <v>221622.00713663962</v>
      </c>
      <c r="J17" s="73">
        <f>Gastos!L47</f>
        <v>226054.44727937246</v>
      </c>
      <c r="K17" s="73">
        <f>Gastos!M47</f>
        <v>230575.53622495988</v>
      </c>
      <c r="L17" s="73">
        <f>Gastos!N47</f>
        <v>235187.04694945907</v>
      </c>
    </row>
    <row r="18" spans="1:12" ht="16.5">
      <c r="A18" s="139" t="s">
        <v>114</v>
      </c>
      <c r="B18" s="73">
        <v>0</v>
      </c>
      <c r="C18" s="73">
        <f>CuentadeResultados!B17</f>
        <v>14423.4</v>
      </c>
      <c r="D18" s="73">
        <f>CuentadeResultados!C17</f>
        <v>15359.86799999999</v>
      </c>
      <c r="E18" s="73">
        <f>CuentadeResultados!D17</f>
        <v>16315.065360000004</v>
      </c>
      <c r="F18" s="73">
        <f>CuentadeResultados!E17</f>
        <v>17289.3666672</v>
      </c>
      <c r="G18" s="73">
        <f>CuentadeResultados!F17</f>
        <v>18283.154000544007</v>
      </c>
      <c r="H18" s="73">
        <f>CuentadeResultados!G17</f>
        <v>19296.817080554898</v>
      </c>
      <c r="I18" s="73">
        <f>CuentadeResultados!H17</f>
        <v>20330.75342216598</v>
      </c>
      <c r="J18" s="73">
        <f>CuentadeResultados!I17</f>
        <v>21385.36849060932</v>
      </c>
      <c r="K18" s="73">
        <f>CuentadeResultados!J17</f>
        <v>22461.075860421497</v>
      </c>
      <c r="L18" s="73">
        <f>CuentadeResultados!K17</f>
        <v>23558.297377629922</v>
      </c>
    </row>
    <row r="19" spans="1:12" ht="16.5">
      <c r="A19" s="139" t="s">
        <v>115</v>
      </c>
      <c r="B19" s="73">
        <v>0</v>
      </c>
      <c r="C19" s="73">
        <f>CuentadeResultados!B32</f>
        <v>0</v>
      </c>
      <c r="D19" s="73">
        <f>CuentadeResultados!C32</f>
        <v>0</v>
      </c>
      <c r="E19" s="73">
        <f>CuentadeResultados!D32</f>
        <v>0</v>
      </c>
      <c r="F19" s="73">
        <f>CuentadeResultados!E32</f>
        <v>0</v>
      </c>
      <c r="G19" s="73">
        <f>CuentadeResultados!F32</f>
        <v>0</v>
      </c>
      <c r="H19" s="73">
        <f>CuentadeResultados!G32</f>
        <v>0</v>
      </c>
      <c r="I19" s="73">
        <f>CuentadeResultados!H32</f>
        <v>0</v>
      </c>
      <c r="J19" s="73">
        <f>CuentadeResultados!I32</f>
        <v>0</v>
      </c>
      <c r="K19" s="73">
        <f>CuentadeResultados!J32</f>
        <v>0</v>
      </c>
      <c r="L19" s="73">
        <f>CuentadeResultados!K32</f>
        <v>0</v>
      </c>
    </row>
    <row r="20" spans="1:12" ht="16.5">
      <c r="A20" s="131" t="s">
        <v>116</v>
      </c>
      <c r="B20" s="79">
        <f aca="true" t="shared" si="2" ref="B20:G20">SUM(B11:B19)</f>
        <v>1080000</v>
      </c>
      <c r="C20" s="79" t="e">
        <f t="shared" si="2"/>
        <v>#REF!</v>
      </c>
      <c r="D20" s="79" t="e">
        <f t="shared" si="2"/>
        <v>#REF!</v>
      </c>
      <c r="E20" s="79" t="e">
        <f t="shared" si="2"/>
        <v>#REF!</v>
      </c>
      <c r="F20" s="79" t="e">
        <f t="shared" si="2"/>
        <v>#REF!</v>
      </c>
      <c r="G20" s="80" t="e">
        <f t="shared" si="2"/>
        <v>#REF!</v>
      </c>
      <c r="H20" s="80" t="e">
        <f>SUM(H11:H19)</f>
        <v>#REF!</v>
      </c>
      <c r="I20" s="80" t="e">
        <f>SUM(I11:I19)</f>
        <v>#REF!</v>
      </c>
      <c r="J20" s="80" t="e">
        <f>SUM(J11:J19)</f>
        <v>#REF!</v>
      </c>
      <c r="K20" s="80" t="e">
        <f>SUM(K11:K19)</f>
        <v>#REF!</v>
      </c>
      <c r="L20" s="80" t="e">
        <f>SUM(L11:L19)</f>
        <v>#REF!</v>
      </c>
    </row>
    <row r="21" spans="1:12" ht="16.5">
      <c r="A21" s="131" t="s">
        <v>117</v>
      </c>
      <c r="B21" s="81">
        <f aca="true" t="shared" si="3" ref="B21:G21">B9-B20</f>
        <v>-1080000</v>
      </c>
      <c r="C21" s="81" t="e">
        <f t="shared" si="3"/>
        <v>#REF!</v>
      </c>
      <c r="D21" s="81" t="e">
        <f t="shared" si="3"/>
        <v>#REF!</v>
      </c>
      <c r="E21" s="81" t="e">
        <f t="shared" si="3"/>
        <v>#REF!</v>
      </c>
      <c r="F21" s="81" t="e">
        <f t="shared" si="3"/>
        <v>#REF!</v>
      </c>
      <c r="G21" s="82" t="e">
        <f t="shared" si="3"/>
        <v>#REF!</v>
      </c>
      <c r="H21" s="82" t="e">
        <f>H9-H20</f>
        <v>#REF!</v>
      </c>
      <c r="I21" s="82" t="e">
        <f>I9-I20</f>
        <v>#REF!</v>
      </c>
      <c r="J21" s="82" t="e">
        <f>J9-J20</f>
        <v>#REF!</v>
      </c>
      <c r="K21" s="82" t="e">
        <f>K9-K20</f>
        <v>#REF!</v>
      </c>
      <c r="L21" s="82" t="e">
        <f>L9-L20</f>
        <v>#REF!</v>
      </c>
    </row>
    <row r="22" spans="1:7" ht="16.5">
      <c r="A22" s="5"/>
      <c r="B22" s="5"/>
      <c r="C22" s="5"/>
      <c r="D22" s="5"/>
      <c r="E22" s="5"/>
      <c r="F22" s="5"/>
      <c r="G22" s="5"/>
    </row>
    <row r="23" spans="1:7" ht="16.5">
      <c r="A23" s="5"/>
      <c r="B23" s="5"/>
      <c r="C23" s="5"/>
      <c r="D23" s="5"/>
      <c r="E23" s="5"/>
      <c r="F23" s="5"/>
      <c r="G23" s="5"/>
    </row>
    <row r="27" ht="12.75">
      <c r="G27" s="2"/>
    </row>
  </sheetData>
  <sheetProtection selectLockedCells="1" selectUnlockedCells="1"/>
  <mergeCells count="1">
    <mergeCell ref="A1:F1"/>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 Cosme Estudillo</dc:creator>
  <cp:keywords/>
  <dc:description/>
  <cp:lastModifiedBy>Iván</cp:lastModifiedBy>
  <cp:lastPrinted>2014-02-03T08:45:18Z</cp:lastPrinted>
  <dcterms:created xsi:type="dcterms:W3CDTF">2013-07-14T11:07:40Z</dcterms:created>
  <dcterms:modified xsi:type="dcterms:W3CDTF">2014-05-30T08:19:13Z</dcterms:modified>
  <cp:category/>
  <cp:version/>
  <cp:contentType/>
  <cp:contentStatus/>
</cp:coreProperties>
</file>