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20" yWindow="135" windowWidth="14565" windowHeight="4500" tabRatio="801" activeTab="4"/>
  </bookViews>
  <sheets>
    <sheet name="Definición Alcance Proyecto " sheetId="21" r:id="rId1"/>
    <sheet name="Diagrama" sheetId="19" r:id="rId2"/>
    <sheet name="Resumen Emisiones" sheetId="9" r:id="rId3"/>
    <sheet name="Emisiones linea base (EB)" sheetId="22" r:id="rId4"/>
    <sheet name="Emisiones proyecto (Compostaje)" sheetId="17" r:id="rId5"/>
  </sheets>
  <externalReferences>
    <externalReference r:id="rId6"/>
  </externalReferences>
  <definedNames>
    <definedName name="_xlnm.Print_Area" localSheetId="2">'Resumen Emisiones'!$A$1:$H$33</definedName>
    <definedName name="ListeTrad">'[1]Ne pas modifier-Do not modify'!$D$2:$D$2039</definedName>
  </definedNames>
  <calcPr calcId="125725"/>
</workbook>
</file>

<file path=xl/calcChain.xml><?xml version="1.0" encoding="utf-8"?>
<calcChain xmlns="http://schemas.openxmlformats.org/spreadsheetml/2006/main">
  <c r="C6" i="17"/>
  <c r="B20" l="1"/>
  <c r="E20" s="1"/>
  <c r="B22" l="1"/>
  <c r="E22" s="1"/>
  <c r="B21"/>
  <c r="B23" l="1"/>
  <c r="B15"/>
  <c r="E14"/>
  <c r="G140" i="22"/>
  <c r="D149" s="1"/>
  <c r="F140"/>
  <c r="E140"/>
  <c r="H100"/>
  <c r="G100"/>
  <c r="F100"/>
  <c r="E100"/>
  <c r="D100"/>
  <c r="C100"/>
  <c r="B100"/>
  <c r="J93"/>
  <c r="F105" s="1"/>
  <c r="G105" s="1"/>
  <c r="D80"/>
  <c r="C80"/>
  <c r="Y32"/>
  <c r="X32"/>
  <c r="X39" s="1"/>
  <c r="W32"/>
  <c r="W39" s="1"/>
  <c r="V32"/>
  <c r="V39" s="1"/>
  <c r="U32"/>
  <c r="U39" s="1"/>
  <c r="T32"/>
  <c r="T39" s="1"/>
  <c r="S32"/>
  <c r="S39" s="1"/>
  <c r="R32"/>
  <c r="R39" s="1"/>
  <c r="I32"/>
  <c r="H32"/>
  <c r="H39" s="1"/>
  <c r="G32"/>
  <c r="G39" s="1"/>
  <c r="F32"/>
  <c r="F39" s="1"/>
  <c r="E32"/>
  <c r="E39" s="1"/>
  <c r="D32"/>
  <c r="D39" s="1"/>
  <c r="C32"/>
  <c r="C39" s="1"/>
  <c r="B32"/>
  <c r="B39" s="1"/>
  <c r="Z26"/>
  <c r="J26"/>
  <c r="J32" l="1"/>
  <c r="J100"/>
  <c r="C108" s="1"/>
  <c r="C120" s="1"/>
  <c r="D120" s="1"/>
  <c r="H140"/>
  <c r="Z32"/>
  <c r="E12" i="17"/>
  <c r="E21"/>
  <c r="E13"/>
  <c r="C121" i="22" l="1"/>
  <c r="D121" s="1"/>
  <c r="J121" s="1"/>
  <c r="C118"/>
  <c r="D118" s="1"/>
  <c r="C119"/>
  <c r="D119" s="1"/>
  <c r="I119" s="1"/>
  <c r="I122"/>
  <c r="K122" s="1"/>
  <c r="C23" i="17"/>
  <c r="C15"/>
  <c r="E27"/>
  <c r="C20" i="9" s="1"/>
  <c r="J120" i="22"/>
  <c r="E120"/>
  <c r="I120"/>
  <c r="Z39"/>
  <c r="S47" s="1"/>
  <c r="J39"/>
  <c r="C47" s="1"/>
  <c r="E121"/>
  <c r="I121" l="1"/>
  <c r="K121" s="1"/>
  <c r="J119"/>
  <c r="K119" s="1"/>
  <c r="C122"/>
  <c r="E119"/>
  <c r="K120"/>
  <c r="J118"/>
  <c r="D122"/>
  <c r="E118"/>
  <c r="E122" s="1"/>
  <c r="I118"/>
  <c r="J123" l="1"/>
  <c r="C62"/>
  <c r="C70" s="1"/>
  <c r="D70" s="1"/>
  <c r="C60"/>
  <c r="C68" s="1"/>
  <c r="D68" s="1"/>
  <c r="C63"/>
  <c r="C61"/>
  <c r="C69" s="1"/>
  <c r="D69" s="1"/>
  <c r="C59"/>
  <c r="C67" s="1"/>
  <c r="C57"/>
  <c r="I71" s="1"/>
  <c r="K71" s="1"/>
  <c r="S62"/>
  <c r="S70" s="1"/>
  <c r="T70" s="1"/>
  <c r="S60"/>
  <c r="S68" s="1"/>
  <c r="T68" s="1"/>
  <c r="S63"/>
  <c r="S61"/>
  <c r="S69" s="1"/>
  <c r="T69" s="1"/>
  <c r="S59"/>
  <c r="S67" s="1"/>
  <c r="S57"/>
  <c r="I123"/>
  <c r="K118"/>
  <c r="K123" s="1"/>
  <c r="Y71" l="1"/>
  <c r="AA71" s="1"/>
  <c r="C71"/>
  <c r="D67"/>
  <c r="J68"/>
  <c r="E68"/>
  <c r="I68"/>
  <c r="U69"/>
  <c r="Y69"/>
  <c r="Z69"/>
  <c r="U70"/>
  <c r="Y70"/>
  <c r="AA70" s="1"/>
  <c r="Z70"/>
  <c r="S71"/>
  <c r="T67"/>
  <c r="U68"/>
  <c r="Y68"/>
  <c r="Z68"/>
  <c r="J69"/>
  <c r="E69"/>
  <c r="I69"/>
  <c r="J70"/>
  <c r="E70"/>
  <c r="I70"/>
  <c r="S58"/>
  <c r="C58"/>
  <c r="K70" l="1"/>
  <c r="AA68"/>
  <c r="AA69"/>
  <c r="K69"/>
  <c r="J67"/>
  <c r="J72" s="1"/>
  <c r="D71"/>
  <c r="E67"/>
  <c r="E71" s="1"/>
  <c r="I67"/>
  <c r="U67"/>
  <c r="U71" s="1"/>
  <c r="Y67"/>
  <c r="T71"/>
  <c r="Z67"/>
  <c r="Z72" s="1"/>
  <c r="K68"/>
  <c r="Y72" l="1"/>
  <c r="AA67"/>
  <c r="AA72" s="1"/>
  <c r="K67"/>
  <c r="K72" s="1"/>
  <c r="I72"/>
  <c r="C149"/>
  <c r="B149" l="1"/>
  <c r="E149" s="1"/>
  <c r="C11" i="9" s="1"/>
  <c r="C29" s="1"/>
</calcChain>
</file>

<file path=xl/comments1.xml><?xml version="1.0" encoding="utf-8"?>
<comments xmlns="http://schemas.openxmlformats.org/spreadsheetml/2006/main">
  <authors>
    <author>*</author>
    <author>ARamirez</author>
  </authors>
  <commentList>
    <comment ref="L26" authorId="0">
      <text>
        <r>
          <rPr>
            <b/>
            <sz val="8"/>
            <color indexed="81"/>
            <rFont val="Tahoma"/>
            <family val="2"/>
          </rPr>
          <t>Sustituir, en caso de conocerse, el valor por defecto asignado de 0,05 por uno específico del vertedero</t>
        </r>
      </text>
    </comment>
    <comment ref="AB26" authorId="0">
      <text>
        <r>
          <rPr>
            <b/>
            <sz val="8"/>
            <color indexed="81"/>
            <rFont val="Tahoma"/>
            <family val="2"/>
          </rPr>
          <t>Sustituir, en caso de conocerse, el valor por defecto asignado de 0,05 por uno específico del vertedero</t>
        </r>
      </text>
    </comment>
    <comment ref="C48" authorId="0">
      <text>
        <r>
          <rPr>
            <b/>
            <sz val="8"/>
            <color indexed="81"/>
            <rFont val="Tahoma"/>
            <family val="2"/>
          </rPr>
          <t>Los datos con fondo amarillo de esta tabla deben cumplimentarse de acuerdo al funcionamiento específico del vertedero en el que se depositarían estos residuos. En caso de no conocerse, seleccionar los parámetros por defecto que aparecen en la columna de al lado, con fondo gris.
ACLARACIÓN: En la tabla se solicita información en términos de metano que, al venir expresdo en términos porcentuales, coincide con los datos expresados en términos de biogás ya que, cuando se capta, esta captación no se hace de forma selectiva sobre el metano sino sobre biogás. Es decir, que si se capta el 50% del biogás generado, esto implica que también se está captando el 50% del metano generado.
ATENCION, se ruega verificar que: i) la suma del metano fugado (C57) y el captado (C58) es 100%; ii) la suma de los porcentajes de antorcha (C59), caldera (C60), motor (C61), turbina (C62) y venteado (C63) es igual al porcentaje de captado (C58)</t>
        </r>
      </text>
    </comment>
    <comment ref="S48" authorId="0">
      <text>
        <r>
          <rPr>
            <b/>
            <sz val="8"/>
            <color indexed="81"/>
            <rFont val="Tahoma"/>
            <family val="2"/>
          </rPr>
          <t>Los datos con fondo amarillo de esta tabla deben cumplimentarse de acuerdo al funcionamiento específico del vertedero en el que se depositarían estos residuos. En caso de no conocerse, seleccionar los parámetros por defecto que aparecen en la columna de al lado, con fondo gris.
ACLARACIÓN: En la tabla se solicita información en términos de metano que, al venir expresdo en términos porcentuales, coincide con los datos expresados en términos de biogás ya que, cuando se capta, esta captación no se hace de forma selectiva sobre el metano sino sobre biogás. Es decir, que si se capta el 50% del biogás generado, esto implica que también se está captando el 50% del metano generado.
ATENCION, se ruega verificar que: i) la suma del metano fugado (S57) y el captado (S58) es 100%; ii) la suma de los porcentajes de antorcha (S59), caldera (S60), motor (S61), turbina (S62) y venteado (S63) es igual al porcentaje de captado (S58)</t>
        </r>
      </text>
    </comment>
    <comment ref="C81" authorId="1">
      <text>
        <r>
          <rPr>
            <b/>
            <sz val="9"/>
            <color indexed="81"/>
            <rFont val="Tahoma"/>
            <family val="2"/>
          </rPr>
          <t>Los factores de emisión (F.E.) aplicados deben corresponder al funcionamiento específico de la planta de compostaje en la que se tratan los residuos.
El F.E. para el CH4 puede variar entre 0,3 y 8. Se propone un valor por defecto de 0,952.
El F.E. para el N2O puede variar entre 0,06 y 0,6 Se propone un valor por defecto de 0,189.
Valores en g GEI/Kg Residuo
DEBE consignar sus F.E. específicos en las celdas amarillas para que la metodología calcule sus emisiones</t>
        </r>
      </text>
    </comment>
    <comment ref="G106" authorId="1">
      <text>
        <r>
          <rPr>
            <b/>
            <sz val="9"/>
            <color indexed="81"/>
            <rFont val="Tahoma"/>
            <family val="2"/>
          </rPr>
          <t>El factor de emisión (F.E.) aplicado debe corresponder al funcionamiento específico de la planta de biometanización en la que se tratan los residuos.
El F.E. para el CH4 puede variar entre 0 y 8 g CH4/kg residuos, siendo 0,8 su valor por defecto.
DEBE consignar su F.E. específico en la celda F48 para que la metodología calcule sus emisiones</t>
        </r>
      </text>
    </comment>
    <comment ref="C109" authorId="0">
      <text>
        <r>
          <rPr>
            <b/>
            <sz val="8"/>
            <color indexed="81"/>
            <rFont val="Tahoma"/>
            <family val="2"/>
          </rPr>
          <t>Los datos con fondo amarillo de esta tabla deben cumplimentarse de acuerdo al funcionamiento específico de la planta de biometanización en la que se tratarían estos residuos. En caso de no conocerse, seleccionar los parámetros por defecto que aparecen en la columna de al lado, con fondo gris.
ATENCION, se ruega verificar que: i) la suma del metano fugado (C116) y el captado (C117) es 100%; ii) la suma de los porcentajes de antorcha (C118), caldera (C119), motor (C120) y turbina (C121) es igual al porcentaje de captado (C117)</t>
        </r>
      </text>
    </comment>
  </commentList>
</comments>
</file>

<file path=xl/sharedStrings.xml><?xml version="1.0" encoding="utf-8"?>
<sst xmlns="http://schemas.openxmlformats.org/spreadsheetml/2006/main" count="357" uniqueCount="153">
  <si>
    <t>TOTAL</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</si>
  <si>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</si>
  <si>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</si>
  <si>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</si>
  <si>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</si>
  <si>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</si>
  <si>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</si>
  <si>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</si>
  <si>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</si>
  <si>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</si>
  <si>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</si>
  <si>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</si>
  <si>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</si>
  <si>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</si>
  <si>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</si>
  <si>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</si>
  <si>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</si>
  <si>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</si>
  <si>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EMISIONES TOTALES (toneladas)</t>
  </si>
  <si>
    <t>PROVINCIA</t>
  </si>
  <si>
    <t>MUNICIPIO</t>
  </si>
  <si>
    <t>Metano generado (m3)</t>
  </si>
  <si>
    <t>Metano fugado (%)</t>
  </si>
  <si>
    <t>Metano captado (%)</t>
  </si>
  <si>
    <t>CO2</t>
  </si>
  <si>
    <t xml:space="preserve">     Venteado (%)</t>
  </si>
  <si>
    <t xml:space="preserve">NOMBRE </t>
  </si>
  <si>
    <t>DATOS DECLARADOS COMPLEJO</t>
  </si>
  <si>
    <t>DATOS ESTIMADOS</t>
  </si>
  <si>
    <t>Metano fugado (m3)</t>
  </si>
  <si>
    <t>Metano captado (m3)</t>
  </si>
  <si>
    <t xml:space="preserve">     Antorcha (m3)</t>
  </si>
  <si>
    <t xml:space="preserve">     Caldera (m3)</t>
  </si>
  <si>
    <t xml:space="preserve">     Motor (m3)</t>
  </si>
  <si>
    <t xml:space="preserve">     Turbina (m3)</t>
  </si>
  <si>
    <t xml:space="preserve">     Venteado (m3)</t>
  </si>
  <si>
    <t>ESCENARIO BASE (EB)</t>
  </si>
  <si>
    <t>ESCENARIO PROYECTO (EP)</t>
  </si>
  <si>
    <t>REDUCCIÓN EMISIONES (EB - EP)</t>
  </si>
  <si>
    <t>tCH4/t residuo</t>
  </si>
  <si>
    <t>tCO2e/tCH4</t>
  </si>
  <si>
    <t>tN2O/t residuo</t>
  </si>
  <si>
    <t>tCO2e/tN2O</t>
  </si>
  <si>
    <t>POTENCIAL DE GENERACIÓN DE METANO (Cifras en toneladas)</t>
  </si>
  <si>
    <t>1. Urbanos o asimilables a urbanos</t>
  </si>
  <si>
    <t>2. Rechazo
compostaje</t>
  </si>
  <si>
    <t>3. Lodos
EDAR</t>
  </si>
  <si>
    <t>4. Otros (especificar)</t>
  </si>
  <si>
    <t>Papel y textiles</t>
  </si>
  <si>
    <t>Residuos vegetales y otros orgánicos no alimentarios</t>
  </si>
  <si>
    <t>Residuos alimentarios</t>
  </si>
  <si>
    <t>Madera y similares</t>
  </si>
  <si>
    <t>Cantidad</t>
  </si>
  <si>
    <t>1. CANTIDAD DE RESIDUOS A COMPOSTAR</t>
  </si>
  <si>
    <t>Distribución según destinos de total residuos (t)</t>
  </si>
  <si>
    <t>Vertedero</t>
  </si>
  <si>
    <t>Compostaje</t>
  </si>
  <si>
    <t>Biometanización</t>
  </si>
  <si>
    <t>Incineración</t>
  </si>
  <si>
    <t>Número de habitantes</t>
  </si>
  <si>
    <t>PARA OBTENER EMISIONES COMPLETAR UNICAMENTE CELDAS CON FONDO AMARILLO</t>
  </si>
  <si>
    <t>Toal residuos (t)</t>
  </si>
  <si>
    <t>A continuación se solitica cumplimentar unicamente las celdas en amarillo de los sistemas de tratamiento de residuos a los que se habría sometido a los residuos.</t>
  </si>
  <si>
    <t>VERTEDERO 1</t>
  </si>
  <si>
    <t>VERTEDERO 2</t>
  </si>
  <si>
    <t>CANTIDAD DEPOSITADA SEGÚN NATURALEZA/PROCEDENCIA DE LOS RESIDUOS (Cifras en toneladas)</t>
  </si>
  <si>
    <t>3. Lodos
EDAR
(masa seca)</t>
  </si>
  <si>
    <r>
      <t>Tasa generación metano K (años</t>
    </r>
    <r>
      <rPr>
        <b/>
        <vertAlign val="superscript"/>
        <sz val="10"/>
        <rFont val="Arial"/>
        <family val="2"/>
      </rPr>
      <t>-1</t>
    </r>
    <r>
      <rPr>
        <b/>
        <sz val="10"/>
        <rFont val="Arial"/>
        <family val="2"/>
      </rPr>
      <t>)</t>
    </r>
  </si>
  <si>
    <t>Tipo</t>
  </si>
  <si>
    <t>CANTIDAD METANO GENERADA: ECUACIÓN CINÉTICA DE PRIMER ORDEN (Cifras en toneladas)</t>
  </si>
  <si>
    <t>IDENTIFICACIÓN VERTEDERO</t>
  </si>
  <si>
    <t>QUEMA METANO</t>
  </si>
  <si>
    <t>COMPOSTAJE</t>
  </si>
  <si>
    <t>Residuos a compostar (t)</t>
  </si>
  <si>
    <t>F.E. aplicado</t>
  </si>
  <si>
    <t>F.E. por defecto</t>
  </si>
  <si>
    <t>BIOMETANIZACIÓN</t>
  </si>
  <si>
    <t>CANTIDAD METANO GENERADA (Cifras en toneladas)</t>
  </si>
  <si>
    <t>IDENTIFICACIÓN PLANTA</t>
  </si>
  <si>
    <t>INCINERACIÓN</t>
  </si>
  <si>
    <t>VARIABLE DE ACTIVIDAD</t>
  </si>
  <si>
    <t>FACTORES EMISIÓN (g contaminante/t residuo incinerado)</t>
  </si>
  <si>
    <t>FACTORES EMISIÓN (Kg contaminante/t residuo incinerado)</t>
  </si>
  <si>
    <t>Residuos urbanos (t)</t>
  </si>
  <si>
    <t>FACTORES EMISIÓN (g contaminante/t lodo incinerado)</t>
  </si>
  <si>
    <t>FACTORES EMISIÓN (Kg contaminante/t lodo incinerado)</t>
  </si>
  <si>
    <t>Lodos EDAR (t)</t>
  </si>
  <si>
    <t>ESTIMACIÓN EMISIONES ESCENARIO BASE PARA PROYECTOS CLIMA COMPOSTAJE DOMÉSTICO Y COMUNITARIO</t>
  </si>
  <si>
    <t>Tipo de residuo a compostar</t>
  </si>
  <si>
    <t>Total de residuos (t/habitante y año)</t>
  </si>
  <si>
    <r>
      <t>2. ESTIMACIÓN FINAL DE EMISIONES de proceso (CH</t>
    </r>
    <r>
      <rPr>
        <b/>
        <sz val="8"/>
        <rFont val="Arial"/>
        <family val="2"/>
      </rPr>
      <t>4</t>
    </r>
    <r>
      <rPr>
        <b/>
        <sz val="12"/>
        <rFont val="Arial"/>
        <family val="2"/>
      </rPr>
      <t xml:space="preserve"> y N</t>
    </r>
    <r>
      <rPr>
        <b/>
        <sz val="8"/>
        <rFont val="Arial"/>
        <family val="2"/>
      </rPr>
      <t>2</t>
    </r>
    <r>
      <rPr>
        <b/>
        <sz val="12"/>
        <rFont val="Arial"/>
        <family val="2"/>
      </rPr>
      <t>O)</t>
    </r>
  </si>
  <si>
    <t>1. Emisiones consideradas en el escenario base</t>
  </si>
  <si>
    <t>• Depósito en vertedero</t>
  </si>
  <si>
    <t>i) Quema / valorización del biogás captado</t>
  </si>
  <si>
    <t>ii) Fugas de biogás</t>
  </si>
  <si>
    <t>En lo que respecta estrictamente a sistemas de tratamiento de residuos, el escenario proyecto permite estimar todas las emisiones que actualmente se computan en el Inventario Nacional</t>
  </si>
  <si>
    <t>NORMAS DE CUMPLIMENTACIÓN PROYECTOS CLIMA SECTOR RESIDUOS</t>
  </si>
  <si>
    <t>En esta hoja no es necesario cumplimentar ningún campo, es un resumen de las emisiones generadas en escenario base, escenario proyecto y la diferencia de ambos</t>
  </si>
  <si>
    <t>El alcance de proyecto que a continuación se detalla se centra unicamente en lo que a los sistemas de tratamiento de residuos se refiere.</t>
  </si>
  <si>
    <t>• Compostaje</t>
  </si>
  <si>
    <t>• Biometanización</t>
  </si>
  <si>
    <t>• Incineración</t>
  </si>
  <si>
    <t>1. Hoja "Diagrama de flujo"</t>
  </si>
  <si>
    <t xml:space="preserve">En esta hoja no es necesario cumplimentar ningún campo, simplemente es un esquema gráfico que muestra la esencia general en que se basan los Proyectos Clima dentro del </t>
  </si>
  <si>
    <t>sector "Residuos", es decir, sustituir los sistemas de tratamiento de los mismos con objeto de reducir las emisiones que se generan.</t>
  </si>
  <si>
    <t>2. Hoja "Resumen Emisiones"</t>
  </si>
  <si>
    <t>como resultado de lo cumplimentado en las hojas siguientes.</t>
  </si>
  <si>
    <t>3. Hoja "Emisiones línea base (EB)"</t>
  </si>
  <si>
    <t>En primer lugar se solicita en el cuadro resumen "Resumen sistemas tratamiento de residuos" que se especifique, en toneladas, los residuos según el sistema de tratamiento al que</t>
  </si>
  <si>
    <t>se verían sometidos si el Proyecto Clima en cuestión no fuese a llevarse a cabo.</t>
  </si>
  <si>
    <t xml:space="preserve">A continuación, la hoja está dividida en varios bloques, uno por cada posible sistema de tratamiento. Para determinar las emisiones del escenario base es necesario cumplimentar </t>
  </si>
  <si>
    <t>únicamente las celdas en color amarillo dentro de los sistemas de tratamiento a los que se verían sometidos dichos residuos.</t>
  </si>
  <si>
    <t>4. Hoja "Emisiones línea proyecto (EP)"</t>
  </si>
  <si>
    <t>DEFINICIÓN DEL ALCANCE DEL PROYECTO (SECTOR RESIDUOS-COMPOSTAJE)</t>
  </si>
  <si>
    <t>Esta hoja excel debe usarse para evaluar las emisiones de proceso del compostaje doméstico o comunitario</t>
  </si>
  <si>
    <t>El presente documento es válido para la evaluación de aquellos Proyectos Clima catalogados dentro del sector "Residuos", en los que únicamente se desarrollen actividades de compostaje doméstico, entendido como el compostaje descentralizado que se realiza por los propios generadores del residuo en el ámbito doméstico o comunitario, incluyendo pequeñas explotaciones.</t>
  </si>
  <si>
    <t>En primer lugar se solicita en el cuadro resumen "Cantidad de residuos a compostar" que se especifique, en toneladas, los residuos que</t>
  </si>
  <si>
    <t>se verán sometidos al tratamiento si el Proyecto Clima en cuestión se lleva a cabo.</t>
  </si>
  <si>
    <t xml:space="preserve">A continuación, la hoja esta dividida en varios bloques, donde deberá detallar la cantidad y tipología de residuos, únicamente en las celdas en color amarillo. </t>
  </si>
  <si>
    <t>RESUMEN TOTAL EMISIONES (4 años)</t>
  </si>
  <si>
    <t>2. Emisiones consideradas en el escenario proyecto</t>
  </si>
  <si>
    <t>3. Posibles emisiones no consideradas en el escenario proyecto</t>
  </si>
  <si>
    <t>• Compostaje doméstico o comunitario</t>
  </si>
  <si>
    <t>ESTIMACIÓN EMISIONES ESCENARIO DE PROYECTO PARA PROYECTOS CLIMA COMPOSTAJE DOMÉSTICO Y COMUNITARIO</t>
  </si>
  <si>
    <t>Papel y cartón y asimilables (madera/textil)</t>
  </si>
  <si>
    <t>En caso de que los proyectos catalogados dentro del sector "Residuos" tengan asociadas emisiones a otros sectores, estas emisiones tanto de escenario base como escenario proyecto deberán ser determinadas empleando las metodologías elaboradas de forma específica para cada uno de estos sectores. De esta forma, tanto el escenario base total, como el escenario proyecto total, vendrían determinados por la suma de los escenarios base y proyecto de los distintos sectores en los que se ve involucrado el Proyecto Clima en su conjunto.</t>
  </si>
  <si>
    <t xml:space="preserve">Los parámetros Pxb y Pxp indican diferentes porcentajes en la tipología de los residuos y de su distribución entre los diferentes sistemas de tratamiento en el escenario base y proyecto respectivamente. </t>
  </si>
  <si>
    <t>DIAGRAMA DE FLUJO</t>
  </si>
  <si>
    <t>Residuos vegetales, jardín y asimilables</t>
  </si>
  <si>
    <t>Otros</t>
  </si>
  <si>
    <r>
      <t xml:space="preserve">Emisiones de Proyecto de </t>
    </r>
    <r>
      <rPr>
        <b/>
        <sz val="14"/>
        <color theme="1"/>
        <rFont val="Calibri"/>
        <family val="2"/>
        <scheme val="minor"/>
      </rPr>
      <t>Metano</t>
    </r>
  </si>
  <si>
    <r>
      <t xml:space="preserve">Emisiones de Proyecto de </t>
    </r>
    <r>
      <rPr>
        <b/>
        <sz val="14"/>
        <color theme="1"/>
        <rFont val="Calibri"/>
        <family val="2"/>
        <scheme val="minor"/>
      </rPr>
      <t>Oxido Nitroso</t>
    </r>
  </si>
  <si>
    <t>Celdas a cumplimentar</t>
  </si>
  <si>
    <t>Celdas a cumplimentar en caso de que tenga infomación contrastable distinta al valor de referencia aportado en esta Metodología</t>
  </si>
  <si>
    <t>(1) Compruebe que la suma de las diferentes fracciones de residuos coincide con el total de residuos a compostar</t>
  </si>
  <si>
    <t>Potencial de Calentamiento Global</t>
  </si>
  <si>
    <t>tCO2-eq</t>
  </si>
  <si>
    <t xml:space="preserve"> </t>
  </si>
  <si>
    <r>
      <t xml:space="preserve">Factor de emisión de oxido nitroso por tonelada de residuo compostado. </t>
    </r>
    <r>
      <rPr>
        <sz val="11"/>
        <color rgb="FFFF0000"/>
        <rFont val="Calibri"/>
        <family val="2"/>
        <scheme val="minor"/>
      </rPr>
      <t>(rango de 0,00006 a 0,0006)</t>
    </r>
  </si>
  <si>
    <r>
      <t xml:space="preserve">Factor de emisión de metano por tonelada de residuo compostado.  </t>
    </r>
    <r>
      <rPr>
        <sz val="11"/>
        <color rgb="FFFF0000"/>
        <rFont val="Calibri"/>
        <family val="2"/>
        <scheme val="minor"/>
      </rPr>
      <t>(rango de 0,00003-0,008)</t>
    </r>
  </si>
  <si>
    <t xml:space="preserve">Emisiones de Proyecto TOTALES 
</t>
  </si>
  <si>
    <t>t/a residuo</t>
  </si>
  <si>
    <t>Cantidad de residuo compostado (t)</t>
  </si>
  <si>
    <r>
      <t>Cantidad anual de residuo compostado</t>
    </r>
    <r>
      <rPr>
        <b/>
        <vertAlign val="superscript"/>
        <sz val="10"/>
        <rFont val="Arial"/>
        <family val="2"/>
      </rPr>
      <t xml:space="preserve"> (1)</t>
    </r>
  </si>
  <si>
    <r>
      <t xml:space="preserve">Cantidad anual de residuo compostado </t>
    </r>
    <r>
      <rPr>
        <b/>
        <vertAlign val="superscript"/>
        <sz val="10"/>
        <rFont val="Arial"/>
        <family val="2"/>
      </rPr>
      <t>(1)</t>
    </r>
  </si>
  <si>
    <t>La reducción de emisiones que se refleja más abajo, corresponde a las reducciones anuales logradas por el proyecto</t>
  </si>
  <si>
    <t>RESUMEN EMISIONES PROYECTOS CLIMA SECTOR RESIDUOS - 
COMPOSTAJE DOMESTICO/COMUNITARIO</t>
  </si>
  <si>
    <t>EMISIONES GENERADAS (t CH4)</t>
  </si>
  <si>
    <t>Residuos a Biometanización (t)</t>
  </si>
  <si>
    <t>CH4 generado (t)</t>
  </si>
  <si>
    <r>
      <t>Resumen sistemas tratamiento de residuos.</t>
    </r>
    <r>
      <rPr>
        <b/>
        <strike/>
        <sz val="12"/>
        <color indexed="10"/>
        <rFont val="Arial"/>
        <family val="2"/>
      </rPr>
      <t xml:space="preserve"> </t>
    </r>
  </si>
  <si>
    <t>CH4 (t)</t>
  </si>
  <si>
    <t>N2O (t)</t>
  </si>
</sst>
</file>

<file path=xl/styles.xml><?xml version="1.0" encoding="utf-8"?>
<styleSheet xmlns="http://schemas.openxmlformats.org/spreadsheetml/2006/main">
  <numFmts count="3">
    <numFmt numFmtId="164" formatCode="0.0%"/>
    <numFmt numFmtId="165" formatCode="0.000"/>
    <numFmt numFmtId="166" formatCode="#,##0.00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2"/>
      <color indexed="12"/>
      <name val="Arial"/>
      <family val="2"/>
    </font>
    <font>
      <sz val="10"/>
      <name val="Arial"/>
      <family val="2"/>
    </font>
    <font>
      <b/>
      <sz val="12"/>
      <name val="Arial"/>
      <family val="2"/>
    </font>
    <font>
      <b/>
      <sz val="16"/>
      <color indexed="12"/>
      <name val="Arial"/>
      <family val="2"/>
    </font>
    <font>
      <b/>
      <sz val="10"/>
      <color indexed="12"/>
      <name val="Arial"/>
      <family val="2"/>
    </font>
    <font>
      <sz val="9"/>
      <name val="Arial"/>
      <family val="2"/>
    </font>
    <font>
      <b/>
      <sz val="9"/>
      <name val="Arial"/>
      <family val="2"/>
    </font>
    <font>
      <b/>
      <u/>
      <sz val="12"/>
      <name val="Arial"/>
      <family val="2"/>
    </font>
    <font>
      <sz val="11"/>
      <color rgb="FFFF0000"/>
      <name val="Calibri"/>
      <family val="2"/>
      <scheme val="minor"/>
    </font>
    <font>
      <sz val="11"/>
      <color theme="0" tint="-0.34998626667073579"/>
      <name val="Calibri"/>
      <family val="2"/>
      <scheme val="minor"/>
    </font>
    <font>
      <b/>
      <sz val="9"/>
      <color indexed="81"/>
      <name val="Tahoma"/>
      <family val="2"/>
    </font>
    <font>
      <b/>
      <sz val="12"/>
      <color indexed="10"/>
      <name val="Arial"/>
      <family val="2"/>
    </font>
    <font>
      <b/>
      <vertAlign val="superscript"/>
      <sz val="10"/>
      <name val="Arial"/>
      <family val="2"/>
    </font>
    <font>
      <sz val="9"/>
      <color indexed="10"/>
      <name val="Arial"/>
      <family val="2"/>
    </font>
    <font>
      <b/>
      <sz val="8"/>
      <color indexed="81"/>
      <name val="Tahoma"/>
      <family val="2"/>
    </font>
    <font>
      <b/>
      <sz val="10"/>
      <color indexed="9"/>
      <name val="Arial"/>
      <family val="2"/>
    </font>
    <font>
      <sz val="10"/>
      <color theme="1"/>
      <name val="Calibri"/>
      <family val="2"/>
      <scheme val="minor"/>
    </font>
    <font>
      <b/>
      <sz val="14"/>
      <color indexed="12"/>
      <name val="Arial"/>
      <family val="2"/>
    </font>
    <font>
      <sz val="8"/>
      <color theme="1"/>
      <name val="Calibri"/>
      <family val="2"/>
      <scheme val="minor"/>
    </font>
    <font>
      <b/>
      <sz val="8"/>
      <name val="Arial"/>
      <family val="2"/>
    </font>
    <font>
      <b/>
      <sz val="18"/>
      <color indexed="12"/>
      <name val="Arial"/>
      <family val="2"/>
    </font>
    <font>
      <sz val="12"/>
      <name val="Arial"/>
      <family val="2"/>
    </font>
    <font>
      <b/>
      <sz val="18"/>
      <name val="Arial"/>
      <family val="2"/>
    </font>
    <font>
      <sz val="11"/>
      <name val="Arial"/>
      <family val="2"/>
    </font>
    <font>
      <sz val="8"/>
      <name val="Arial"/>
      <family val="2"/>
    </font>
    <font>
      <sz val="11"/>
      <name val="Calibri"/>
      <family val="2"/>
      <scheme val="minor"/>
    </font>
    <font>
      <b/>
      <sz val="14"/>
      <color theme="1"/>
      <name val="Calibri"/>
      <family val="2"/>
      <scheme val="minor"/>
    </font>
    <font>
      <b/>
      <sz val="12"/>
      <color indexed="9"/>
      <name val="Arial"/>
      <family val="2"/>
    </font>
    <font>
      <b/>
      <strike/>
      <sz val="12"/>
      <color indexed="1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57"/>
        <bgColor indexed="64"/>
      </patternFill>
    </fill>
    <fill>
      <patternFill patternType="solid">
        <fgColor indexed="41"/>
        <bgColor indexed="64"/>
      </patternFill>
    </fill>
    <fill>
      <patternFill patternType="solid">
        <fgColor indexed="51"/>
        <bgColor indexed="64"/>
      </patternFill>
    </fill>
    <fill>
      <patternFill patternType="solid">
        <fgColor rgb="FFFFC000"/>
        <bgColor indexed="64"/>
      </patternFill>
    </fill>
  </fills>
  <borders count="6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4">
    <xf numFmtId="0" fontId="0" fillId="0" borderId="0"/>
    <xf numFmtId="0" fontId="4" fillId="0" borderId="0"/>
    <xf numFmtId="0" fontId="7" fillId="0" borderId="0"/>
    <xf numFmtId="9" fontId="35" fillId="0" borderId="0" applyFont="0" applyFill="0" applyBorder="0" applyAlignment="0" applyProtection="0"/>
  </cellStyleXfs>
  <cellXfs count="280">
    <xf numFmtId="0" fontId="0" fillId="0" borderId="0" xfId="0"/>
    <xf numFmtId="0" fontId="7" fillId="0" borderId="0" xfId="0" applyFont="1"/>
    <xf numFmtId="0" fontId="7" fillId="0" borderId="0" xfId="0" applyFont="1" applyBorder="1"/>
    <xf numFmtId="0" fontId="7" fillId="0" borderId="0" xfId="0" applyFont="1" applyFill="1" applyBorder="1"/>
    <xf numFmtId="0" fontId="5" fillId="2" borderId="21" xfId="0" applyFont="1" applyFill="1" applyBorder="1" applyAlignment="1">
      <alignment horizontal="center"/>
    </xf>
    <xf numFmtId="0" fontId="5" fillId="2" borderId="12" xfId="0" applyFont="1" applyFill="1" applyBorder="1"/>
    <xf numFmtId="0" fontId="5" fillId="0" borderId="0" xfId="0" applyFont="1" applyBorder="1" applyAlignment="1">
      <alignment horizontal="left"/>
    </xf>
    <xf numFmtId="0" fontId="13" fillId="0" borderId="0" xfId="0" applyFont="1"/>
    <xf numFmtId="0" fontId="8" fillId="0" borderId="0" xfId="0" applyFont="1" applyBorder="1" applyAlignment="1">
      <alignment horizontal="left"/>
    </xf>
    <xf numFmtId="1" fontId="5" fillId="0" borderId="21" xfId="0" applyNumberFormat="1" applyFont="1" applyFill="1" applyBorder="1" applyAlignment="1">
      <alignment horizontal="center"/>
    </xf>
    <xf numFmtId="0" fontId="4" fillId="0" borderId="0" xfId="1"/>
    <xf numFmtId="0" fontId="15" fillId="0" borderId="0" xfId="1" applyFont="1"/>
    <xf numFmtId="0" fontId="5" fillId="2" borderId="37" xfId="0" applyFont="1" applyFill="1" applyBorder="1" applyAlignment="1">
      <alignment horizontal="center" vertical="center" wrapText="1"/>
    </xf>
    <xf numFmtId="0" fontId="9" fillId="0" borderId="0" xfId="2" applyFont="1"/>
    <xf numFmtId="0" fontId="6" fillId="0" borderId="0" xfId="2" applyFont="1"/>
    <xf numFmtId="0" fontId="10" fillId="0" borderId="0" xfId="2" applyFont="1"/>
    <xf numFmtId="0" fontId="17" fillId="0" borderId="0" xfId="2" applyFont="1" applyBorder="1"/>
    <xf numFmtId="0" fontId="5" fillId="0" borderId="0" xfId="2" applyFont="1" applyBorder="1"/>
    <xf numFmtId="3" fontId="21" fillId="5" borderId="21" xfId="0" applyNumberFormat="1" applyFont="1" applyFill="1" applyBorder="1" applyAlignment="1">
      <alignment horizontal="center"/>
    </xf>
    <xf numFmtId="0" fontId="22" fillId="0" borderId="0" xfId="1" applyFont="1" applyAlignment="1">
      <alignment wrapText="1"/>
    </xf>
    <xf numFmtId="0" fontId="4" fillId="0" borderId="31" xfId="1" applyFill="1" applyBorder="1" applyAlignment="1">
      <alignment horizontal="center"/>
    </xf>
    <xf numFmtId="0" fontId="4" fillId="0" borderId="37" xfId="1" applyFill="1" applyBorder="1" applyAlignment="1">
      <alignment horizontal="center"/>
    </xf>
    <xf numFmtId="0" fontId="4" fillId="0" borderId="0" xfId="1" applyBorder="1" applyAlignment="1">
      <alignment horizontal="center" vertical="center"/>
    </xf>
    <xf numFmtId="0" fontId="4" fillId="0" borderId="53" xfId="1" applyBorder="1"/>
    <xf numFmtId="0" fontId="22" fillId="0" borderId="0" xfId="1" applyFont="1" applyBorder="1" applyAlignment="1">
      <alignment wrapText="1"/>
    </xf>
    <xf numFmtId="0" fontId="24" fillId="0" borderId="0" xfId="1" applyFont="1"/>
    <xf numFmtId="0" fontId="26" fillId="0" borderId="0" xfId="2" applyFont="1"/>
    <xf numFmtId="0" fontId="7" fillId="0" borderId="0" xfId="2"/>
    <xf numFmtId="0" fontId="27" fillId="0" borderId="0" xfId="2" applyFont="1"/>
    <xf numFmtId="0" fontId="28" fillId="0" borderId="0" xfId="2" applyFont="1"/>
    <xf numFmtId="0" fontId="8" fillId="0" borderId="0" xfId="2" applyFont="1"/>
    <xf numFmtId="0" fontId="27" fillId="0" borderId="0" xfId="2" applyFont="1" applyAlignment="1">
      <alignment horizontal="left" wrapText="1"/>
    </xf>
    <xf numFmtId="0" fontId="6" fillId="0" borderId="0" xfId="0" applyFont="1"/>
    <xf numFmtId="0" fontId="5" fillId="0" borderId="0" xfId="0" applyFont="1"/>
    <xf numFmtId="0" fontId="10" fillId="0" borderId="0" xfId="0" applyFont="1"/>
    <xf numFmtId="0" fontId="7" fillId="0" borderId="1" xfId="0" applyFont="1" applyBorder="1"/>
    <xf numFmtId="0" fontId="10" fillId="0" borderId="2" xfId="0" applyFont="1" applyBorder="1"/>
    <xf numFmtId="0" fontId="7" fillId="0" borderId="2" xfId="0" applyFont="1" applyBorder="1"/>
    <xf numFmtId="0" fontId="7" fillId="0" borderId="4" xfId="0" applyFont="1" applyBorder="1"/>
    <xf numFmtId="0" fontId="17" fillId="0" borderId="0" xfId="0" applyFont="1" applyBorder="1"/>
    <xf numFmtId="0" fontId="5" fillId="2" borderId="14" xfId="0" applyFont="1" applyFill="1" applyBorder="1" applyAlignment="1">
      <alignment horizontal="center"/>
    </xf>
    <xf numFmtId="0" fontId="5" fillId="3" borderId="20" xfId="0" applyFont="1" applyFill="1" applyBorder="1" applyAlignment="1">
      <alignment horizontal="center"/>
    </xf>
    <xf numFmtId="0" fontId="5" fillId="0" borderId="0" xfId="0" applyFont="1" applyFill="1" applyBorder="1" applyAlignment="1">
      <alignment horizontal="center"/>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2" borderId="32"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7" fillId="3" borderId="38" xfId="0" applyFont="1" applyFill="1" applyBorder="1" applyAlignment="1">
      <alignment horizontal="center"/>
    </xf>
    <xf numFmtId="0" fontId="7" fillId="0" borderId="9" xfId="0" applyFont="1" applyBorder="1"/>
    <xf numFmtId="0" fontId="10" fillId="0" borderId="10" xfId="0" applyFont="1" applyBorder="1"/>
    <xf numFmtId="0" fontId="7" fillId="0" borderId="10" xfId="0" applyFont="1" applyBorder="1"/>
    <xf numFmtId="0" fontId="10" fillId="0" borderId="0" xfId="0" applyFont="1" applyBorder="1"/>
    <xf numFmtId="0" fontId="5" fillId="2" borderId="36" xfId="0" applyFont="1" applyFill="1" applyBorder="1" applyAlignment="1">
      <alignment horizontal="center" vertical="center" wrapText="1"/>
    </xf>
    <xf numFmtId="0" fontId="5" fillId="2" borderId="48" xfId="0" applyFont="1" applyFill="1" applyBorder="1" applyAlignment="1">
      <alignment horizontal="center" vertical="center" wrapText="1"/>
    </xf>
    <xf numFmtId="3" fontId="11" fillId="3" borderId="30" xfId="0" applyNumberFormat="1" applyFont="1" applyFill="1" applyBorder="1" applyAlignment="1">
      <alignment horizontal="center"/>
    </xf>
    <xf numFmtId="3" fontId="11" fillId="3" borderId="31" xfId="0" applyNumberFormat="1" applyFont="1" applyFill="1" applyBorder="1" applyAlignment="1">
      <alignment horizontal="center"/>
    </xf>
    <xf numFmtId="0" fontId="11" fillId="3" borderId="31" xfId="0" applyFont="1" applyFill="1" applyBorder="1" applyAlignment="1">
      <alignment horizontal="center"/>
    </xf>
    <xf numFmtId="0" fontId="11" fillId="3" borderId="39" xfId="0" applyFont="1" applyFill="1" applyBorder="1" applyAlignment="1">
      <alignment horizontal="center"/>
    </xf>
    <xf numFmtId="3" fontId="11" fillId="0" borderId="14" xfId="0" applyNumberFormat="1" applyFont="1" applyBorder="1" applyAlignment="1">
      <alignment horizontal="center"/>
    </xf>
    <xf numFmtId="0" fontId="11" fillId="0" borderId="0" xfId="0" applyFont="1" applyFill="1" applyBorder="1" applyAlignment="1">
      <alignment horizontal="center"/>
    </xf>
    <xf numFmtId="3" fontId="11" fillId="3" borderId="36" xfId="0" applyNumberFormat="1" applyFont="1" applyFill="1" applyBorder="1" applyAlignment="1">
      <alignment horizontal="center"/>
    </xf>
    <xf numFmtId="3" fontId="11" fillId="3" borderId="37" xfId="0" applyNumberFormat="1" applyFont="1" applyFill="1" applyBorder="1" applyAlignment="1">
      <alignment horizontal="center"/>
    </xf>
    <xf numFmtId="0" fontId="11" fillId="3" borderId="37" xfId="0" applyFont="1" applyFill="1" applyBorder="1" applyAlignment="1">
      <alignment horizontal="center"/>
    </xf>
    <xf numFmtId="0" fontId="11" fillId="3" borderId="48" xfId="0" applyFont="1" applyFill="1" applyBorder="1" applyAlignment="1">
      <alignment horizontal="center"/>
    </xf>
    <xf numFmtId="3" fontId="11" fillId="0" borderId="28" xfId="0" applyNumberFormat="1" applyFont="1" applyFill="1" applyBorder="1" applyAlignment="1">
      <alignment horizontal="center"/>
    </xf>
    <xf numFmtId="0" fontId="11" fillId="0" borderId="28" xfId="0" applyFont="1" applyFill="1" applyBorder="1" applyAlignment="1">
      <alignment horizontal="center"/>
    </xf>
    <xf numFmtId="3" fontId="11" fillId="0" borderId="30" xfId="0"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Border="1" applyAlignment="1">
      <alignment horizontal="center"/>
    </xf>
    <xf numFmtId="3" fontId="11" fillId="0" borderId="36" xfId="0" applyNumberFormat="1" applyFont="1" applyFill="1" applyBorder="1" applyAlignment="1">
      <alignment horizontal="center"/>
    </xf>
    <xf numFmtId="3" fontId="11" fillId="0" borderId="37" xfId="0" applyNumberFormat="1" applyFont="1" applyFill="1" applyBorder="1" applyAlignment="1">
      <alignment horizontal="center"/>
    </xf>
    <xf numFmtId="3" fontId="11" fillId="0" borderId="38" xfId="0" applyNumberFormat="1" applyFont="1" applyBorder="1" applyAlignment="1">
      <alignment horizontal="center"/>
    </xf>
    <xf numFmtId="3"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3" fontId="11" fillId="0" borderId="0" xfId="0" applyNumberFormat="1" applyFont="1" applyBorder="1" applyAlignment="1">
      <alignment horizontal="center"/>
    </xf>
    <xf numFmtId="0" fontId="11" fillId="0" borderId="0" xfId="0" applyFont="1" applyBorder="1"/>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11" fillId="0" borderId="31"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4" xfId="0" applyNumberFormat="1" applyFont="1" applyFill="1" applyBorder="1" applyAlignment="1">
      <alignment horizontal="center"/>
    </xf>
    <xf numFmtId="0" fontId="10" fillId="0" borderId="0" xfId="0" applyFont="1" applyFill="1" applyBorder="1"/>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7" fillId="3" borderId="6" xfId="0" applyFont="1" applyFill="1" applyBorder="1"/>
    <xf numFmtId="0" fontId="7" fillId="3" borderId="7" xfId="0" applyFont="1" applyFill="1" applyBorder="1"/>
    <xf numFmtId="0" fontId="7" fillId="3" borderId="8" xfId="0" applyFont="1" applyFill="1" applyBorder="1"/>
    <xf numFmtId="3" fontId="12" fillId="0" borderId="0" xfId="0" applyNumberFormat="1" applyFont="1" applyFill="1" applyBorder="1" applyAlignment="1">
      <alignment horizontal="left"/>
    </xf>
    <xf numFmtId="0" fontId="7" fillId="2" borderId="16" xfId="0" applyFont="1" applyFill="1" applyBorder="1"/>
    <xf numFmtId="4" fontId="7" fillId="0" borderId="22" xfId="0" applyNumberFormat="1" applyFont="1" applyBorder="1" applyAlignment="1">
      <alignment horizontal="center"/>
    </xf>
    <xf numFmtId="0" fontId="7" fillId="2" borderId="14" xfId="0" applyFont="1" applyFill="1" applyBorder="1"/>
    <xf numFmtId="0" fontId="7" fillId="2" borderId="15" xfId="0" applyFont="1" applyFill="1" applyBorder="1"/>
    <xf numFmtId="0" fontId="7" fillId="2" borderId="19" xfId="0" applyFont="1" applyFill="1" applyBorder="1"/>
    <xf numFmtId="0" fontId="7" fillId="2" borderId="20" xfId="0" applyFont="1" applyFill="1" applyBorder="1"/>
    <xf numFmtId="4" fontId="7" fillId="0" borderId="50" xfId="0" applyNumberFormat="1" applyFont="1" applyFill="1" applyBorder="1" applyAlignment="1">
      <alignment horizontal="center"/>
    </xf>
    <xf numFmtId="4" fontId="7" fillId="0" borderId="0" xfId="0" applyNumberFormat="1" applyFont="1" applyBorder="1" applyAlignment="1">
      <alignment horizontal="center"/>
    </xf>
    <xf numFmtId="4" fontId="7" fillId="0" borderId="0" xfId="0" applyNumberFormat="1" applyFont="1" applyFill="1" applyBorder="1" applyAlignment="1">
      <alignment horizontal="center"/>
    </xf>
    <xf numFmtId="0" fontId="7" fillId="0" borderId="4" xfId="0" applyFont="1" applyFill="1" applyBorder="1"/>
    <xf numFmtId="4" fontId="7" fillId="0" borderId="14" xfId="0" applyNumberFormat="1" applyFont="1" applyFill="1" applyBorder="1" applyAlignment="1">
      <alignment horizontal="center"/>
    </xf>
    <xf numFmtId="164" fontId="7" fillId="0" borderId="22" xfId="0" applyNumberFormat="1"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0" fontId="7" fillId="0" borderId="5" xfId="0" applyFont="1" applyBorder="1"/>
    <xf numFmtId="4" fontId="7" fillId="0" borderId="15" xfId="0" applyNumberFormat="1" applyFont="1" applyFill="1" applyBorder="1" applyAlignment="1">
      <alignment horizontal="center"/>
    </xf>
    <xf numFmtId="3" fontId="7" fillId="0" borderId="41" xfId="0" applyNumberFormat="1" applyFont="1" applyFill="1" applyBorder="1"/>
    <xf numFmtId="3" fontId="7" fillId="0" borderId="40" xfId="0" applyNumberFormat="1" applyFont="1" applyFill="1" applyBorder="1"/>
    <xf numFmtId="0" fontId="7" fillId="2" borderId="17" xfId="0" applyFont="1" applyFill="1" applyBorder="1"/>
    <xf numFmtId="3" fontId="7" fillId="0" borderId="42" xfId="0" applyNumberFormat="1" applyFont="1" applyFill="1" applyBorder="1"/>
    <xf numFmtId="3" fontId="7" fillId="0" borderId="46" xfId="0" applyNumberFormat="1" applyFont="1" applyFill="1" applyBorder="1"/>
    <xf numFmtId="0" fontId="7" fillId="2" borderId="18" xfId="0" applyFont="1" applyFill="1" applyBorder="1"/>
    <xf numFmtId="3" fontId="7" fillId="0" borderId="44" xfId="0" applyNumberFormat="1" applyFont="1" applyFill="1" applyBorder="1"/>
    <xf numFmtId="3" fontId="7" fillId="0" borderId="47" xfId="0" applyNumberFormat="1" applyFont="1" applyFill="1" applyBorder="1"/>
    <xf numFmtId="3" fontId="7" fillId="0" borderId="0" xfId="0" applyNumberFormat="1" applyFont="1" applyFill="1" applyBorder="1"/>
    <xf numFmtId="0" fontId="5" fillId="2" borderId="12" xfId="0" applyFont="1" applyFill="1" applyBorder="1" applyAlignment="1">
      <alignment horizontal="center"/>
    </xf>
    <xf numFmtId="0" fontId="5" fillId="2" borderId="7" xfId="0" applyFont="1" applyFill="1" applyBorder="1" applyAlignment="1">
      <alignment horizontal="center"/>
    </xf>
    <xf numFmtId="0" fontId="5" fillId="2" borderId="13" xfId="0" applyFont="1" applyFill="1" applyBorder="1" applyAlignment="1">
      <alignment horizontal="center"/>
    </xf>
    <xf numFmtId="3" fontId="7" fillId="0" borderId="23" xfId="0" applyNumberFormat="1" applyFont="1" applyFill="1" applyBorder="1" applyAlignment="1">
      <alignment horizontal="center"/>
    </xf>
    <xf numFmtId="3" fontId="7" fillId="0" borderId="41" xfId="0" applyNumberFormat="1" applyFont="1" applyFill="1" applyBorder="1" applyAlignment="1">
      <alignment horizontal="center"/>
    </xf>
    <xf numFmtId="3" fontId="7" fillId="0" borderId="25" xfId="0" applyNumberFormat="1" applyFont="1" applyFill="1" applyBorder="1" applyAlignment="1">
      <alignment horizontal="center"/>
    </xf>
    <xf numFmtId="4" fontId="7" fillId="0" borderId="41" xfId="0" applyNumberFormat="1" applyFont="1" applyFill="1" applyBorder="1" applyAlignment="1">
      <alignment horizontal="center"/>
    </xf>
    <xf numFmtId="4" fontId="7" fillId="0" borderId="16" xfId="0" applyNumberFormat="1" applyFont="1" applyFill="1" applyBorder="1" applyAlignment="1">
      <alignment horizontal="center"/>
    </xf>
    <xf numFmtId="3" fontId="7" fillId="0" borderId="22" xfId="0" applyNumberFormat="1" applyFont="1" applyFill="1" applyBorder="1" applyAlignment="1">
      <alignment horizontal="center"/>
    </xf>
    <xf numFmtId="3" fontId="7" fillId="0" borderId="42" xfId="0" applyNumberFormat="1" applyFont="1" applyFill="1" applyBorder="1" applyAlignment="1">
      <alignment horizontal="center"/>
    </xf>
    <xf numFmtId="3" fontId="7" fillId="0" borderId="43" xfId="0" applyNumberFormat="1" applyFont="1" applyFill="1" applyBorder="1" applyAlignment="1">
      <alignment horizontal="center"/>
    </xf>
    <xf numFmtId="4" fontId="7" fillId="0" borderId="42" xfId="0" applyNumberFormat="1" applyFont="1" applyFill="1" applyBorder="1" applyAlignment="1">
      <alignment horizontal="center"/>
    </xf>
    <xf numFmtId="4" fontId="7" fillId="0" borderId="17" xfId="0" applyNumberFormat="1" applyFont="1" applyFill="1" applyBorder="1" applyAlignment="1">
      <alignment horizontal="center"/>
    </xf>
    <xf numFmtId="0" fontId="7" fillId="0" borderId="24" xfId="0" applyFont="1" applyFill="1" applyBorder="1" applyAlignment="1">
      <alignment horizontal="center"/>
    </xf>
    <xf numFmtId="0" fontId="7" fillId="0" borderId="44" xfId="0" applyFont="1" applyFill="1" applyBorder="1" applyAlignment="1">
      <alignment horizontal="center"/>
    </xf>
    <xf numFmtId="0" fontId="7" fillId="0" borderId="45" xfId="0" applyFont="1" applyFill="1" applyBorder="1" applyAlignment="1">
      <alignment horizontal="center"/>
    </xf>
    <xf numFmtId="4" fontId="7" fillId="0" borderId="44" xfId="0" applyNumberFormat="1" applyFont="1" applyFill="1" applyBorder="1" applyAlignment="1">
      <alignment horizontal="center"/>
    </xf>
    <xf numFmtId="4" fontId="7" fillId="0" borderId="18" xfId="0" applyNumberFormat="1" applyFont="1" applyFill="1" applyBorder="1" applyAlignment="1">
      <alignment horizontal="center"/>
    </xf>
    <xf numFmtId="3" fontId="7" fillId="2" borderId="6" xfId="0" applyNumberFormat="1" applyFont="1" applyFill="1" applyBorder="1" applyAlignment="1">
      <alignment horizontal="center"/>
    </xf>
    <xf numFmtId="3" fontId="7" fillId="2" borderId="7" xfId="0" applyNumberFormat="1" applyFont="1" applyFill="1" applyBorder="1" applyAlignment="1">
      <alignment horizontal="center"/>
    </xf>
    <xf numFmtId="3" fontId="7" fillId="2" borderId="8" xfId="0" applyNumberFormat="1" applyFont="1" applyFill="1" applyBorder="1" applyAlignment="1">
      <alignment horizontal="center"/>
    </xf>
    <xf numFmtId="0" fontId="5" fillId="2" borderId="21" xfId="0" applyFont="1" applyFill="1" applyBorder="1"/>
    <xf numFmtId="4" fontId="5" fillId="2" borderId="7" xfId="0" applyNumberFormat="1" applyFont="1" applyFill="1" applyBorder="1" applyAlignment="1">
      <alignment horizontal="center"/>
    </xf>
    <xf numFmtId="4" fontId="5" fillId="2" borderId="21" xfId="0" applyNumberFormat="1" applyFont="1" applyFill="1" applyBorder="1" applyAlignment="1">
      <alignment horizontal="center"/>
    </xf>
    <xf numFmtId="0" fontId="5" fillId="0" borderId="0" xfId="0" applyFont="1" applyFill="1" applyBorder="1"/>
    <xf numFmtId="4" fontId="5" fillId="0" borderId="0" xfId="0" applyNumberFormat="1" applyFont="1" applyFill="1" applyBorder="1" applyAlignment="1">
      <alignment horizontal="center"/>
    </xf>
    <xf numFmtId="4" fontId="5" fillId="0" borderId="10" xfId="0" applyNumberFormat="1" applyFont="1" applyFill="1" applyBorder="1" applyAlignment="1">
      <alignment horizontal="center"/>
    </xf>
    <xf numFmtId="4" fontId="5" fillId="0" borderId="4" xfId="0" applyNumberFormat="1" applyFont="1" applyFill="1" applyBorder="1" applyAlignment="1">
      <alignment horizontal="center"/>
    </xf>
    <xf numFmtId="0" fontId="7" fillId="0" borderId="10" xfId="0" applyFont="1" applyFill="1" applyBorder="1"/>
    <xf numFmtId="0" fontId="5" fillId="0" borderId="10" xfId="0" applyFont="1" applyFill="1" applyBorder="1"/>
    <xf numFmtId="0" fontId="7" fillId="0" borderId="2" xfId="0" applyFont="1" applyFill="1" applyBorder="1"/>
    <xf numFmtId="0" fontId="5" fillId="0" borderId="2" xfId="0" applyFont="1" applyFill="1" applyBorder="1"/>
    <xf numFmtId="4" fontId="5" fillId="0" borderId="2" xfId="0" applyNumberFormat="1" applyFont="1" applyFill="1" applyBorder="1" applyAlignment="1">
      <alignment horizontal="center"/>
    </xf>
    <xf numFmtId="0" fontId="7" fillId="0" borderId="23" xfId="0" applyFont="1" applyBorder="1"/>
    <xf numFmtId="0" fontId="7" fillId="0" borderId="28" xfId="0" applyFont="1" applyBorder="1"/>
    <xf numFmtId="0" fontId="7" fillId="0" borderId="25" xfId="0" applyFont="1" applyBorder="1"/>
    <xf numFmtId="0" fontId="7" fillId="0" borderId="22" xfId="0" applyFont="1" applyBorder="1"/>
    <xf numFmtId="0" fontId="7" fillId="0" borderId="43" xfId="0" applyFont="1" applyBorder="1"/>
    <xf numFmtId="0" fontId="5" fillId="2" borderId="34" xfId="0" applyFont="1" applyFill="1" applyBorder="1" applyAlignment="1">
      <alignment horizontal="center"/>
    </xf>
    <xf numFmtId="4" fontId="7" fillId="3" borderId="34" xfId="0" applyNumberFormat="1" applyFont="1" applyFill="1" applyBorder="1" applyAlignment="1">
      <alignment horizontal="center"/>
    </xf>
    <xf numFmtId="4" fontId="7" fillId="0" borderId="34" xfId="0" applyNumberFormat="1" applyFont="1" applyBorder="1" applyAlignment="1">
      <alignment horizontal="center"/>
    </xf>
    <xf numFmtId="0" fontId="7" fillId="0" borderId="24" xfId="0" applyFont="1" applyBorder="1"/>
    <xf numFmtId="0" fontId="7" fillId="0" borderId="50" xfId="0" applyFont="1" applyBorder="1"/>
    <xf numFmtId="0" fontId="7" fillId="0" borderId="45" xfId="0" applyFont="1" applyBorder="1"/>
    <xf numFmtId="3" fontId="19" fillId="0" borderId="0" xfId="0" applyNumberFormat="1" applyFont="1" applyBorder="1" applyAlignment="1">
      <alignment horizontal="left"/>
    </xf>
    <xf numFmtId="4" fontId="7" fillId="0" borderId="16" xfId="0" applyNumberFormat="1" applyFont="1" applyBorder="1" applyAlignment="1">
      <alignment horizontal="center"/>
    </xf>
    <xf numFmtId="0" fontId="7" fillId="0" borderId="0" xfId="0" applyFont="1" applyBorder="1" applyAlignment="1">
      <alignment horizontal="left" vertical="center"/>
    </xf>
    <xf numFmtId="0" fontId="7" fillId="0" borderId="4" xfId="0" applyFont="1" applyBorder="1" applyAlignment="1">
      <alignment horizontal="left" vertical="center"/>
    </xf>
    <xf numFmtId="164" fontId="7" fillId="0" borderId="0" xfId="0" applyNumberFormat="1" applyFont="1" applyBorder="1" applyAlignment="1">
      <alignment horizontal="center" vertical="center"/>
    </xf>
    <xf numFmtId="164" fontId="7" fillId="0" borderId="0" xfId="0" applyNumberFormat="1" applyFont="1" applyBorder="1" applyAlignment="1">
      <alignment horizontal="center"/>
    </xf>
    <xf numFmtId="0" fontId="10" fillId="0" borderId="0" xfId="0" applyFont="1" applyFill="1" applyBorder="1" applyAlignment="1">
      <alignment horizontal="right"/>
    </xf>
    <xf numFmtId="165" fontId="10"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7" fillId="0" borderId="3" xfId="0" applyFont="1" applyBorder="1"/>
    <xf numFmtId="3" fontId="7" fillId="0" borderId="12" xfId="0" applyNumberFormat="1" applyFont="1" applyFill="1" applyBorder="1" applyAlignment="1">
      <alignment horizontal="center"/>
    </xf>
    <xf numFmtId="3" fontId="7" fillId="0" borderId="21" xfId="0" applyNumberFormat="1" applyFont="1" applyFill="1" applyBorder="1" applyAlignment="1">
      <alignment horizontal="center"/>
    </xf>
    <xf numFmtId="0" fontId="7" fillId="0" borderId="0" xfId="0" applyFont="1" applyBorder="1" applyAlignment="1">
      <alignment horizontal="center"/>
    </xf>
    <xf numFmtId="0" fontId="5" fillId="2" borderId="29" xfId="0" applyFont="1" applyFill="1" applyBorder="1" applyAlignment="1">
      <alignment horizontal="center"/>
    </xf>
    <xf numFmtId="4" fontId="7" fillId="0" borderId="6" xfId="0" applyNumberFormat="1" applyFont="1" applyFill="1" applyBorder="1" applyAlignment="1">
      <alignment horizontal="center"/>
    </xf>
    <xf numFmtId="4" fontId="7" fillId="0" borderId="7" xfId="0" applyNumberFormat="1" applyFont="1" applyFill="1" applyBorder="1" applyAlignment="1">
      <alignment horizontal="center"/>
    </xf>
    <xf numFmtId="4" fontId="7" fillId="0" borderId="29" xfId="0" applyNumberFormat="1" applyFont="1" applyFill="1" applyBorder="1" applyAlignment="1">
      <alignment horizontal="center"/>
    </xf>
    <xf numFmtId="4" fontId="7" fillId="0" borderId="21" xfId="0" applyNumberFormat="1" applyFont="1" applyFill="1" applyBorder="1" applyAlignment="1">
      <alignment horizontal="center"/>
    </xf>
    <xf numFmtId="4" fontId="5" fillId="0" borderId="11" xfId="0" applyNumberFormat="1" applyFont="1" applyFill="1" applyBorder="1" applyAlignment="1">
      <alignment horizontal="center"/>
    </xf>
    <xf numFmtId="0" fontId="27" fillId="0" borderId="0" xfId="2" applyFont="1" applyAlignment="1">
      <alignment horizontal="left" wrapText="1"/>
    </xf>
    <xf numFmtId="0" fontId="0" fillId="0" borderId="0" xfId="0" applyAlignment="1">
      <alignment vertical="top"/>
    </xf>
    <xf numFmtId="0" fontId="29" fillId="0" borderId="0" xfId="0" applyFont="1" applyAlignment="1">
      <alignment horizontal="left"/>
    </xf>
    <xf numFmtId="0" fontId="27" fillId="0" borderId="0" xfId="0" applyFont="1" applyAlignment="1">
      <alignment horizontal="left"/>
    </xf>
    <xf numFmtId="0" fontId="30" fillId="0" borderId="0" xfId="0" applyFont="1" applyAlignment="1">
      <alignment horizontal="left"/>
    </xf>
    <xf numFmtId="0" fontId="4" fillId="0" borderId="34" xfId="1" applyFill="1" applyBorder="1" applyAlignment="1">
      <alignment horizontal="center"/>
    </xf>
    <xf numFmtId="0" fontId="4" fillId="4" borderId="37" xfId="1" applyFill="1" applyBorder="1" applyAlignment="1">
      <alignment horizontal="center"/>
    </xf>
    <xf numFmtId="0" fontId="14" fillId="0" borderId="0" xfId="1" applyFont="1"/>
    <xf numFmtId="3" fontId="31" fillId="0" borderId="0" xfId="1" applyNumberFormat="1" applyFont="1"/>
    <xf numFmtId="0" fontId="5" fillId="6" borderId="34"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0" fillId="3" borderId="34" xfId="0" applyFill="1" applyBorder="1"/>
    <xf numFmtId="0" fontId="7" fillId="7" borderId="65" xfId="0" applyFont="1" applyFill="1" applyBorder="1"/>
    <xf numFmtId="0" fontId="7" fillId="7" borderId="65" xfId="0" applyFont="1" applyFill="1" applyBorder="1" applyAlignment="1">
      <alignment horizontal="center" vertical="center"/>
    </xf>
    <xf numFmtId="0" fontId="7" fillId="7" borderId="31" xfId="0" applyFont="1" applyFill="1" applyBorder="1" applyAlignment="1">
      <alignment horizontal="center" vertical="center"/>
    </xf>
    <xf numFmtId="0" fontId="5" fillId="6" borderId="30"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24" fillId="0" borderId="0" xfId="1" applyFont="1" applyAlignment="1">
      <alignment vertical="top"/>
    </xf>
    <xf numFmtId="0" fontId="3" fillId="0" borderId="54" xfId="1" applyFont="1" applyBorder="1" applyAlignment="1">
      <alignment horizontal="center" vertical="center"/>
    </xf>
    <xf numFmtId="0" fontId="3" fillId="0" borderId="0" xfId="1" applyFont="1"/>
    <xf numFmtId="0" fontId="2" fillId="4" borderId="7" xfId="1" applyFont="1" applyFill="1" applyBorder="1"/>
    <xf numFmtId="0" fontId="23" fillId="0" borderId="0" xfId="0" applyFont="1" applyAlignment="1">
      <alignment horizontal="center" vertical="center" wrapText="1"/>
    </xf>
    <xf numFmtId="0" fontId="7" fillId="0" borderId="4" xfId="0" applyFont="1" applyBorder="1" applyAlignment="1"/>
    <xf numFmtId="0" fontId="1" fillId="0" borderId="0" xfId="1" applyFont="1" applyBorder="1" applyAlignment="1">
      <alignment horizontal="center" vertical="center"/>
    </xf>
    <xf numFmtId="3" fontId="7" fillId="0" borderId="34" xfId="0" applyNumberFormat="1" applyFont="1" applyFill="1" applyBorder="1" applyAlignment="1">
      <alignment horizontal="center"/>
    </xf>
    <xf numFmtId="4" fontId="7" fillId="0" borderId="34" xfId="0" applyNumberFormat="1" applyFont="1" applyBorder="1" applyAlignment="1">
      <alignment horizontal="left"/>
    </xf>
    <xf numFmtId="165" fontId="7" fillId="4" borderId="34" xfId="0" applyNumberFormat="1" applyFont="1" applyFill="1" applyBorder="1" applyAlignment="1">
      <alignment horizontal="center"/>
    </xf>
    <xf numFmtId="165" fontId="7" fillId="0" borderId="34" xfId="0" applyNumberFormat="1" applyFont="1" applyBorder="1" applyAlignment="1">
      <alignment horizontal="center"/>
    </xf>
    <xf numFmtId="166" fontId="4" fillId="4" borderId="30" xfId="1" applyNumberFormat="1" applyFill="1" applyBorder="1"/>
    <xf numFmtId="166" fontId="4" fillId="4" borderId="33" xfId="1" applyNumberFormat="1" applyFill="1" applyBorder="1"/>
    <xf numFmtId="166" fontId="4" fillId="4" borderId="36" xfId="1" applyNumberFormat="1" applyFill="1" applyBorder="1"/>
    <xf numFmtId="166" fontId="4" fillId="0" borderId="30" xfId="1" applyNumberFormat="1" applyFill="1" applyBorder="1"/>
    <xf numFmtId="166" fontId="4" fillId="0" borderId="33" xfId="1" applyNumberFormat="1" applyFill="1" applyBorder="1"/>
    <xf numFmtId="166" fontId="4" fillId="0" borderId="36" xfId="1" applyNumberFormat="1" applyFill="1" applyBorder="1"/>
    <xf numFmtId="166" fontId="31" fillId="0" borderId="0" xfId="1" applyNumberFormat="1" applyFont="1"/>
    <xf numFmtId="166" fontId="4" fillId="0" borderId="32" xfId="1" applyNumberFormat="1" applyBorder="1" applyAlignment="1">
      <alignment horizontal="center" vertical="center"/>
    </xf>
    <xf numFmtId="166" fontId="4" fillId="0" borderId="35" xfId="1" applyNumberFormat="1" applyBorder="1" applyAlignment="1">
      <alignment horizontal="center" vertical="center"/>
    </xf>
    <xf numFmtId="166" fontId="4" fillId="0" borderId="38" xfId="1" applyNumberFormat="1" applyBorder="1" applyAlignment="1">
      <alignment horizontal="center" vertical="center"/>
    </xf>
    <xf numFmtId="166" fontId="4" fillId="0" borderId="21" xfId="1" applyNumberFormat="1" applyBorder="1" applyAlignment="1">
      <alignment horizontal="center" vertical="center"/>
    </xf>
    <xf numFmtId="166" fontId="7" fillId="3" borderId="6" xfId="0" applyNumberFormat="1" applyFont="1" applyFill="1" applyBorder="1" applyAlignment="1">
      <alignment horizontal="center"/>
    </xf>
    <xf numFmtId="166" fontId="7" fillId="0" borderId="8" xfId="0" applyNumberFormat="1" applyFont="1" applyFill="1" applyBorder="1" applyAlignment="1">
      <alignment horizontal="center"/>
    </xf>
    <xf numFmtId="164" fontId="7" fillId="0" borderId="0" xfId="0" applyNumberFormat="1" applyFont="1" applyFill="1" applyBorder="1" applyAlignment="1">
      <alignment horizontal="center"/>
    </xf>
    <xf numFmtId="9" fontId="7" fillId="8" borderId="14" xfId="3" applyFont="1" applyFill="1" applyBorder="1" applyAlignment="1">
      <alignment horizontal="center"/>
    </xf>
    <xf numFmtId="9" fontId="7" fillId="8" borderId="15" xfId="3" applyFont="1" applyFill="1" applyBorder="1" applyAlignment="1">
      <alignment horizontal="center"/>
    </xf>
    <xf numFmtId="9" fontId="7" fillId="8" borderId="19" xfId="3" applyFont="1" applyFill="1" applyBorder="1" applyAlignment="1">
      <alignment horizontal="center"/>
    </xf>
    <xf numFmtId="9" fontId="7" fillId="8" borderId="20" xfId="3" applyFont="1" applyFill="1" applyBorder="1" applyAlignment="1">
      <alignment horizontal="center"/>
    </xf>
    <xf numFmtId="0" fontId="11" fillId="8" borderId="14" xfId="0" applyFont="1" applyFill="1" applyBorder="1" applyAlignment="1">
      <alignment horizontal="center"/>
    </xf>
    <xf numFmtId="0" fontId="5" fillId="2" borderId="34" xfId="0" applyFont="1" applyFill="1" applyBorder="1" applyAlignment="1">
      <alignment horizontal="center" vertical="center" wrapText="1"/>
    </xf>
    <xf numFmtId="4" fontId="7" fillId="8" borderId="34" xfId="0" applyNumberFormat="1" applyFont="1" applyFill="1" applyBorder="1" applyAlignment="1">
      <alignment horizontal="center"/>
    </xf>
    <xf numFmtId="0" fontId="27" fillId="0" borderId="0" xfId="2" applyFont="1" applyAlignment="1">
      <alignment horizontal="left" wrapText="1"/>
    </xf>
    <xf numFmtId="0" fontId="27"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center" vertical="center" wrapText="1"/>
    </xf>
    <xf numFmtId="0" fontId="0" fillId="0" borderId="0" xfId="0" applyAlignment="1">
      <alignment wrapText="1"/>
    </xf>
    <xf numFmtId="0" fontId="11" fillId="0" borderId="29" xfId="0" applyFont="1" applyFill="1" applyBorder="1" applyAlignment="1">
      <alignment horizontal="center"/>
    </xf>
    <xf numFmtId="0" fontId="11" fillId="0" borderId="64" xfId="0" applyFont="1" applyFill="1" applyBorder="1" applyAlignment="1">
      <alignment horizontal="center"/>
    </xf>
    <xf numFmtId="0" fontId="10" fillId="0" borderId="0" xfId="0" applyFont="1" applyFill="1" applyBorder="1" applyAlignment="1">
      <alignment wrapText="1"/>
    </xf>
    <xf numFmtId="0" fontId="5" fillId="2" borderId="2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60" xfId="0" applyFont="1" applyFill="1" applyBorder="1" applyAlignment="1">
      <alignment horizontal="center" vertical="center" wrapText="1"/>
    </xf>
    <xf numFmtId="4" fontId="11" fillId="0" borderId="39" xfId="0" applyNumberFormat="1" applyFont="1" applyFill="1" applyBorder="1" applyAlignment="1">
      <alignment horizontal="center"/>
    </xf>
    <xf numFmtId="0" fontId="0" fillId="0" borderId="61" xfId="0" applyBorder="1" applyAlignment="1">
      <alignment horizontal="center"/>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2" fontId="11" fillId="0" borderId="39" xfId="0" applyNumberFormat="1" applyFont="1" applyFill="1" applyBorder="1" applyAlignment="1">
      <alignment horizontal="center"/>
    </xf>
    <xf numFmtId="2" fontId="11" fillId="0" borderId="61" xfId="0" applyNumberFormat="1" applyFont="1" applyFill="1" applyBorder="1" applyAlignment="1">
      <alignment horizontal="center"/>
    </xf>
    <xf numFmtId="0" fontId="5" fillId="2" borderId="12"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13" xfId="0"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12" xfId="0" applyFont="1" applyFill="1" applyBorder="1" applyAlignment="1">
      <alignment horizontal="center"/>
    </xf>
    <xf numFmtId="0" fontId="5" fillId="2" borderId="51" xfId="0" applyFont="1" applyFill="1" applyBorder="1" applyAlignment="1">
      <alignment horizontal="center"/>
    </xf>
    <xf numFmtId="0" fontId="5" fillId="2" borderId="13" xfId="0" applyFont="1" applyFill="1" applyBorder="1" applyAlignment="1">
      <alignment horizontal="center"/>
    </xf>
    <xf numFmtId="0" fontId="5" fillId="6" borderId="31"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29" fillId="0" borderId="0" xfId="0" applyFont="1" applyFill="1" applyBorder="1" applyAlignment="1">
      <alignment horizontal="left" vertical="center" wrapText="1"/>
    </xf>
  </cellXfs>
  <cellStyles count="4">
    <cellStyle name="Normal" xfId="0" builtinId="0"/>
    <cellStyle name="Normal 2" xfId="1"/>
    <cellStyle name="Normal 3" xfId="2"/>
    <cellStyle name="Porcentual" xfId="3" builtinId="5"/>
  </cellStyles>
  <dxfs count="1">
    <dxf>
      <font>
        <color rgb="FFFF0000"/>
      </font>
    </dxf>
  </dxfs>
  <tableStyles count="0" defaultTableStyle="TableStyleMedium9" defaultPivotStyle="PivotStyleLight16"/>
  <colors>
    <mruColors>
      <color rgb="FFFF66FF"/>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101724</xdr:rowOff>
    </xdr:from>
    <xdr:to>
      <xdr:col>2</xdr:col>
      <xdr:colOff>428228</xdr:colOff>
      <xdr:row>13</xdr:row>
      <xdr:rowOff>138286</xdr:rowOff>
    </xdr:to>
    <xdr:sp macro="" textlink="">
      <xdr:nvSpPr>
        <xdr:cNvPr id="24" name="3 Rectángulo"/>
        <xdr:cNvSpPr/>
      </xdr:nvSpPr>
      <xdr:spPr>
        <a:xfrm>
          <a:off x="800100" y="1235199"/>
          <a:ext cx="1152128" cy="100811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1</xdr:col>
      <xdr:colOff>38100</xdr:colOff>
      <xdr:row>9</xdr:row>
      <xdr:rowOff>65906</xdr:rowOff>
    </xdr:from>
    <xdr:to>
      <xdr:col>2</xdr:col>
      <xdr:colOff>428228</xdr:colOff>
      <xdr:row>12</xdr:row>
      <xdr:rowOff>41796</xdr:rowOff>
    </xdr:to>
    <xdr:sp macro="" textlink="">
      <xdr:nvSpPr>
        <xdr:cNvPr id="25" name="4 CuadroTexto"/>
        <xdr:cNvSpPr txBox="1"/>
      </xdr:nvSpPr>
      <xdr:spPr>
        <a:xfrm>
          <a:off x="800100" y="1523231"/>
          <a:ext cx="1152128"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Residuos a Tratar</a:t>
          </a:r>
        </a:p>
      </xdr:txBody>
    </xdr:sp>
    <xdr:clientData/>
  </xdr:twoCellAnchor>
  <xdr:twoCellAnchor>
    <xdr:from>
      <xdr:col>1</xdr:col>
      <xdr:colOff>38100</xdr:colOff>
      <xdr:row>22</xdr:row>
      <xdr:rowOff>49113</xdr:rowOff>
    </xdr:from>
    <xdr:to>
      <xdr:col>2</xdr:col>
      <xdr:colOff>428228</xdr:colOff>
      <xdr:row>28</xdr:row>
      <xdr:rowOff>85675</xdr:rowOff>
    </xdr:to>
    <xdr:sp macro="" textlink="">
      <xdr:nvSpPr>
        <xdr:cNvPr id="26" name="5 Rectángulo"/>
        <xdr:cNvSpPr/>
      </xdr:nvSpPr>
      <xdr:spPr>
        <a:xfrm>
          <a:off x="800100" y="3611463"/>
          <a:ext cx="1152128" cy="100811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1</xdr:col>
      <xdr:colOff>38100</xdr:colOff>
      <xdr:row>24</xdr:row>
      <xdr:rowOff>13295</xdr:rowOff>
    </xdr:from>
    <xdr:to>
      <xdr:col>2</xdr:col>
      <xdr:colOff>428228</xdr:colOff>
      <xdr:row>26</xdr:row>
      <xdr:rowOff>151110</xdr:rowOff>
    </xdr:to>
    <xdr:sp macro="" textlink="">
      <xdr:nvSpPr>
        <xdr:cNvPr id="27" name="6 CuadroTexto"/>
        <xdr:cNvSpPr txBox="1"/>
      </xdr:nvSpPr>
      <xdr:spPr>
        <a:xfrm>
          <a:off x="800100" y="3899495"/>
          <a:ext cx="1152128"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Residuos a Tratar</a:t>
          </a:r>
        </a:p>
      </xdr:txBody>
    </xdr:sp>
    <xdr:clientData/>
  </xdr:twoCellAnchor>
  <xdr:twoCellAnchor>
    <xdr:from>
      <xdr:col>2</xdr:col>
      <xdr:colOff>572244</xdr:colOff>
      <xdr:row>10</xdr:row>
      <xdr:rowOff>120005</xdr:rowOff>
    </xdr:from>
    <xdr:to>
      <xdr:col>4</xdr:col>
      <xdr:colOff>200372</xdr:colOff>
      <xdr:row>10</xdr:row>
      <xdr:rowOff>120005</xdr:rowOff>
    </xdr:to>
    <xdr:cxnSp macro="">
      <xdr:nvCxnSpPr>
        <xdr:cNvPr id="28" name="8 Conector recto de flecha"/>
        <xdr:cNvCxnSpPr/>
      </xdr:nvCxnSpPr>
      <xdr:spPr>
        <a:xfrm>
          <a:off x="2096244" y="1739255"/>
          <a:ext cx="115212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272380</xdr:colOff>
      <xdr:row>6</xdr:row>
      <xdr:rowOff>47625</xdr:rowOff>
    </xdr:from>
    <xdr:to>
      <xdr:col>5</xdr:col>
      <xdr:colOff>374476</xdr:colOff>
      <xdr:row>16</xdr:row>
      <xdr:rowOff>156567</xdr:rowOff>
    </xdr:to>
    <xdr:sp macro="" textlink="">
      <xdr:nvSpPr>
        <xdr:cNvPr id="29" name="9 Rectángulo"/>
        <xdr:cNvSpPr/>
      </xdr:nvSpPr>
      <xdr:spPr>
        <a:xfrm>
          <a:off x="3320380" y="1019175"/>
          <a:ext cx="864096" cy="172819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4</xdr:col>
      <xdr:colOff>416396</xdr:colOff>
      <xdr:row>7</xdr:row>
      <xdr:rowOff>29716</xdr:rowOff>
    </xdr:from>
    <xdr:to>
      <xdr:col>5</xdr:col>
      <xdr:colOff>302468</xdr:colOff>
      <xdr:row>18</xdr:row>
      <xdr:rowOff>2867</xdr:rowOff>
    </xdr:to>
    <xdr:sp macro="" textlink="">
      <xdr:nvSpPr>
        <xdr:cNvPr id="30" name="10 CuadroTexto"/>
        <xdr:cNvSpPr txBox="1"/>
      </xdr:nvSpPr>
      <xdr:spPr>
        <a:xfrm>
          <a:off x="3464396" y="1163191"/>
          <a:ext cx="648072" cy="1754326"/>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P</a:t>
          </a:r>
          <a:r>
            <a:rPr lang="es-ES" sz="1200" baseline="-25000"/>
            <a:t>1</a:t>
          </a:r>
          <a:r>
            <a:rPr lang="es-ES" sz="1200" baseline="30000"/>
            <a:t>b</a:t>
          </a:r>
        </a:p>
        <a:p>
          <a:pPr algn="ctr"/>
          <a:endParaRPr lang="es-ES" sz="1200"/>
        </a:p>
        <a:p>
          <a:pPr algn="ctr"/>
          <a:r>
            <a:rPr lang="es-ES" sz="1200"/>
            <a:t>P</a:t>
          </a:r>
          <a:r>
            <a:rPr lang="es-ES" sz="1200" baseline="-25000"/>
            <a:t>2</a:t>
          </a:r>
          <a:r>
            <a:rPr lang="es-ES" sz="1200" baseline="30000"/>
            <a:t>b</a:t>
          </a:r>
        </a:p>
        <a:p>
          <a:pPr algn="ctr"/>
          <a:endParaRPr lang="es-ES" sz="1200"/>
        </a:p>
        <a:p>
          <a:pPr algn="ctr"/>
          <a:r>
            <a:rPr lang="es-ES" sz="1200"/>
            <a:t>P</a:t>
          </a:r>
          <a:r>
            <a:rPr lang="es-ES" sz="1200" baseline="-25000"/>
            <a:t>3</a:t>
          </a:r>
          <a:r>
            <a:rPr lang="es-ES" sz="1200" baseline="30000"/>
            <a:t>b</a:t>
          </a:r>
        </a:p>
        <a:p>
          <a:pPr algn="ctr"/>
          <a:endParaRPr lang="es-ES" sz="1200" baseline="30000"/>
        </a:p>
        <a:p>
          <a:pPr algn="ctr"/>
          <a:r>
            <a:rPr lang="es-ES" sz="1200"/>
            <a:t>P</a:t>
          </a:r>
          <a:r>
            <a:rPr lang="es-ES" sz="1200" baseline="-25000"/>
            <a:t>4</a:t>
          </a:r>
          <a:r>
            <a:rPr lang="es-ES" sz="1200" baseline="30000"/>
            <a:t>b</a:t>
          </a:r>
        </a:p>
        <a:p>
          <a:pPr algn="ctr"/>
          <a:endParaRPr lang="es-ES" sz="1200" baseline="30000"/>
        </a:p>
        <a:p>
          <a:pPr algn="ctr"/>
          <a:endParaRPr lang="es-ES" sz="1200"/>
        </a:p>
      </xdr:txBody>
    </xdr:sp>
    <xdr:clientData/>
  </xdr:twoCellAnchor>
  <xdr:twoCellAnchor>
    <xdr:from>
      <xdr:col>7</xdr:col>
      <xdr:colOff>2604</xdr:colOff>
      <xdr:row>7</xdr:row>
      <xdr:rowOff>29716</xdr:rowOff>
    </xdr:from>
    <xdr:to>
      <xdr:col>9</xdr:col>
      <xdr:colOff>638844</xdr:colOff>
      <xdr:row>8</xdr:row>
      <xdr:rowOff>155823</xdr:rowOff>
    </xdr:to>
    <xdr:sp macro="" textlink="">
      <xdr:nvSpPr>
        <xdr:cNvPr id="31" name="11 Rectángulo"/>
        <xdr:cNvSpPr/>
      </xdr:nvSpPr>
      <xdr:spPr>
        <a:xfrm>
          <a:off x="5336604" y="1163191"/>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9</xdr:row>
      <xdr:rowOff>137914</xdr:rowOff>
    </xdr:from>
    <xdr:to>
      <xdr:col>9</xdr:col>
      <xdr:colOff>638844</xdr:colOff>
      <xdr:row>11</xdr:row>
      <xdr:rowOff>102096</xdr:rowOff>
    </xdr:to>
    <xdr:sp macro="" textlink="">
      <xdr:nvSpPr>
        <xdr:cNvPr id="32" name="13 Rectángulo"/>
        <xdr:cNvSpPr/>
      </xdr:nvSpPr>
      <xdr:spPr>
        <a:xfrm>
          <a:off x="5336604" y="1595239"/>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12</xdr:row>
      <xdr:rowOff>84187</xdr:rowOff>
    </xdr:from>
    <xdr:to>
      <xdr:col>9</xdr:col>
      <xdr:colOff>638844</xdr:colOff>
      <xdr:row>14</xdr:row>
      <xdr:rowOff>48369</xdr:rowOff>
    </xdr:to>
    <xdr:sp macro="" textlink="">
      <xdr:nvSpPr>
        <xdr:cNvPr id="33" name="14 Rectángulo"/>
        <xdr:cNvSpPr/>
      </xdr:nvSpPr>
      <xdr:spPr>
        <a:xfrm>
          <a:off x="5336604" y="2027287"/>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7</xdr:row>
      <xdr:rowOff>29716</xdr:rowOff>
    </xdr:from>
    <xdr:to>
      <xdr:col>9</xdr:col>
      <xdr:colOff>566836</xdr:colOff>
      <xdr:row>8</xdr:row>
      <xdr:rowOff>144790</xdr:rowOff>
    </xdr:to>
    <xdr:sp macro="" textlink="">
      <xdr:nvSpPr>
        <xdr:cNvPr id="34" name="15 CuadroTexto"/>
        <xdr:cNvSpPr txBox="1"/>
      </xdr:nvSpPr>
      <xdr:spPr>
        <a:xfrm>
          <a:off x="5336604" y="1163191"/>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Vertedero</a:t>
          </a:r>
        </a:p>
      </xdr:txBody>
    </xdr:sp>
    <xdr:clientData/>
  </xdr:twoCellAnchor>
  <xdr:twoCellAnchor>
    <xdr:from>
      <xdr:col>7</xdr:col>
      <xdr:colOff>2604</xdr:colOff>
      <xdr:row>9</xdr:row>
      <xdr:rowOff>137914</xdr:rowOff>
    </xdr:from>
    <xdr:to>
      <xdr:col>9</xdr:col>
      <xdr:colOff>566836</xdr:colOff>
      <xdr:row>11</xdr:row>
      <xdr:rowOff>91063</xdr:rowOff>
    </xdr:to>
    <xdr:sp macro="" textlink="">
      <xdr:nvSpPr>
        <xdr:cNvPr id="35" name="17 CuadroTexto"/>
        <xdr:cNvSpPr txBox="1"/>
      </xdr:nvSpPr>
      <xdr:spPr>
        <a:xfrm>
          <a:off x="5336604" y="1595239"/>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Biometanización</a:t>
          </a:r>
        </a:p>
      </xdr:txBody>
    </xdr:sp>
    <xdr:clientData/>
  </xdr:twoCellAnchor>
  <xdr:twoCellAnchor>
    <xdr:from>
      <xdr:col>7</xdr:col>
      <xdr:colOff>2604</xdr:colOff>
      <xdr:row>12</xdr:row>
      <xdr:rowOff>84187</xdr:rowOff>
    </xdr:from>
    <xdr:to>
      <xdr:col>9</xdr:col>
      <xdr:colOff>566836</xdr:colOff>
      <xdr:row>14</xdr:row>
      <xdr:rowOff>37336</xdr:rowOff>
    </xdr:to>
    <xdr:sp macro="" textlink="">
      <xdr:nvSpPr>
        <xdr:cNvPr id="36" name="18 CuadroTexto"/>
        <xdr:cNvSpPr txBox="1"/>
      </xdr:nvSpPr>
      <xdr:spPr>
        <a:xfrm>
          <a:off x="5336604" y="2027287"/>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Incineración</a:t>
          </a:r>
        </a:p>
      </xdr:txBody>
    </xdr:sp>
    <xdr:clientData/>
  </xdr:twoCellAnchor>
  <xdr:twoCellAnchor>
    <xdr:from>
      <xdr:col>5</xdr:col>
      <xdr:colOff>590500</xdr:colOff>
      <xdr:row>8</xdr:row>
      <xdr:rowOff>11807</xdr:rowOff>
    </xdr:from>
    <xdr:to>
      <xdr:col>6</xdr:col>
      <xdr:colOff>548580</xdr:colOff>
      <xdr:row>8</xdr:row>
      <xdr:rowOff>11807</xdr:rowOff>
    </xdr:to>
    <xdr:cxnSp macro="">
      <xdr:nvCxnSpPr>
        <xdr:cNvPr id="37" name="20 Conector recto de flecha"/>
        <xdr:cNvCxnSpPr/>
      </xdr:nvCxnSpPr>
      <xdr:spPr>
        <a:xfrm>
          <a:off x="4400500" y="1307207"/>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590500</xdr:colOff>
      <xdr:row>10</xdr:row>
      <xdr:rowOff>120005</xdr:rowOff>
    </xdr:from>
    <xdr:to>
      <xdr:col>6</xdr:col>
      <xdr:colOff>548580</xdr:colOff>
      <xdr:row>10</xdr:row>
      <xdr:rowOff>120005</xdr:rowOff>
    </xdr:to>
    <xdr:cxnSp macro="">
      <xdr:nvCxnSpPr>
        <xdr:cNvPr id="38" name="22 Conector recto de flecha"/>
        <xdr:cNvCxnSpPr/>
      </xdr:nvCxnSpPr>
      <xdr:spPr>
        <a:xfrm>
          <a:off x="4400500" y="1739255"/>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590500</xdr:colOff>
      <xdr:row>13</xdr:row>
      <xdr:rowOff>66278</xdr:rowOff>
    </xdr:from>
    <xdr:to>
      <xdr:col>6</xdr:col>
      <xdr:colOff>548580</xdr:colOff>
      <xdr:row>13</xdr:row>
      <xdr:rowOff>66278</xdr:rowOff>
    </xdr:to>
    <xdr:cxnSp macro="">
      <xdr:nvCxnSpPr>
        <xdr:cNvPr id="39" name="24 Conector recto de flecha"/>
        <xdr:cNvCxnSpPr/>
      </xdr:nvCxnSpPr>
      <xdr:spPr>
        <a:xfrm>
          <a:off x="4400500" y="2171303"/>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74612</xdr:colOff>
      <xdr:row>24</xdr:row>
      <xdr:rowOff>85303</xdr:rowOff>
    </xdr:from>
    <xdr:to>
      <xdr:col>9</xdr:col>
      <xdr:colOff>710852</xdr:colOff>
      <xdr:row>27</xdr:row>
      <xdr:rowOff>103584</xdr:rowOff>
    </xdr:to>
    <xdr:sp macro="" textlink="">
      <xdr:nvSpPr>
        <xdr:cNvPr id="40" name="26 Rectángulo"/>
        <xdr:cNvSpPr/>
      </xdr:nvSpPr>
      <xdr:spPr>
        <a:xfrm>
          <a:off x="5408612" y="3971503"/>
          <a:ext cx="2160240" cy="504056"/>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74612</xdr:colOff>
      <xdr:row>24</xdr:row>
      <xdr:rowOff>85303</xdr:rowOff>
    </xdr:from>
    <xdr:to>
      <xdr:col>9</xdr:col>
      <xdr:colOff>638844</xdr:colOff>
      <xdr:row>27</xdr:row>
      <xdr:rowOff>61193</xdr:rowOff>
    </xdr:to>
    <xdr:sp macro="" textlink="">
      <xdr:nvSpPr>
        <xdr:cNvPr id="41" name="27 CuadroTexto"/>
        <xdr:cNvSpPr txBox="1"/>
      </xdr:nvSpPr>
      <xdr:spPr>
        <a:xfrm>
          <a:off x="5408612" y="3971503"/>
          <a:ext cx="2088232"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Compostaje Doméstico o Comunitario</a:t>
          </a:r>
        </a:p>
      </xdr:txBody>
    </xdr:sp>
    <xdr:clientData/>
  </xdr:twoCellAnchor>
  <xdr:twoCellAnchor>
    <xdr:from>
      <xdr:col>5</xdr:col>
      <xdr:colOff>662508</xdr:colOff>
      <xdr:row>26</xdr:row>
      <xdr:rowOff>49485</xdr:rowOff>
    </xdr:from>
    <xdr:to>
      <xdr:col>6</xdr:col>
      <xdr:colOff>620588</xdr:colOff>
      <xdr:row>26</xdr:row>
      <xdr:rowOff>49485</xdr:rowOff>
    </xdr:to>
    <xdr:cxnSp macro="">
      <xdr:nvCxnSpPr>
        <xdr:cNvPr id="42" name="28 Conector recto de flecha"/>
        <xdr:cNvCxnSpPr/>
      </xdr:nvCxnSpPr>
      <xdr:spPr>
        <a:xfrm>
          <a:off x="4472508" y="4259535"/>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272380</xdr:colOff>
      <xdr:row>20</xdr:row>
      <xdr:rowOff>84931</xdr:rowOff>
    </xdr:from>
    <xdr:to>
      <xdr:col>5</xdr:col>
      <xdr:colOff>374476</xdr:colOff>
      <xdr:row>31</xdr:row>
      <xdr:rowOff>31948</xdr:rowOff>
    </xdr:to>
    <xdr:sp macro="" textlink="">
      <xdr:nvSpPr>
        <xdr:cNvPr id="43" name="30 Rectángulo"/>
        <xdr:cNvSpPr/>
      </xdr:nvSpPr>
      <xdr:spPr>
        <a:xfrm>
          <a:off x="3320380" y="3323431"/>
          <a:ext cx="864096" cy="172819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2</xdr:col>
      <xdr:colOff>572244</xdr:colOff>
      <xdr:row>26</xdr:row>
      <xdr:rowOff>49485</xdr:rowOff>
    </xdr:from>
    <xdr:to>
      <xdr:col>4</xdr:col>
      <xdr:colOff>200372</xdr:colOff>
      <xdr:row>26</xdr:row>
      <xdr:rowOff>49485</xdr:rowOff>
    </xdr:to>
    <xdr:cxnSp macro="">
      <xdr:nvCxnSpPr>
        <xdr:cNvPr id="44" name="32 Conector recto de flecha"/>
        <xdr:cNvCxnSpPr/>
      </xdr:nvCxnSpPr>
      <xdr:spPr>
        <a:xfrm>
          <a:off x="2096244" y="4259535"/>
          <a:ext cx="115212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2604</xdr:colOff>
      <xdr:row>15</xdr:row>
      <xdr:rowOff>23104</xdr:rowOff>
    </xdr:from>
    <xdr:to>
      <xdr:col>9</xdr:col>
      <xdr:colOff>638844</xdr:colOff>
      <xdr:row>16</xdr:row>
      <xdr:rowOff>149211</xdr:rowOff>
    </xdr:to>
    <xdr:sp macro="" textlink="">
      <xdr:nvSpPr>
        <xdr:cNvPr id="45" name="34 Rectángulo"/>
        <xdr:cNvSpPr/>
      </xdr:nvSpPr>
      <xdr:spPr>
        <a:xfrm>
          <a:off x="5336604" y="2451979"/>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15</xdr:row>
      <xdr:rowOff>43373</xdr:rowOff>
    </xdr:from>
    <xdr:to>
      <xdr:col>9</xdr:col>
      <xdr:colOff>566836</xdr:colOff>
      <xdr:row>16</xdr:row>
      <xdr:rowOff>158447</xdr:rowOff>
    </xdr:to>
    <xdr:sp macro="" textlink="">
      <xdr:nvSpPr>
        <xdr:cNvPr id="46" name="35 CuadroTexto"/>
        <xdr:cNvSpPr txBox="1"/>
      </xdr:nvSpPr>
      <xdr:spPr>
        <a:xfrm>
          <a:off x="5336604" y="2472248"/>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Compostaje</a:t>
          </a:r>
        </a:p>
      </xdr:txBody>
    </xdr:sp>
    <xdr:clientData/>
  </xdr:twoCellAnchor>
  <xdr:twoCellAnchor>
    <xdr:from>
      <xdr:col>5</xdr:col>
      <xdr:colOff>590500</xdr:colOff>
      <xdr:row>15</xdr:row>
      <xdr:rowOff>102468</xdr:rowOff>
    </xdr:from>
    <xdr:to>
      <xdr:col>6</xdr:col>
      <xdr:colOff>548580</xdr:colOff>
      <xdr:row>15</xdr:row>
      <xdr:rowOff>102468</xdr:rowOff>
    </xdr:to>
    <xdr:cxnSp macro="">
      <xdr:nvCxnSpPr>
        <xdr:cNvPr id="47" name="36 Conector recto de flecha"/>
        <xdr:cNvCxnSpPr/>
      </xdr:nvCxnSpPr>
      <xdr:spPr>
        <a:xfrm>
          <a:off x="4400500" y="2531343"/>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416396</xdr:colOff>
      <xdr:row>21</xdr:row>
      <xdr:rowOff>65830</xdr:rowOff>
    </xdr:from>
    <xdr:to>
      <xdr:col>5</xdr:col>
      <xdr:colOff>302468</xdr:colOff>
      <xdr:row>32</xdr:row>
      <xdr:rowOff>26836</xdr:rowOff>
    </xdr:to>
    <xdr:sp macro="" textlink="">
      <xdr:nvSpPr>
        <xdr:cNvPr id="48" name="37 CuadroTexto"/>
        <xdr:cNvSpPr txBox="1"/>
      </xdr:nvSpPr>
      <xdr:spPr>
        <a:xfrm>
          <a:off x="3464396" y="3544526"/>
          <a:ext cx="648072" cy="1783180"/>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P</a:t>
          </a:r>
          <a:r>
            <a:rPr lang="es-ES" sz="1200" baseline="-25000"/>
            <a:t>1</a:t>
          </a:r>
          <a:r>
            <a:rPr lang="es-ES" sz="1200" baseline="30000"/>
            <a:t>p</a:t>
          </a:r>
        </a:p>
        <a:p>
          <a:pPr algn="ctr"/>
          <a:endParaRPr lang="es-ES" sz="1200"/>
        </a:p>
        <a:p>
          <a:pPr algn="ctr"/>
          <a:r>
            <a:rPr lang="es-ES" sz="1200"/>
            <a:t>P</a:t>
          </a:r>
          <a:r>
            <a:rPr lang="es-ES" sz="1200" baseline="-25000"/>
            <a:t>2</a:t>
          </a:r>
          <a:r>
            <a:rPr lang="es-ES" sz="1200" baseline="30000"/>
            <a:t>p</a:t>
          </a:r>
        </a:p>
        <a:p>
          <a:pPr algn="ctr"/>
          <a:endParaRPr lang="es-ES" sz="1200"/>
        </a:p>
        <a:p>
          <a:pPr algn="ctr"/>
          <a:r>
            <a:rPr lang="es-ES" sz="1200"/>
            <a:t>P</a:t>
          </a:r>
          <a:r>
            <a:rPr lang="es-ES" sz="1200" baseline="-25000"/>
            <a:t>3</a:t>
          </a:r>
          <a:r>
            <a:rPr lang="es-ES" sz="1200" baseline="30000"/>
            <a:t>p</a:t>
          </a:r>
        </a:p>
        <a:p>
          <a:pPr algn="ctr"/>
          <a:endParaRPr lang="es-ES" sz="1200" baseline="30000"/>
        </a:p>
        <a:p>
          <a:pPr algn="ctr"/>
          <a:r>
            <a:rPr lang="es-ES" sz="1200"/>
            <a:t>P</a:t>
          </a:r>
          <a:r>
            <a:rPr lang="es-ES" sz="1200" baseline="-25000"/>
            <a:t>4</a:t>
          </a:r>
          <a:r>
            <a:rPr lang="es-ES" sz="1200" baseline="30000"/>
            <a:t>p</a:t>
          </a:r>
        </a:p>
        <a:p>
          <a:pPr algn="ctr"/>
          <a:endParaRPr lang="es-ES" sz="1200" baseline="30000"/>
        </a:p>
        <a:p>
          <a:pPr algn="ctr"/>
          <a:endParaRPr lang="es-E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cruz\AppData\Local\Microsoft\Windows\Temporary%20Internet%20Files\Content.Outlook\X8O3IA7U\Herramienta%20de%20C&#225;lculo%20EpE_Protoco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e pas modifier-Do not modify"/>
      <sheetName val="Introduction"/>
      <sheetName val="Source Type List"/>
      <sheetName val="Transport"/>
      <sheetName val="Méthodologie"/>
      <sheetName val="Sorting-Transfer"/>
      <sheetName val="AD-Methanisation"/>
      <sheetName val="Composting-Compostage"/>
      <sheetName val="Waste derived fuel-Comb. de sub"/>
      <sheetName val="MBT - TMB"/>
      <sheetName val="LFwithData "/>
      <sheetName val="Stockage-Landfill"/>
      <sheetName val="Incineration"/>
      <sheetName val="Evitées-Avoided"/>
      <sheetName val="Facteurs-Factors"/>
      <sheetName val="Recycling factors"/>
      <sheetName val="Source Type List with Results"/>
      <sheetName val="Synthèse-Synthesis"/>
      <sheetName val="About-A propos"/>
    </sheetNames>
    <sheetDataSet>
      <sheetData sheetId="0">
        <row r="2">
          <cell r="D2" t="str">
            <v>Protocolo de cálculo de la huella de carbono</v>
          </cell>
        </row>
        <row r="3">
          <cell r="D3" t="str">
            <v>Seleccionar idioma</v>
          </cell>
        </row>
        <row r="4">
          <cell r="D4" t="str">
            <v>Esta hoja de cálculo se adjunta con el protocolo realizado por Enterprises pour l'Environnement para ayudar a los operadores a desarrollar un inventario de  las emisiones de gases de efecto invernadero asociadas a sus actividades de gestión de residuos</v>
          </cell>
        </row>
        <row r="5">
          <cell r="D5" t="str">
            <v>Esta herramienta se debe usar como parte de un inventario que se ha realizado según los principios descritos en el protocolo</v>
          </cell>
        </row>
        <row r="6">
          <cell r="D6" t="str">
            <v>Consta de las siguientes páginas:</v>
          </cell>
        </row>
        <row r="7">
          <cell r="D7" t="str">
            <v>Recogida y transporte</v>
          </cell>
        </row>
        <row r="8">
          <cell r="D8" t="str">
            <v>Comb e Indirectos</v>
          </cell>
        </row>
        <row r="9">
          <cell r="D9" t="str">
            <v>Vertido</v>
          </cell>
        </row>
        <row r="10">
          <cell r="D10" t="str">
            <v>Incineración</v>
          </cell>
        </row>
        <row r="11">
          <cell r="D11" t="str">
            <v>Aguas residuales</v>
          </cell>
        </row>
        <row r="12">
          <cell r="D12" t="str">
            <v>Evitadas</v>
          </cell>
        </row>
        <row r="13">
          <cell r="D13" t="str">
            <v>Factores</v>
          </cell>
        </row>
        <row r="14">
          <cell r="D14" t="str">
            <v>Resumen</v>
          </cell>
        </row>
        <row r="15">
          <cell r="D15" t="str">
            <v>Emisiones debidas a la recogida y transporte</v>
          </cell>
        </row>
        <row r="16">
          <cell r="D16" t="str">
            <v>Emisiones debidas al consumo de combustibles, electricidad y calor</v>
          </cell>
        </row>
        <row r="17">
          <cell r="D17" t="str">
            <v>Especificaciones para el cálculo de emisiones en vertederos</v>
          </cell>
        </row>
        <row r="18">
          <cell r="D18" t="str">
            <v>Emisiones debidas a la incineración de residuos (todos los tipos)</v>
          </cell>
        </row>
        <row r="19">
          <cell r="D19" t="str">
            <v>Emisiones debidas al tratamiento de aguas residuales</v>
          </cell>
        </row>
        <row r="20">
          <cell r="D20" t="str">
            <v>Emisiones evitadas en alguna de las actividades anteriores</v>
          </cell>
        </row>
        <row r="21">
          <cell r="D21" t="str">
            <v>Factores indicativos disponibles</v>
          </cell>
        </row>
        <row r="22">
          <cell r="D22" t="str">
            <v>Hoja resumen del inventario</v>
          </cell>
        </row>
        <row r="23">
          <cell r="D23" t="str">
            <v>En determinadas celdas se facilitará información automática, para ayudar en su cumplimentación</v>
          </cell>
        </row>
        <row r="24">
          <cell r="D24" t="str">
            <v>ASEGRE</v>
          </cell>
        </row>
        <row r="25">
          <cell r="D25" t="str">
            <v>calle Orense, 8, 1º</v>
          </cell>
        </row>
        <row r="26">
          <cell r="D26" t="str">
            <v>Madrid 28020</v>
          </cell>
        </row>
        <row r="27">
          <cell r="D27" t="str">
            <v>Tel + (34) 91 556 35 60</v>
          </cell>
        </row>
        <row r="28">
          <cell r="D28" t="str">
            <v>Fax: +(+34) 91 556 16 41</v>
          </cell>
        </row>
        <row r="29">
          <cell r="D29" t="str">
            <v>Correo electrónico: secretaria@asegre.com</v>
          </cell>
        </row>
        <row r="30">
          <cell r="D30" t="str">
            <v>http://www.asegre.com</v>
          </cell>
        </row>
        <row r="31">
          <cell r="D31" t="str">
            <v>Marzo 2011</v>
          </cell>
        </row>
        <row r="32">
          <cell r="D32" t="str">
            <v>Factores de reciclaje</v>
          </cell>
        </row>
        <row r="33">
          <cell r="D33" t="str">
            <v>Factores indicativos de emisiones evitadas debidas a la recuperación material</v>
          </cell>
        </row>
        <row r="34">
          <cell r="D34" t="str">
            <v>Tratamiento Mecánico Biológico (TMB)</v>
          </cell>
        </row>
        <row r="51">
          <cell r="D51" t="str">
            <v>EMISIONES DE GASES DE EFECTO INVERNADERO DEBIDAS AL TRANSPORTE</v>
          </cell>
        </row>
        <row r="52">
          <cell r="D52" t="str">
            <v>Estas tablas, para el cálculo de emisiones de GEI debidas a las actividades de transporte, se extrajeron de la herramienta desarrollada por EpE y ADEME.</v>
          </cell>
        </row>
        <row r="53">
          <cell r="D53" t="str">
            <v>CÓDIGO DE COLOR:</v>
          </cell>
        </row>
        <row r="54">
          <cell r="D54" t="str">
            <v>Emisiones directas de los vehículos propiedad de la organización notificante</v>
          </cell>
        </row>
        <row r="55">
          <cell r="D55" t="str">
            <v>Emisiones debidas a la producción de la electricidad consumida por los vehículos eléctricos propiedad de la organización.</v>
          </cell>
        </row>
        <row r="56">
          <cell r="D56" t="str">
            <v>Emisiones debidas al transporte de los vehículos pertenecientes o gestionados por la subcontrata de la organización</v>
          </cell>
        </row>
        <row r="57">
          <cell r="D57" t="str">
            <v>Esta hoja se debe usar para evaluar las emisiones del transporte. Se deben notificar las emisiones directas de los vehículos pertenecientes o gestionados por la entidad, las emisiones indirectas de los vehículos eléctricos y las emisiones indirectas de las operaciones de transporte contratadas. No se deben sumar los tres tipos de emisiones mencionadas anteriormente.
Según los datos disponibles, el usuario puede utilizar una o varias de las siguientes tablas  .
Si un medio de transporte no se menciona (por ejemplo ferrocarril, transporte marítimo, el transporte fluvial) o si el usuario desea utilizar un modelo que permite la estimación de toneladas*km, se recomienda utilizar la herramienta de cálculo de las emisiones de GEI desarrollada por EPE / ADEME.
Los factores utilizados son los del Ministerio francés de Medio Ambiente o el IPCC para combustibles. Son de ADEME para los métodos de cálculo.</v>
          </cell>
        </row>
        <row r="58">
          <cell r="D58" t="str">
            <v>1- Transporte terrestre: calculado a partir de las compras de combustible (unidad: L)</v>
          </cell>
        </row>
        <row r="59">
          <cell r="D59" t="str">
            <v>Consumo</v>
          </cell>
        </row>
        <row r="60">
          <cell r="D60" t="str">
            <v>Kg CO2-e</v>
          </cell>
        </row>
        <row r="61">
          <cell r="D61" t="str">
            <v>t</v>
          </cell>
        </row>
        <row r="62">
          <cell r="D62" t="str">
            <v>(litro)</v>
          </cell>
        </row>
        <row r="63">
          <cell r="D63" t="str">
            <v>por litro</v>
          </cell>
        </row>
        <row r="64">
          <cell r="D64" t="str">
            <v>CO2-e</v>
          </cell>
        </row>
        <row r="65">
          <cell r="D65" t="str">
            <v>dueño</v>
          </cell>
        </row>
        <row r="66">
          <cell r="D66" t="str">
            <v>controlado o</v>
          </cell>
        </row>
        <row r="67">
          <cell r="D67" t="str">
            <v>gestionado</v>
          </cell>
        </row>
        <row r="68">
          <cell r="D68" t="str">
            <v>bienes externos</v>
          </cell>
        </row>
        <row r="69">
          <cell r="D69" t="str">
            <v>transporte</v>
          </cell>
        </row>
        <row r="70">
          <cell r="D70" t="str">
            <v>actividad subcontratada</v>
          </cell>
        </row>
        <row r="71">
          <cell r="D71" t="str">
            <v>combustible</v>
          </cell>
        </row>
        <row r="72">
          <cell r="D72" t="str">
            <v>Gasolina</v>
          </cell>
        </row>
        <row r="73">
          <cell r="D73" t="str">
            <v>Gasoil</v>
          </cell>
        </row>
        <row r="74">
          <cell r="D74" t="str">
            <v>GLP</v>
          </cell>
        </row>
        <row r="75">
          <cell r="D75" t="str">
            <v>Otros combustibles</v>
          </cell>
        </row>
        <row r="76">
          <cell r="D76" t="str">
            <v>Total</v>
          </cell>
        </row>
        <row r="77">
          <cell r="D77" t="str">
            <v>2-Transporte Terrestre: calculado a partir de la compra de combustible (unidad: toneladas)</v>
          </cell>
        </row>
        <row r="78">
          <cell r="D78" t="str">
            <v>(toneladas)</v>
          </cell>
        </row>
        <row r="79">
          <cell r="D79" t="str">
            <v>por tonelada</v>
          </cell>
        </row>
        <row r="80">
          <cell r="D80" t="str">
            <v>Gas natural</v>
          </cell>
        </row>
        <row r="81">
          <cell r="D81" t="str">
            <v>3. Transporte terrestre con tracción eléctrica: calculado a partir de las compras de electricidad</v>
          </cell>
        </row>
        <row r="82">
          <cell r="D82" t="str">
            <v>(MWh)</v>
          </cell>
        </row>
        <row r="83">
          <cell r="D83" t="str">
            <v>4-Transporte Terrestre: calculado a partir del kilometraje de los vehículos y del consumo medio</v>
          </cell>
        </row>
        <row r="84">
          <cell r="D84" t="str">
            <v>vehículo.km</v>
          </cell>
        </row>
        <row r="85">
          <cell r="D85" t="str">
            <v>Designación de un vehículo</v>
          </cell>
        </row>
        <row r="86">
          <cell r="D86" t="str">
            <v>Vehículo de gasolina, 1</v>
          </cell>
        </row>
        <row r="87">
          <cell r="D87" t="str">
            <v>Vehículo de gasolina, 2</v>
          </cell>
        </row>
        <row r="88">
          <cell r="D88" t="str">
            <v>Vehículo de gasolina, 3</v>
          </cell>
        </row>
        <row r="89">
          <cell r="D89" t="str">
            <v>Vehículo diesel, 1</v>
          </cell>
        </row>
        <row r="90">
          <cell r="D90" t="str">
            <v>Vehículo diesel, 2</v>
          </cell>
        </row>
        <row r="91">
          <cell r="D91" t="str">
            <v>Vehículo diesel, 3</v>
          </cell>
        </row>
        <row r="92">
          <cell r="D92" t="str">
            <v>Otro vehículo, 1</v>
          </cell>
        </row>
        <row r="93">
          <cell r="D93" t="str">
            <v>Otro vehículo, 2</v>
          </cell>
        </row>
        <row r="94">
          <cell r="D94" t="str">
            <v>Otro vehículo, 3</v>
          </cell>
        </row>
        <row r="95">
          <cell r="D95" t="str">
            <v>litros</v>
          </cell>
        </row>
        <row r="96">
          <cell r="D96" t="str">
            <v>por 100 km</v>
          </cell>
        </row>
        <row r="97">
          <cell r="D97" t="str">
            <v>Kg CO2-e</v>
          </cell>
        </row>
        <row r="98">
          <cell r="D98" t="str">
            <v>por litro</v>
          </cell>
        </row>
        <row r="99">
          <cell r="D99" t="str">
            <v>t</v>
          </cell>
        </row>
        <row r="100">
          <cell r="D100" t="str">
            <v>CO2-e</v>
          </cell>
        </row>
        <row r="101">
          <cell r="D101" t="str">
            <v>Emisiones por fuente</v>
          </cell>
        </row>
        <row r="102">
          <cell r="D102" t="str">
            <v>Emisiones directas de los vehículos de transporte pertenecientes o gestionados por la organización que notifica</v>
          </cell>
        </row>
        <row r="103">
          <cell r="D103" t="str">
            <v>Emisiones debidas a la producción de electricidad que utilizan los vehículos eléctricos o híbridos, gestionados por la organización</v>
          </cell>
        </row>
        <row r="104">
          <cell r="D104" t="str">
            <v>Las emisiones de los medios de transporte pertenecientes o utilizados por un subcontratista de la organización que realiza el inventario</v>
          </cell>
        </row>
        <row r="105">
          <cell r="D105" t="str">
            <v>Emisiones totales</v>
          </cell>
        </row>
        <row r="106">
          <cell r="D106" t="str">
            <v>toneladas de CO2-e</v>
          </cell>
        </row>
        <row r="107">
          <cell r="D107" t="str">
            <v>Balance Global</v>
          </cell>
        </row>
        <row r="108">
          <cell r="D108" t="str">
            <v>Francia, el uso del transporte</v>
          </cell>
        </row>
        <row r="109">
          <cell r="D109" t="str">
            <v>consumo de combustible</v>
          </cell>
        </row>
        <row r="110">
          <cell r="D110" t="str">
            <v>consumo</v>
          </cell>
        </row>
        <row r="111">
          <cell r="D111" t="str">
            <v>Emisiones directas de los vehículos de transporte pertenecientes, controlado u gestionados por la entidad que notifica</v>
          </cell>
        </row>
        <row r="112">
          <cell r="D112" t="str">
            <v>Emisiones indirectas debidas a la producción de electricidad que utilizan los vehículos eléctricos o híbridos gestionados por la organización</v>
          </cell>
        </row>
        <row r="132">
          <cell r="D132" t="str">
            <v xml:space="preserve"> EMISIONES DE GASES DE EFECTO INVERNADERO DIRECTAS (consumo de combustible) y las emisiones indirectas (consumo de electricidad y calor)
(NO ESPECÍFICOS DEL SECTOR)</v>
          </cell>
        </row>
        <row r="133">
          <cell r="D133" t="str">
            <v>CÓDIGO DE COLOR:</v>
          </cell>
        </row>
        <row r="134">
          <cell r="D134" t="str">
            <v>Valores por defecto</v>
          </cell>
        </row>
        <row r="135">
          <cell r="D135" t="str">
            <v>Valores calculados</v>
          </cell>
        </row>
        <row r="136">
          <cell r="D136" t="str">
            <v>Valores para introducir</v>
          </cell>
        </row>
        <row r="137">
          <cell r="D137" t="str">
            <v>Esta hoja está dirigida al consumo de energía, independientemente del proceso  de tratamiento de residuos: puede ser el consumo adicional de combustible en las incineradoras, para el funcionamiento de los motores o las turbinas en los vertederos, el uso de combustibles líquidos, de gas o electricidad en las plantas de tratamiento de aguas residuales, etc. Es para el usuario, para garantizar que tiene en cuenta todos los puntos de consumo de combustible.</v>
          </cell>
        </row>
        <row r="138">
          <cell r="D138" t="str">
            <v>Emisiones directas de CO2 de las instalaciones de combustión fijas  y móviles en el centro</v>
          </cell>
        </row>
        <row r="139">
          <cell r="D139" t="str">
            <v>1- Cálculo a partir de las toneladas de combustible</v>
          </cell>
        </row>
        <row r="140">
          <cell r="D140" t="str">
            <v>tipo de combustible</v>
          </cell>
        </row>
        <row r="141">
          <cell r="D141" t="str">
            <v>Gasoil</v>
          </cell>
        </row>
        <row r="142">
          <cell r="D142" t="str">
            <v>Diesel</v>
          </cell>
        </row>
        <row r="143">
          <cell r="D143" t="str">
            <v>Combustible pesado</v>
          </cell>
        </row>
        <row r="144">
          <cell r="D144" t="str">
            <v>Gas natural</v>
          </cell>
        </row>
        <row r="145">
          <cell r="D145" t="str">
            <v>Otros (a especificar)</v>
          </cell>
        </row>
        <row r="146">
          <cell r="D146" t="str">
            <v>Cantidades utilizadas</v>
          </cell>
        </row>
        <row r="147">
          <cell r="D147" t="str">
            <v>Factor de emisión</v>
          </cell>
        </row>
        <row r="148">
          <cell r="D148" t="str">
            <v>Emisiones brutas de CO2 contabilizadas</v>
          </cell>
        </row>
        <row r="149">
          <cell r="D149" t="str">
            <v>Contabilizar</v>
          </cell>
        </row>
        <row r="150">
          <cell r="D150" t="str">
            <v>Emisiones netas de CO"</v>
          </cell>
        </row>
        <row r="151">
          <cell r="D151" t="str">
            <v>Emisiones Directas</v>
          </cell>
        </row>
        <row r="152">
          <cell r="D152" t="str">
            <v>Emisiones directas</v>
          </cell>
        </row>
        <row r="153">
          <cell r="D153" t="str">
            <v>toneladas de CO2-e</v>
          </cell>
        </row>
        <row r="154">
          <cell r="D154" t="str">
            <v>2- Cálculo a partir del volumen de combustibles</v>
          </cell>
        </row>
        <row r="155">
          <cell r="D155" t="str">
            <v>(0 o 100%)</v>
          </cell>
        </row>
        <row r="156">
          <cell r="D156" t="str">
            <v>* los factores por defecto son los del IPPC. Se pueden cambiar ​​(ver otros factores en la pestaña  de "factores ")</v>
          </cell>
        </row>
        <row r="157">
          <cell r="D157" t="str">
            <v xml:space="preserve">Emisiones indirectas </v>
          </cell>
        </row>
        <row r="158">
          <cell r="D158" t="str">
            <v>3 - Emisiones indirectas del consumo de electricidad o compra de calor</v>
          </cell>
        </row>
        <row r="159">
          <cell r="D159" t="str">
            <v>Electricidad consumida</v>
          </cell>
        </row>
        <row r="160">
          <cell r="D160" t="str">
            <v>o zona de producción de calor</v>
          </cell>
        </row>
        <row r="161">
          <cell r="D161" t="str">
            <v>* Ver los factores propuestos en la pestaña de "Factores"</v>
          </cell>
        </row>
        <row r="162">
          <cell r="D162" t="str">
            <v>Emisiones indirectas netas</v>
          </cell>
        </row>
        <row r="163">
          <cell r="D163" t="str">
            <v>Emisiones directas de CO2</v>
          </cell>
        </row>
        <row r="181">
          <cell r="D181" t="str">
            <v>EMISIONES DE GASES  DE EFECTO INVERNADERO DE VERTEDEROS (VERTIDO)</v>
          </cell>
        </row>
        <row r="182">
          <cell r="D182" t="str">
            <v>Emisiones directas de metano de vertido</v>
          </cell>
        </row>
        <row r="183">
          <cell r="D183" t="str">
            <v>1.1 - Cálculo de los modelos existentes</v>
          </cell>
        </row>
        <row r="184">
          <cell r="D184" t="str">
            <v>Para calcular las emisiones de gases de efecto invernadero de los vertederos, la organización debe utilizar las metodologías de recogida en la normativa recomendada por las autoridades competentes del país en el que está(n) ubicado(s) el (los) centro(s)</v>
          </cell>
        </row>
        <row r="185">
          <cell r="D185" t="str">
            <v>Por defecto, la entidad podría utilizar uno de los siguientes modelos</v>
          </cell>
        </row>
        <row r="186">
          <cell r="D186" t="str">
            <v>Francia, el uso del transporte</v>
          </cell>
        </row>
        <row r="187">
          <cell r="D187" t="str">
            <v>EE.UU.</v>
          </cell>
        </row>
        <row r="188">
          <cell r="D188" t="str">
            <v>Reino Unido</v>
          </cell>
        </row>
        <row r="189">
          <cell r="D189" t="str">
            <v>IPPC</v>
          </cell>
        </row>
        <row r="190">
          <cell r="D190" t="str">
            <v>Modelo de ADEME</v>
          </cell>
        </row>
        <row r="191">
          <cell r="D191" t="str">
            <v>LandGEM</v>
          </cell>
        </row>
        <row r="192">
          <cell r="D192" t="str">
            <v>GasSIM</v>
          </cell>
        </row>
        <row r="193">
          <cell r="D193" t="str">
            <v>Modelo de Nivel II</v>
          </cell>
        </row>
        <row r="194">
          <cell r="D194" t="str">
            <v>"Herramienta para calcular las emisiones atmosféricas de CH4, CO2, SOx, NOx
de los centros de almacenamiento de residuos domiciliarios y similares "</v>
          </cell>
        </row>
        <row r="195">
          <cell r="D195" t="str">
            <v>www.epa.gov/ttn/catc/products.html</v>
          </cell>
        </row>
        <row r="196">
          <cell r="D196" t="str">
            <v>www.gassim.co.uk/</v>
          </cell>
        </row>
        <row r="197">
          <cell r="D197" t="str">
            <v>http://www.ipcc-nggip.iges.or.jp/public/gl/invs1.htm</v>
          </cell>
        </row>
        <row r="198">
          <cell r="D198" t="str">
            <v>El cálculo se hará para centros en activo.</v>
          </cell>
        </row>
        <row r="199">
          <cell r="D199" t="str">
            <v>1.2 Cálculo basado en un modelo desarrollado internamente</v>
          </cell>
        </row>
        <row r="200">
          <cell r="D200" t="str">
            <v>El operador puede utilizar un modelo diferente de los mencionados anteriormente. Éste debe presentar como mínimo las siguientes características:</v>
          </cell>
        </row>
        <row r="201">
          <cell r="D201" t="str">
            <v>1) Este modelo tiene que recurrir a una ecuación cinética del tipo de ecuación que se presenta a continuación como ejemplo</v>
          </cell>
        </row>
        <row r="202">
          <cell r="D202" t="str">
            <v>Cantidad de metano producido por año (Nm3/año)</v>
          </cell>
        </row>
        <row r="203">
          <cell r="D203" t="str">
            <v>Potencial de generación de metano (Nm3 CH4/t de residuos)</v>
          </cell>
        </row>
        <row r="204">
          <cell r="D204" t="str">
            <v>Toneladas de Residuos vertidas (t)</v>
          </cell>
        </row>
        <row r="205">
          <cell r="D205" t="str">
            <v>Constante cinética (año-1)</v>
          </cell>
        </row>
        <row r="206">
          <cell r="D206" t="str">
            <v>Año en el que se ha vertido el residuo</v>
          </cell>
        </row>
        <row r="207">
          <cell r="D207" t="str">
            <v>año del inventario de emisiones (t&gt;x)</v>
          </cell>
        </row>
        <row r="208">
          <cell r="D208" t="str">
            <v>2) No se debe recurrir a los factores de emisión directa que se aplicarían a las toneladas de residuos</v>
          </cell>
        </row>
        <row r="209">
          <cell r="D209" t="str">
            <v>3) Se debe considerar la composición de los residuos</v>
          </cell>
        </row>
        <row r="210">
          <cell r="D210" t="str">
            <v>4) Se debe especificar claramente las reglas utilizadas para las emisiones difusas y los factores de oxidación</v>
          </cell>
        </row>
        <row r="211">
          <cell r="D211" t="str">
            <v>5) Debe estar publicado, aceptado y estar disponible en bibliografía técnica y  científica</v>
          </cell>
        </row>
        <row r="212">
          <cell r="D212" t="str">
            <v>6) El contenido de metano del biogás se debe basar en un análisis específico. Hay que evitar,  en la medida de lo posible, los valores estándar.</v>
          </cell>
        </row>
        <row r="213">
          <cell r="D213" t="str">
            <v>Valores estándar</v>
          </cell>
        </row>
        <row r="214">
          <cell r="D214" t="str">
            <v>2, Emisiones directas de CO2 procedentes de instalaciones de combustión fijas y equipos móviles en el centro</v>
          </cell>
        </row>
        <row r="215">
          <cell r="D215" t="str">
            <v>Si utiliza combustibles fósiles para alimentar las instalaciones térmicas (motores, compresores, calderas ...) debe calcular las emisiones correspondientes a través de la pestaña "Comb e indirectos"</v>
          </cell>
        </row>
        <row r="216">
          <cell r="D216" t="str">
            <v>Información adicional: Presentación de los cuatro modelos teóricos</v>
          </cell>
        </row>
        <row r="217">
          <cell r="D217" t="str">
            <v>&gt; Resumen de la producción y emisión de metano para los cuatro modelos teóricos</v>
          </cell>
        </row>
        <row r="218">
          <cell r="D218" t="str">
            <v>* Factor de normalización para asegurar que la suma de los valores discretos para cada año es igual al potencial de generación de CH4 cuando se produce la degradación completa de los residuos, Ai = (1 - e-ki) / ki. Este factor siempre es &lt;1 y reduce la producción del modelo.</v>
          </cell>
        </row>
        <row r="219">
          <cell r="D219" t="str">
            <v>* El decaimiento de la constante cinética (k) se refiere al tiempo necesario para que el contenido de carbono orgánico degradable contenido en los residuos se descomponga hasta  la mitad de su masa inicial ("vida media" o  t½):</v>
          </cell>
        </row>
        <row r="220">
          <cell r="D220" t="str">
            <v>Modelo</v>
          </cell>
        </row>
        <row r="221">
          <cell r="D221" t="str">
            <v>Ecuación para calcular la producción de metano</v>
          </cell>
        </row>
        <row r="222">
          <cell r="D222" t="str">
            <v>Parámetros principales</v>
          </cell>
        </row>
        <row r="223">
          <cell r="D223" t="str">
            <v>k° (año-1)</v>
          </cell>
        </row>
        <row r="224">
          <cell r="D224" t="str">
            <v>Potencial de generación de metano  L0 (Nm3 CH4/t de residuos)</v>
          </cell>
        </row>
        <row r="225">
          <cell r="D225" t="str">
            <v>Cálculo de emisiones</v>
          </cell>
        </row>
        <row r="226">
          <cell r="D226" t="str">
            <v xml:space="preserve">IPPC
(Nivel 2)
Modelo de decaimiento de primer orden
(IPPC, 2005)
</v>
          </cell>
        </row>
        <row r="227">
          <cell r="D227" t="str">
            <v>ADEME
De primer orden multifásico
(Taramini, 2002)</v>
          </cell>
        </row>
        <row r="228">
          <cell r="D228" t="str">
            <v xml:space="preserve">GasSIM
De primer orden multifásico
(UK, 2005)
</v>
          </cell>
        </row>
        <row r="229">
          <cell r="D229" t="str">
            <v xml:space="preserve">GasSIM
De primer orden multifásico
(UK, 2005)
</v>
          </cell>
        </row>
        <row r="230">
          <cell r="D230" t="str">
            <v>A = Factor de normalización*
DSMT = Producción total de RSU
DSMF= Fracción de los RSU totales depositados en vertedero</v>
          </cell>
        </row>
        <row r="231">
          <cell r="D231" t="str">
            <v xml:space="preserve">Ai= Factor d normalización*
pi= fracción de residuos con una constante de generación ki
</v>
          </cell>
        </row>
        <row r="232">
          <cell r="D232" t="str">
            <v>C= cantidad de carbón degradable</v>
          </cell>
        </row>
        <row r="233">
          <cell r="D233" t="str">
            <v>M= cantidad de residuos depositados en vertedero</v>
          </cell>
        </row>
        <row r="234">
          <cell r="D234" t="str">
            <v xml:space="preserve">
Con :
FCM= factor de corrección de CH4 
F (fracción de CH4 en gas de vertedero) = 0.5
COD=Carbón orgánico Degradable, calculado a partir del flujo de residuos</v>
          </cell>
        </row>
        <row r="235">
          <cell r="D235" t="str">
            <v xml:space="preserve">FE0= 100 (MSW) y 50 (Residuos industriales no peligrosos) </v>
          </cell>
        </row>
        <row r="236">
          <cell r="D236" t="str">
            <v>Calculado por el modelo según la composición de los residuos</v>
          </cell>
        </row>
        <row r="237">
          <cell r="D237" t="str">
            <v>100 (Inv) Inventario de emisiones contaminantes de la EPA de EE.UU.
170 (CAA) Control de emisiones de la Ley de Aire Limpio de los EE.UU.</v>
          </cell>
        </row>
        <row r="238">
          <cell r="D238" t="str">
            <v>Producción teórica - volumen  recogido* (1- la tasa de oxidación)
Oxidación = 10% (por defecto) "</v>
          </cell>
        </row>
        <row r="239">
          <cell r="D239" t="str">
            <v>En función de una tasa teórica de recogida teórica, definida por la zona, + 10% de la oxidación
Tasa de recogida por zona:
- en funcionamiento: 35%
- cobertura semipermeable: 65%
- cobertura impermeable natural: 85%
- geomembrana: 90%</v>
          </cell>
        </row>
        <row r="240">
          <cell r="D240" t="str">
            <v>Calculado por el software según el tipo de cobertura</v>
          </cell>
        </row>
        <row r="241">
          <cell r="D241" t="str">
            <v>Producción teórica - volumen  recogido* (1- tasa de oxidación)
Oxidación = 10% (por defecto)</v>
          </cell>
        </row>
        <row r="242">
          <cell r="D242" t="str">
            <v>EMISIONES DE GASES DE EFECTO INVERNADERO DE INCINERADORAS</v>
          </cell>
        </row>
        <row r="243">
          <cell r="D243" t="str">
            <v>Se presentan dos métodos para calcular las emisiones de CO2 procedentes de la incineración: a partir del tonelaje de residuos de combustión o de la medida de los gases de combustión. Se puede utilizar la medición cuando el gerente de operaciones muestre que la incertidumbre del resultado es inferior a la del primer método.
El factor de emisión debe ser coherente con la contabilidad en %: si el factor de emisión considera el contenido de biomasa de residuos, el% se toma del 100%; si no, se corresponde con el contenido de carbono fósil de los residuos</v>
          </cell>
        </row>
        <row r="244">
          <cell r="D244" t="str">
            <v xml:space="preserve">ATENCIÓN: El usuario deberá evitar el doble cálculo:
● La aplicación de un cálculo basado en el tonelaje incinerado, exige cumplimentar la pestaña relativa a la incineración así como la pestaña sobre extra combustibles fósiles finales. 
● Por el contrario el control de los gases de combustión concierne a todos los productos carbonatados incinerados. Es por ello que no es necesario recalcular las emisiones de los combustibles extra. No obstante, es necesario deducir las emisiones de CO2 procedentes de la biomasa incinerada. </v>
          </cell>
        </row>
        <row r="245">
          <cell r="D245" t="str">
            <v>Emisiones directas de los incineradores- CO2</v>
          </cell>
        </row>
        <row r="246">
          <cell r="D246" t="str">
            <v xml:space="preserve">1-Cálculo de las emisiones de CO2 de residuos basado en el tonelaje de residuos incinerados </v>
          </cell>
        </row>
        <row r="247">
          <cell r="D247" t="str">
            <v xml:space="preserve">Factores de emisión que consideran los contenidos de carbón biogénico </v>
          </cell>
        </row>
        <row r="248">
          <cell r="D248" t="str">
            <v>Cantidad incinerada</v>
          </cell>
        </row>
        <row r="249">
          <cell r="D249" t="str">
            <v xml:space="preserve">Factores de emisión </v>
          </cell>
        </row>
        <row r="250">
          <cell r="D250" t="str">
            <v>Tipo de residuos incinerados</v>
          </cell>
        </row>
        <row r="251">
          <cell r="D251" t="str">
            <v>Residuos domiciliarios</v>
          </cell>
        </row>
        <row r="252">
          <cell r="D252" t="str">
            <v>Residuos industriales no peligrosos</v>
          </cell>
        </row>
        <row r="253">
          <cell r="D253" t="str">
            <v>Residuos peligrosos</v>
          </cell>
        </row>
        <row r="254">
          <cell r="D254" t="str">
            <v>Otros (tipo de residuos por precisar; los factores de emisión necesitan ser documentados)</v>
          </cell>
        </row>
        <row r="255">
          <cell r="D255" t="str">
            <v xml:space="preserve">Las emisiones netas </v>
          </cell>
        </row>
        <row r="256">
          <cell r="D256" t="str">
            <v>Factores de emisión que NO consideran los contenidos de carbón biogénico</v>
          </cell>
        </row>
        <row r="257">
          <cell r="D257" t="str">
            <v>Factores de emisión de NO2 por defecto para distintos tipos de residuos y prácticas de gestión</v>
          </cell>
        </row>
        <row r="258">
          <cell r="D258" t="str">
            <v xml:space="preserve">Tipo de residuos </v>
          </cell>
        </row>
        <row r="259">
          <cell r="D259" t="str">
            <v>RSU</v>
          </cell>
        </row>
        <row r="260">
          <cell r="D260" t="str">
            <v xml:space="preserve">Residuos industriales </v>
          </cell>
        </row>
        <row r="261">
          <cell r="D261" t="str">
            <v>Lodos (exceptuando lodos de depuradora)</v>
          </cell>
        </row>
        <row r="262">
          <cell r="D262" t="str">
            <v>Lodos de depuradora</v>
          </cell>
        </row>
        <row r="263">
          <cell r="D263" t="str">
            <v>Tecnología / Prácticas de gestión</v>
          </cell>
        </row>
        <row r="264">
          <cell r="D264" t="str">
            <v>Incineradores continuos y semicontinuos</v>
          </cell>
        </row>
        <row r="265">
          <cell r="D265" t="str">
            <v>Incinerador por carga de lotes</v>
          </cell>
        </row>
        <row r="266">
          <cell r="D266" t="str">
            <v>Incineración a cielo abierto</v>
          </cell>
        </row>
        <row r="267">
          <cell r="D267" t="str">
            <v>Todo tipo de incineración</v>
          </cell>
        </row>
        <row r="268">
          <cell r="D268" t="str">
            <v>Incineración</v>
          </cell>
        </row>
        <row r="269">
          <cell r="D269" t="str">
            <v>Factores de emisión (gN2O/ t residuos)</v>
          </cell>
        </row>
        <row r="270">
          <cell r="D270" t="str">
            <v>Gramaje</v>
          </cell>
        </row>
        <row r="271">
          <cell r="D271" t="str">
            <v>Peso húmedo</v>
          </cell>
        </row>
        <row r="272">
          <cell r="D272" t="str">
            <v>Peso seco</v>
          </cell>
        </row>
        <row r="273">
          <cell r="D273" t="str">
            <v xml:space="preserve">2-Cálculo de las emisión de CO2 de residuos a partir de las mediciones de gases de combustión </v>
          </cell>
        </row>
        <row r="274">
          <cell r="D274" t="str">
            <v xml:space="preserve">Flujo de gas de combustión </v>
          </cell>
        </row>
        <row r="275">
          <cell r="D275" t="str">
            <v>Contenido de CO2</v>
          </cell>
        </row>
        <row r="276">
          <cell r="D276" t="str">
            <v>Contenido de carbón biogénico</v>
          </cell>
        </row>
        <row r="277">
          <cell r="D277" t="str">
            <v>Residuos hospitalarios</v>
          </cell>
        </row>
        <row r="278">
          <cell r="D278" t="str">
            <v>Las emisiones que se tienen en cuenta</v>
          </cell>
        </row>
        <row r="279">
          <cell r="D279" t="str">
            <v>Emisiones totales de CO2 y de N2O asociadas a la incineración de residuos</v>
          </cell>
        </row>
        <row r="280">
          <cell r="D280" t="str">
            <v>Emisiones directas del N2O bruto</v>
          </cell>
        </row>
        <row r="281">
          <cell r="D281" t="str">
            <v>3- cálculo de emisiones residuales de N2O del tonelaje de residuos incinerados</v>
          </cell>
        </row>
        <row r="282">
          <cell r="D282" t="str">
            <v>Factores de emisión basado en el contenido de carbono total</v>
          </cell>
        </row>
        <row r="283">
          <cell r="D283" t="str">
            <v>El bruto de las emisiones directas de CO2</v>
          </cell>
        </row>
        <row r="284">
          <cell r="D284" t="str">
            <v>tCO2/t residuos</v>
          </cell>
        </row>
        <row r="285">
          <cell r="D285" t="str">
            <v>Cantidad total (residuos domiciliarios + residuos industriales no peligrosos)</v>
          </cell>
        </row>
        <row r="286">
          <cell r="D286" t="str">
            <v>Emisiones directas de N2O bruto</v>
          </cell>
        </row>
        <row r="287">
          <cell r="D287" t="str">
            <v>Contabilizar</v>
          </cell>
        </row>
        <row r="288">
          <cell r="D288" t="str">
            <v>Emisiones de N2O que deben ser contabilizadas</v>
          </cell>
        </row>
        <row r="289">
          <cell r="D289" t="str">
            <v>Emisiones de GEI que deben ser contabilizadas</v>
          </cell>
        </row>
        <row r="290">
          <cell r="D290" t="str">
            <v>1- Emisiones de proceso (CO2 y N2O)</v>
          </cell>
        </row>
        <row r="291">
          <cell r="D291" t="str">
            <v>Emisiones directas de CO2</v>
          </cell>
        </row>
        <row r="292">
          <cell r="D292" t="str">
            <v>Toneladas</v>
          </cell>
        </row>
        <row r="293">
          <cell r="D293" t="str">
            <v>Kg. N2O/t residuos</v>
          </cell>
        </row>
        <row r="294">
          <cell r="D294" t="str">
            <v>t CO2</v>
          </cell>
        </row>
        <row r="295">
          <cell r="D295" t="str">
            <v>t CO2/ t</v>
          </cell>
        </row>
        <row r="296">
          <cell r="D296" t="str">
            <v>m3</v>
          </cell>
        </row>
        <row r="297">
          <cell r="D297" t="str">
            <v>t CO2 / m3</v>
          </cell>
        </row>
        <row r="298">
          <cell r="D298" t="str">
            <v>t CO2 eq.</v>
          </cell>
        </row>
        <row r="299">
          <cell r="D299" t="str">
            <v>Volumen anual de gases de combustión</v>
          </cell>
        </row>
        <row r="300">
          <cell r="D300" t="str">
            <v>Contenido de CO2</v>
          </cell>
        </row>
        <row r="301">
          <cell r="D301" t="str">
            <v>Total de emisiones de CO2 sobre la base de toneladas incineradas</v>
          </cell>
        </row>
        <row r="302">
          <cell r="D302" t="str">
            <v>El IPCC proporciona unos valores por defecto para los factores de emisión de N2O provenientes de la incineración (Directrices del IPCC para los inventarios nacionales de gases de efecto invernadero de 2006 - volumen 5 de residuos)</v>
          </cell>
        </row>
        <row r="303">
          <cell r="D303" t="str">
            <v>4 - Cálculo de las emisiones de CO2 derivadas del tipo de combustible utilizado</v>
          </cell>
        </row>
        <row r="304">
          <cell r="D304" t="str">
            <v xml:space="preserve">Si usted utiliza combustibles fósiles o electricidad para alimentar a la incineradora de vez en cuando (conservación de la temperatura, tratamiento de los gases de combustión), deberá calcular las emisiones correspondientes utilizando la hoja excel de "Comb e Indirectos". </v>
          </cell>
        </row>
        <row r="305">
          <cell r="D305" t="str">
            <v>Fracción de C biogénico / total C  (t Cbio/tCtotal) en los residuos después de un TMB</v>
          </cell>
        </row>
        <row r="306">
          <cell r="D306" t="str">
            <v>Residuos incinerados después de un pre-Tratamiento Mecánico Biológico (TMB)</v>
          </cell>
        </row>
        <row r="307">
          <cell r="D307" t="str">
            <v>Cantidad incinerada (tonelaje)</v>
          </cell>
        </row>
        <row r="308">
          <cell r="D308" t="str">
            <v>Contenido total de carbono (%)</v>
          </cell>
        </row>
        <row r="309">
          <cell r="D309" t="str">
            <v>Carbón biogénico como fracción del total de carbono(%)</v>
          </cell>
        </row>
        <row r="310">
          <cell r="D310" t="str">
            <v>Eficacia de la combustión (%)</v>
          </cell>
        </row>
        <row r="311">
          <cell r="D311" t="str">
            <v>Cálculo del factor de emisión caso por caso</v>
          </cell>
        </row>
        <row r="312">
          <cell r="D312" t="str">
            <v>2-Cálculo de las emisiones de CO2 a partir de las mediciones de los gases de combustión</v>
          </cell>
        </row>
        <row r="313">
          <cell r="D313" t="str">
            <v>Emisiones totales de CO2 a partir de las mediciones de los gases de combustión</v>
          </cell>
        </row>
        <row r="314">
          <cell r="D314" t="str">
            <v xml:space="preserve">Emisiones totales de CO2 provenientes del proceso de incineración de residuos </v>
          </cell>
        </row>
        <row r="315">
          <cell r="D315" t="str">
            <v xml:space="preserve">Emisiones directas de N2O </v>
          </cell>
        </row>
        <row r="316">
          <cell r="D316" t="str">
            <v>Emisiones totales de N2O en base a las toneladas incineradas</v>
          </cell>
        </row>
        <row r="317">
          <cell r="D317" t="str">
            <v>2- Emisiones provenientes del consumo de energía</v>
          </cell>
        </row>
        <row r="318">
          <cell r="D318" t="str">
            <v>Emisiones totales de CO2 del consumo de combustibles fósiles</v>
          </cell>
        </row>
        <row r="319">
          <cell r="D319" t="str">
            <v>Energía consumida</v>
          </cell>
        </row>
        <row r="320">
          <cell r="D320" t="str">
            <v>Emisiones indirectas totales de CO2</v>
          </cell>
        </row>
        <row r="321">
          <cell r="D321" t="str">
            <v>Emisiones directas del proceso de incineración (emisiones de CO2 fósil y de N2O)</v>
          </cell>
        </row>
        <row r="322">
          <cell r="D322" t="str">
            <v>Emisiones directas de la combustión de las instalaciones fijas y de los equipos móviles in-situ</v>
          </cell>
        </row>
        <row r="323">
          <cell r="D323" t="str">
            <v>Emisiones indirectas de la electricidad o de consumo de calor adquirido</v>
          </cell>
        </row>
        <row r="324">
          <cell r="D324">
            <v>323</v>
          </cell>
        </row>
        <row r="325">
          <cell r="D325">
            <v>324</v>
          </cell>
        </row>
        <row r="326">
          <cell r="D326">
            <v>325</v>
          </cell>
        </row>
        <row r="327">
          <cell r="D327">
            <v>326</v>
          </cell>
        </row>
        <row r="328">
          <cell r="D328">
            <v>327</v>
          </cell>
        </row>
        <row r="329">
          <cell r="D329">
            <v>328</v>
          </cell>
        </row>
        <row r="330">
          <cell r="D330" t="str">
            <v>EMISIONES DE GASES DE EFECTO INVERNADERO DEL TRATAMIENTO DE AGUAS RESIDUALES</v>
          </cell>
        </row>
        <row r="331">
          <cell r="D331" t="str">
            <v>Emisiones directas del tratamiento de aguas residuales</v>
          </cell>
        </row>
        <row r="332">
          <cell r="D332" t="str">
            <v>1- Metano emitido del tratamiento de aguas</v>
          </cell>
        </row>
        <row r="333">
          <cell r="D333" t="str">
            <v xml:space="preserve">En la actualidad no existen métodos disponibles para cuantificar con precisión las emisiones de CH4 provenientes del tratamiento de aguas residuales. </v>
          </cell>
        </row>
        <row r="334">
          <cell r="D334" t="str">
            <v>2- N2O emitido en el tratamiento de aguas residuales</v>
          </cell>
        </row>
        <row r="335">
          <cell r="D335" t="str">
            <v xml:space="preserve">No existe suficiente conocimiento hoy en día para controlar y cuantificar estas emisiones. Los programas de investigación están en proceso y la herramienta de cálculo se actualizará tan pronto como se disponga de datos. </v>
          </cell>
        </row>
        <row r="336">
          <cell r="D336" t="str">
            <v>3- Cálculo de emisiones de CO2 de los combustibles usados</v>
          </cell>
        </row>
        <row r="337">
          <cell r="D337" t="str">
            <v xml:space="preserve">Si usted utiliza combustibles fósiles o electricidad para alimentar las instalaciones térmicas (motores, compresores, calderas,….) deberá calcular las emisiones correspondientes utilizando la hoja excel "Comb e Indirectos". </v>
          </cell>
        </row>
        <row r="338">
          <cell r="D338">
            <v>337</v>
          </cell>
        </row>
        <row r="339">
          <cell r="D339">
            <v>338</v>
          </cell>
        </row>
        <row r="340">
          <cell r="D340">
            <v>339</v>
          </cell>
        </row>
        <row r="341">
          <cell r="D341">
            <v>340</v>
          </cell>
        </row>
        <row r="342">
          <cell r="D342">
            <v>341</v>
          </cell>
        </row>
        <row r="343">
          <cell r="D343">
            <v>342</v>
          </cell>
        </row>
        <row r="344">
          <cell r="D344">
            <v>343</v>
          </cell>
        </row>
        <row r="345">
          <cell r="D345">
            <v>344</v>
          </cell>
        </row>
        <row r="346">
          <cell r="D346">
            <v>345</v>
          </cell>
        </row>
        <row r="347">
          <cell r="D347">
            <v>346</v>
          </cell>
        </row>
        <row r="348">
          <cell r="D348">
            <v>347</v>
          </cell>
        </row>
        <row r="349">
          <cell r="D349">
            <v>348</v>
          </cell>
        </row>
        <row r="350">
          <cell r="D350">
            <v>349</v>
          </cell>
        </row>
        <row r="351">
          <cell r="D351" t="str">
            <v>EMISIONES DE GASES DE EFECTO INVERNADERO EVITADAS</v>
          </cell>
        </row>
        <row r="352">
          <cell r="D352" t="str">
            <v xml:space="preserve">Emisiones evitadas </v>
          </cell>
        </row>
        <row r="353">
          <cell r="D353" t="str">
            <v>1- VERTEDEROS</v>
          </cell>
        </row>
        <row r="354">
          <cell r="D354" t="str">
            <v>1.1 - Cálculo de las emisiones evitadas a través del calor recuperado a partir del biogas</v>
          </cell>
        </row>
        <row r="355">
          <cell r="D355" t="str">
            <v>Área de venta de producción de energía</v>
          </cell>
        </row>
        <row r="356">
          <cell r="D356" t="str">
            <v>Cantidad producida y vendida</v>
          </cell>
        </row>
        <row r="357">
          <cell r="D357" t="str">
            <v>Kg CO2 / MWh</v>
          </cell>
        </row>
        <row r="358">
          <cell r="D358" t="str">
            <v>Emisiones de CO2 evitadas</v>
          </cell>
        </row>
        <row r="359">
          <cell r="D359" t="str">
            <v>* Ver los factores propuestos en la hoja excel de "Factores"</v>
          </cell>
        </row>
        <row r="360">
          <cell r="D360" t="str">
            <v>1.2 - Emisiones de CO2 evitadas a través de la electricidad producida a partir del biogas</v>
          </cell>
        </row>
        <row r="361">
          <cell r="D361" t="str">
            <v>2.1 - Cálculo de las emisiones evitadas a través de la producción de calor</v>
          </cell>
        </row>
        <row r="362">
          <cell r="D362" t="str">
            <v>2.2 - Cálculo de las emisiones evitadas a través de la producción de electricidad</v>
          </cell>
        </row>
        <row r="363">
          <cell r="D363" t="str">
            <v xml:space="preserve">2.3 - Cálculo de las emisiones evitadas a partir de la cantidad de material recuperado </v>
          </cell>
        </row>
        <row r="364">
          <cell r="D364" t="str">
            <v>Material recuperado</v>
          </cell>
        </row>
        <row r="365">
          <cell r="D365" t="str">
            <v>Cenizas</v>
          </cell>
        </row>
        <row r="366">
          <cell r="D366" t="str">
            <v>Escoria</v>
          </cell>
        </row>
        <row r="367">
          <cell r="D367" t="str">
            <v>Otros materiales secundarios</v>
          </cell>
        </row>
        <row r="368">
          <cell r="D368" t="str">
            <v>Tonelajes vendidos</v>
          </cell>
        </row>
        <row r="369">
          <cell r="D369" t="str">
            <v>Factores de emisión</v>
          </cell>
        </row>
        <row r="370">
          <cell r="D370" t="str">
            <v>3 -  DIGESTIÓN ANAEROBIA</v>
          </cell>
        </row>
        <row r="371">
          <cell r="D371" t="str">
            <v>3.1 Cálculo de las emisiones evitadas a través de la producción de calor</v>
          </cell>
        </row>
        <row r="372">
          <cell r="D372" t="str">
            <v>3.2 - Cálculo de las emisiones evitadas a través de la producción de electricidad</v>
          </cell>
        </row>
        <row r="373">
          <cell r="D373" t="str">
            <v>3.3 - Cálculo de las emisiones evitadas a través de la cantidad de material recuperado</v>
          </cell>
        </row>
        <row r="374">
          <cell r="D374" t="str">
            <v>4 - TRATAMIENTOS FÍSICO-QUÍMICOS (RESIDUOS PELIGROSOS)</v>
          </cell>
        </row>
        <row r="375">
          <cell r="D375" t="str">
            <v>4 - Cálculo de las emisiones evitadas a partir de la generación de combustibles derivados de residuos peligrosos (basado en los contenidos energéticos de los combustibles)</v>
          </cell>
        </row>
        <row r="376">
          <cell r="D376" t="str">
            <v>MWh PCI</v>
          </cell>
        </row>
        <row r="377">
          <cell r="D377" t="str">
            <v>Factor de emisión
Kg CO2e/MWh PCI</v>
          </cell>
        </row>
        <row r="378">
          <cell r="D378" t="str">
            <v xml:space="preserve">Contenido energético del combustible vendido, derivado de residuos peligrosos </v>
          </cell>
        </row>
        <row r="379">
          <cell r="D379" t="str">
            <v>5 - CLASIFICACIÓN Y RECICLADO</v>
          </cell>
        </row>
        <row r="380">
          <cell r="D380" t="str">
            <v>5 - Cálculo de las emisiones evitadas a partir de la cantidad de residuos recuperados</v>
          </cell>
        </row>
        <row r="381">
          <cell r="D381" t="str">
            <v>Papel / Cartón</v>
          </cell>
        </row>
        <row r="382">
          <cell r="D382" t="str">
            <v>Vidrio</v>
          </cell>
        </row>
        <row r="383">
          <cell r="D383" t="str">
            <v>Acero</v>
          </cell>
        </row>
        <row r="384">
          <cell r="D384" t="str">
            <v>Aluminio</v>
          </cell>
        </row>
        <row r="385">
          <cell r="D385" t="str">
            <v>Plásticos (PEAD)</v>
          </cell>
        </row>
        <row r="386">
          <cell r="D386" t="str">
            <v>Plásticos (PET)</v>
          </cell>
        </row>
        <row r="387">
          <cell r="D387" t="str">
            <v>6 - COMPOSTAJE</v>
          </cell>
        </row>
        <row r="388">
          <cell r="D388" t="str">
            <v xml:space="preserve">Atención: Si usted utiliza la aproximación de 6 bits para el cálculo de las emisiones evitadas a partir de la sustitución de fertilizantes químicos, no olvide utilizar la aproximación 6 para calcular las emisiones evitadas asociadas a la sustitución de turba, así como el secuestro de carbono (siempre y cuando se disponga de información) </v>
          </cell>
        </row>
        <row r="389">
          <cell r="D389" t="str">
            <v>6 - Sustitución de fertilizantes químicos y/o de turba: Cálculo de las emisiones evitadas sobre la base de la cantidad de compost aplicada</v>
          </cell>
        </row>
        <row r="390">
          <cell r="D390" t="str">
            <v>Cantidad de compost de RSU aplicada</v>
          </cell>
        </row>
        <row r="391">
          <cell r="D391" t="str">
            <v>Cantidad de compost de bioresiduos aplicada</v>
          </cell>
        </row>
        <row r="392">
          <cell r="D392" t="str">
            <v>Cantidad de compost de residuos verdes aplicada</v>
          </cell>
        </row>
        <row r="393">
          <cell r="D393" t="str">
            <v>Sustitución de fertilizantes químicos y/o turba</v>
          </cell>
        </row>
        <row r="394">
          <cell r="D394" t="str">
            <v>SÓLO PARA INFORMACIÓN
Secuestro de carbono</v>
          </cell>
        </row>
        <row r="395">
          <cell r="D395" t="str">
            <v>Sustitución de fertilizantes químicos y/o turba</v>
          </cell>
        </row>
        <row r="396">
          <cell r="D396" t="str">
            <v>Total de emisiones evitadas por la sustitución de fertilizantes químicos y/o turba</v>
          </cell>
        </row>
        <row r="397">
          <cell r="D397" t="str">
            <v>* Ver los factores propuestos en la hoja excel de "Factores de Reciclaje"</v>
          </cell>
        </row>
        <row r="398">
          <cell r="D398" t="str">
            <v>Factor de emisión
KgCO2 / t aplicadas</v>
          </cell>
        </row>
        <row r="399">
          <cell r="D399" t="str">
            <v>Emisiones evitadas
tCO2e</v>
          </cell>
        </row>
        <row r="401">
          <cell r="D401" t="str">
            <v>FACTORES DE EMISIÓN</v>
          </cell>
        </row>
        <row r="402">
          <cell r="D402" t="str">
            <v>Tipos de factor</v>
          </cell>
        </row>
        <row r="403">
          <cell r="D403" t="str">
            <v>1 - Factores de emisión por tipo de combustible</v>
          </cell>
        </row>
        <row r="404">
          <cell r="D404" t="str">
            <v>2 - Factores de emisión por MWh (distinción en función del país productor)</v>
          </cell>
        </row>
        <row r="405">
          <cell r="D405" t="str">
            <v>3 - Tasa media de contenidos de carbón y de carbón biogénico en los residuos sólidos urbanos</v>
          </cell>
        </row>
        <row r="406">
          <cell r="D406" t="str">
            <v xml:space="preserve">4 - Factores para la recuperación de escorias y cenizas de la incineración </v>
          </cell>
        </row>
        <row r="407">
          <cell r="D407" t="str">
            <v>5 - Factores para la recuperación agrícola de compost</v>
          </cell>
        </row>
        <row r="408">
          <cell r="D408" t="str">
            <v>Usados en las hojas excel</v>
          </cell>
        </row>
        <row r="409">
          <cell r="D409" t="str">
            <v>En cada hoja excel</v>
          </cell>
        </row>
        <row r="410">
          <cell r="D410" t="str">
            <v>Evitées -  Avoided - Evitados</v>
          </cell>
        </row>
        <row r="411">
          <cell r="D411" t="str">
            <v xml:space="preserve">Incineración </v>
          </cell>
        </row>
        <row r="412">
          <cell r="D412" t="str">
            <v>Aguas residuales</v>
          </cell>
        </row>
        <row r="413">
          <cell r="D413" t="str">
            <v>6 - Factores de emisión evitados asociados al uso de Combustible Derivado de Residuos (CDR)</v>
          </cell>
        </row>
        <row r="414">
          <cell r="D414" t="str">
            <v>Factores de emisión de CO2 de las instalaciones de combustión por tipo de combustible utilizado</v>
          </cell>
        </row>
        <row r="415">
          <cell r="D415" t="str">
            <v>IPCC: Directrices revisadas de la IPCC para los inventarios nacionales de gases de efecto invernadero: manual de consulta http://www.ipcc-nggip.iges.or.jp/public/gl/invs1.htm</v>
          </cell>
        </row>
        <row r="416">
          <cell r="D416" t="str">
            <v>Incineración</v>
          </cell>
        </row>
        <row r="417">
          <cell r="D417" t="str">
            <v>Protocolo de GEI:  http://www.ghgprotocol.org/templates/GHG5/layout.asp?MenuID=849</v>
          </cell>
        </row>
        <row r="418">
          <cell r="D418" t="str">
            <v>CITEPA : http://www.citepa.org/publications/Inventaires.htm</v>
          </cell>
        </row>
        <row r="419">
          <cell r="D419" t="str">
            <v>tipo de combustible</v>
          </cell>
        </row>
        <row r="420">
          <cell r="D420" t="str">
            <v>Unidad</v>
          </cell>
        </row>
        <row r="421">
          <cell r="D421" t="str">
            <v>Factores de emisión</v>
          </cell>
        </row>
        <row r="422">
          <cell r="D422" t="str">
            <v>IPCC, 2006</v>
          </cell>
        </row>
        <row r="423">
          <cell r="D423" t="str">
            <v>CITEPA, 2005</v>
          </cell>
        </row>
        <row r="424">
          <cell r="D424" t="str">
            <v>ADEME 2005</v>
          </cell>
        </row>
        <row r="425">
          <cell r="D425" t="str">
            <v>Combustible de petroleo</v>
          </cell>
        </row>
        <row r="426">
          <cell r="D426" t="str">
            <v>Gasóleo</v>
          </cell>
        </row>
        <row r="427">
          <cell r="D427" t="str">
            <v>Gas Natural</v>
          </cell>
        </row>
        <row r="428">
          <cell r="D428" t="str">
            <v>t CO2/t</v>
          </cell>
        </row>
        <row r="429">
          <cell r="D429" t="str">
            <v>t CO2/GJ</v>
          </cell>
        </row>
        <row r="430">
          <cell r="D430" t="str">
            <v>Protocolo de GEI (AIE)</v>
          </cell>
        </row>
        <row r="431">
          <cell r="D431" t="str">
            <v>Emisiones de CO2 por MWh para el proceso de producción de electricidad y/o calor</v>
          </cell>
        </row>
        <row r="432">
          <cell r="D432" t="str">
            <v>Factores de emisión (en gramos de CO2 / kWh) vinculados al consumo de combustible para las plantas de producción de electricidad y calor: petróleo, cas, carbón, nuclear, hidroeléctrica, geotérmica, solar y biomasa.</v>
          </cell>
        </row>
        <row r="433">
          <cell r="D433" t="str">
            <v>Fuente: "Las Emisiones de CO2 de la Combustión de Combustible (Edición 2009)" de la Agencia Internacional de la Energía, disponible en la página Web de la AIE: http://www.iea.org/publications/free_new_Desc.asp?PUBS_ID=2143</v>
          </cell>
        </row>
        <row r="434">
          <cell r="D434" t="str">
            <v>Los factores promedio de una zona geográfica se presentan en color naranja</v>
          </cell>
        </row>
        <row r="435">
          <cell r="D435" t="str">
            <v xml:space="preserve">País </v>
          </cell>
        </row>
        <row r="436">
          <cell r="D436" t="str">
            <v xml:space="preserve">Los datos de los países que no entran en el Anexo 1 son menos fiables que aquellos que si cumplen con el Anexo 1. Estos factores de emisión deberán ser utilizados con precaución </v>
          </cell>
        </row>
        <row r="437">
          <cell r="D437" t="str">
            <v>Contenido medio de carbón biogénico en los residuos domiciliarios (RD)</v>
          </cell>
        </row>
        <row r="438">
          <cell r="D438" t="str">
            <v>Fuente (excepto Francia): Agencia Europea de Medio Ambiente, 2005</v>
          </cell>
        </row>
        <row r="439">
          <cell r="D439" t="str">
            <v>Para Francia: Fuente ADEME 2004</v>
          </cell>
        </row>
        <row r="440">
          <cell r="D440" t="str">
            <v>Contenido de carbón biogénico en RSU</v>
          </cell>
        </row>
        <row r="441">
          <cell r="D441" t="str">
            <v>tC / RSU</v>
          </cell>
        </row>
        <row r="442">
          <cell r="D442" t="str">
            <v>Emisiones del tratamiento de aguas residuales</v>
          </cell>
        </row>
        <row r="443">
          <cell r="D443" t="str">
            <v>Fuente: IPCC (1996)</v>
          </cell>
        </row>
        <row r="444">
          <cell r="D444" t="str">
            <v>Emisiones de CH4 transformados en toneladas de CO2 equivalente</v>
          </cell>
        </row>
        <row r="445">
          <cell r="D445" t="str">
            <v xml:space="preserve">Emisiones evitadas asociadas a la recuperación de escorias y cenizas </v>
          </cell>
        </row>
        <row r="446">
          <cell r="D446" t="str">
            <v>Fuente: ADEME 2007</v>
          </cell>
        </row>
        <row r="447">
          <cell r="D447" t="str">
            <v xml:space="preserve">Material   </v>
          </cell>
        </row>
        <row r="448">
          <cell r="D448" t="str">
            <v>Cenizas</v>
          </cell>
        </row>
        <row r="449">
          <cell r="D449" t="str">
            <v>Escoria</v>
          </cell>
        </row>
        <row r="450">
          <cell r="D450" t="str">
            <v>Nota: Las cenizas de la incineración de residuos pueden ser utilizadas como sustituto de la grava en la construcción de carreteras. El cálculo de las emisiones evitadas asociadas a la recuperación de cenizas depende del contexto local: de la cantidad de combustible y electricidad utilizados para la fabricación de una tonelada de grava. Los estudios disponibles en la actualidad, estiman que el uso de las cenizas en la construcción de carreteras no supone prácticamente ningún beneficio en términos de ahorro de GEI</v>
          </cell>
        </row>
        <row r="451">
          <cell r="D451" t="str">
            <v>África</v>
          </cell>
        </row>
        <row r="452">
          <cell r="D452" t="str">
            <v>Asia y América Latina</v>
          </cell>
        </row>
        <row r="453">
          <cell r="D453" t="str">
            <v>Países OECD</v>
          </cell>
        </row>
        <row r="454">
          <cell r="D454" t="str">
            <v>Fracción de carbón biogénico en el total del carbón (t Cbio / tC)</v>
          </cell>
        </row>
        <row r="455">
          <cell r="D455" t="str">
            <v>Emisiones de CO2 por kWh para el proceso de producción de electricidad</v>
          </cell>
        </row>
        <row r="456">
          <cell r="D456" t="str">
            <v>Emisiones de CO2 por kWh para el proceso de producción de calor</v>
          </cell>
        </row>
        <row r="457">
          <cell r="D457" t="str">
            <v>Fuente de energía térmica sustituida</v>
          </cell>
        </row>
        <row r="458">
          <cell r="D458" t="str">
            <v>Factores de emisión (gCO2eq / kWh)</v>
          </cell>
        </row>
        <row r="459">
          <cell r="D459" t="str">
            <v xml:space="preserve">Caldera de gasóleo </v>
          </cell>
        </row>
        <row r="460">
          <cell r="D460" t="str">
            <v>Caldera de Gas Natural</v>
          </cell>
        </row>
        <row r="461">
          <cell r="D461" t="str">
            <v xml:space="preserve">Calefacción central de combustible líquido </v>
          </cell>
        </row>
        <row r="462">
          <cell r="D462" t="str">
            <v>Calefacción central de gas natural</v>
          </cell>
        </row>
        <row r="463">
          <cell r="D463" t="str">
            <v xml:space="preserve">Calefacción industrial de combustible líquido </v>
          </cell>
        </row>
        <row r="464">
          <cell r="D464" t="str">
            <v>Calefacción industrial de gas natural</v>
          </cell>
        </row>
        <row r="465">
          <cell r="D465" t="str">
            <v xml:space="preserve">El calor, promedio europeo </v>
          </cell>
        </row>
        <row r="466">
          <cell r="D466" t="str">
            <v>ADEME y Gas de Francia, Informe de ACV de los diferentes tipos de recuperación de biogas, 2007</v>
          </cell>
        </row>
        <row r="467">
          <cell r="D467" t="str">
            <v>ADEME y BIO Servicio de Inteligencia, Informe ACV sobre la calefacción comunitaria e industrial con madera, 2005</v>
          </cell>
        </row>
        <row r="468">
          <cell r="D468" t="str">
            <v>Tecnología AEA, las opciones de gestión de residuos y cambio climático, 2001</v>
          </cell>
        </row>
        <row r="469">
          <cell r="D469">
            <v>468</v>
          </cell>
        </row>
        <row r="470">
          <cell r="D470">
            <v>469</v>
          </cell>
        </row>
        <row r="471">
          <cell r="D471">
            <v>470</v>
          </cell>
        </row>
        <row r="472">
          <cell r="D472" t="str">
            <v>FACTORES PARA LAS EMISIONES EVITADAS A TRAVÉS DEL RECICLAJE</v>
          </cell>
        </row>
        <row r="473">
          <cell r="D473" t="str">
            <v>Los valores a continuación de tres publicaciones: un estudio europeo de la Tecnología EAE para la DG de Medio Ambiente, una publicación de la EPA de EUA y un estudio francés de ADEME /Ecobilan.</v>
          </cell>
        </row>
        <row r="474">
          <cell r="D474" t="str">
            <v xml:space="preserve">El usuario elegirá los valores más adecuados de acuerdo con la localización geográfica de los sitios referidos. </v>
          </cell>
        </row>
        <row r="475">
          <cell r="D475" t="str">
            <v xml:space="preserve">Todos estos valores se dan en toneladas métricas de CO2 / tonelada métrica de material. 
En cuanto as los valores estadounidenses implicados, los factores han sido convertidos a toneladas metricas de CO2 / tonelada métrica de material tomando como punto de partida los valores originales en toneladas métricas de CO2 / tonelada corta de material (factor de conversión: dividido por 0,9071847).
</v>
          </cell>
        </row>
        <row r="476">
          <cell r="D476" t="str">
            <v>Título del documento</v>
          </cell>
        </row>
        <row r="477">
          <cell r="D477" t="str">
            <v>Opciones de gestión de residuos y cambio climático, Tecnología AEA para la DG de Medio Ambiente</v>
          </cell>
        </row>
        <row r="478">
          <cell r="D478" t="str">
            <v>Gestión de Residuos Urbanos y Gases de Efecto Invernadero: Un Análisis de Ciclo de Vida de las Emisiones y Sumideros, 3ª edición, EPA EUA</v>
          </cell>
        </row>
        <row r="479">
          <cell r="D479" t="str">
            <v>Estudio técnico-económico sobre el resultado del proceso de reciclaje ADEME/Ecobilan</v>
          </cell>
        </row>
        <row r="480">
          <cell r="D480" t="str">
            <v>Ámbito</v>
          </cell>
        </row>
        <row r="481">
          <cell r="D481" t="str">
            <v>Incluye transporte y emisiones de las plantas de clasificación</v>
          </cell>
        </row>
        <row r="482">
          <cell r="D482" t="str">
            <v>Incluye transporte, emisiones de las plantas de clasificación y carbono secuestrado (secuestro de carbono en los árboles que habrían sido talados en ausencia del reciclaje)</v>
          </cell>
        </row>
        <row r="483">
          <cell r="D483" t="str">
            <v>Reciclaje solo (impacto del reciclaje de una tonelada de residuos por entrar en la planta de reciclaje)</v>
          </cell>
        </row>
        <row r="484">
          <cell r="D484" t="str">
            <v>Año de publicación</v>
          </cell>
        </row>
        <row r="485">
          <cell r="D485" t="str">
            <v>Material</v>
          </cell>
        </row>
        <row r="486">
          <cell r="D486" t="str">
            <v>Unidad</v>
          </cell>
        </row>
        <row r="487">
          <cell r="D487" t="str">
            <v>Emisiones evitadas</v>
          </cell>
        </row>
        <row r="488">
          <cell r="D488" t="str">
            <v xml:space="preserve">Papel  </v>
          </cell>
        </row>
        <row r="489">
          <cell r="D489" t="str">
            <v>PEAD</v>
          </cell>
        </row>
        <row r="490">
          <cell r="D490" t="str">
            <v>PET</v>
          </cell>
        </row>
        <row r="491">
          <cell r="D491" t="str">
            <v>Vidrio</v>
          </cell>
        </row>
        <row r="492">
          <cell r="D492" t="str">
            <v>Metal férrico</v>
          </cell>
        </row>
        <row r="493">
          <cell r="D493" t="str">
            <v>Aluminio</v>
          </cell>
        </row>
        <row r="494">
          <cell r="D494" t="str">
            <v>Textiles</v>
          </cell>
        </row>
        <row r="495">
          <cell r="D495" t="str">
            <v>Latas de aluminio</v>
          </cell>
        </row>
        <row r="496">
          <cell r="D496" t="str">
            <v>Latas de acero</v>
          </cell>
        </row>
        <row r="497">
          <cell r="D497" t="str">
            <v>Cable de cobre</v>
          </cell>
        </row>
        <row r="498">
          <cell r="D498" t="str">
            <v>Vidrio</v>
          </cell>
        </row>
        <row r="499">
          <cell r="D499" t="str">
            <v>PEAD</v>
          </cell>
        </row>
        <row r="500">
          <cell r="D500" t="str">
            <v>LDPE</v>
          </cell>
        </row>
        <row r="501">
          <cell r="D501" t="str">
            <v>PET</v>
          </cell>
        </row>
        <row r="502">
          <cell r="D502" t="str">
            <v>Cartón ondulado</v>
          </cell>
        </row>
        <row r="503">
          <cell r="D503" t="str">
            <v>Revistas</v>
          </cell>
        </row>
        <row r="504">
          <cell r="D504" t="str">
            <v>Periódicos</v>
          </cell>
        </row>
        <row r="505">
          <cell r="D505" t="str">
            <v>Papel de oficina</v>
          </cell>
        </row>
        <row r="506">
          <cell r="D506" t="str">
            <v>Guías telefónicas</v>
          </cell>
        </row>
        <row r="507">
          <cell r="D507" t="str">
            <v>Libros de texto</v>
          </cell>
        </row>
        <row r="508">
          <cell r="D508" t="str">
            <v>Tablones</v>
          </cell>
        </row>
        <row r="509">
          <cell r="D509" t="str">
            <v>Tableros de fibra</v>
          </cell>
        </row>
        <row r="510">
          <cell r="D510" t="str">
            <v>Tablero de papel mezclado</v>
          </cell>
        </row>
        <row r="511">
          <cell r="D511" t="str">
            <v>Papel mezclado - de zonas residenciales</v>
          </cell>
        </row>
        <row r="512">
          <cell r="D512" t="str">
            <v>Plásticos mezclados</v>
          </cell>
        </row>
        <row r="513">
          <cell r="D513" t="str">
            <v>Materiales reciclables mezclados</v>
          </cell>
        </row>
        <row r="514">
          <cell r="D514" t="str">
            <v>Alfombras</v>
          </cell>
        </row>
        <row r="515">
          <cell r="D515" t="str">
            <v>Ordenadores</v>
          </cell>
        </row>
        <row r="516">
          <cell r="D516" t="str">
            <v>Agregados</v>
          </cell>
        </row>
        <row r="517">
          <cell r="D517" t="str">
            <v>Cenizas</v>
          </cell>
        </row>
        <row r="518">
          <cell r="D518" t="str">
            <v>Neumáticos</v>
          </cell>
        </row>
        <row r="519">
          <cell r="D519" t="str">
            <v>Acero</v>
          </cell>
        </row>
        <row r="520">
          <cell r="D520" t="str">
            <v>Aluminio</v>
          </cell>
        </row>
        <row r="521">
          <cell r="D521" t="str">
            <v xml:space="preserve">Plomo </v>
          </cell>
        </row>
        <row r="522">
          <cell r="D522" t="str">
            <v>Alambre de cobre</v>
          </cell>
        </row>
        <row r="523">
          <cell r="D523" t="str">
            <v>Cartón de embalaje</v>
          </cell>
        </row>
        <row r="524">
          <cell r="D524" t="str">
            <v>Papel para uso gráfico</v>
          </cell>
        </row>
        <row r="525">
          <cell r="D525" t="str">
            <v>Papel especial y de higiene</v>
          </cell>
        </row>
        <row r="526">
          <cell r="D526" t="str">
            <v>Vidrio</v>
          </cell>
        </row>
        <row r="527">
          <cell r="D527" t="str">
            <v>PE</v>
          </cell>
        </row>
        <row r="528">
          <cell r="D528" t="str">
            <v>PET</v>
          </cell>
        </row>
        <row r="529">
          <cell r="D529" t="str">
            <v>Nota: si el usuario quiere usar valores distintos a los citados a continuación, deberá documentarlos y dar referencias del estudio de ACV de los valores originales.</v>
          </cell>
        </row>
        <row r="530">
          <cell r="D530" t="str">
            <v>* Por favor refiérase a las emisiones evitadas asociadas a la fase final del tratamiento y la recuperación</v>
          </cell>
        </row>
        <row r="532">
          <cell r="D532" t="str">
            <v>RESUMEN DE EMISIONES</v>
          </cell>
        </row>
        <row r="533">
          <cell r="D533" t="str">
            <v>Emisiones directas</v>
          </cell>
        </row>
        <row r="534">
          <cell r="D534" t="str">
            <v>Emisiones indirectas</v>
          </cell>
        </row>
        <row r="535">
          <cell r="D535" t="str">
            <v>Emisiones evitadas</v>
          </cell>
        </row>
        <row r="536">
          <cell r="D536" t="str">
            <v>Instalaciones de combustión permanentes</v>
          </cell>
        </row>
        <row r="537">
          <cell r="D537" t="str">
            <v>Transporte propio</v>
          </cell>
        </row>
        <row r="538">
          <cell r="D538" t="str">
            <v>Vertedero</v>
          </cell>
        </row>
        <row r="539">
          <cell r="D539" t="str">
            <v>Incineración</v>
          </cell>
        </row>
        <row r="540">
          <cell r="D540" t="str">
            <v>Tratamiento de aguas residuales</v>
          </cell>
        </row>
        <row r="541">
          <cell r="D541" t="str">
            <v>Total de emisiones  directas</v>
          </cell>
        </row>
        <row r="542">
          <cell r="D542" t="str">
            <v>Emisiones procedentes del uso de electricidad o de energía térmica</v>
          </cell>
        </row>
        <row r="543">
          <cell r="D543" t="str">
            <v>Emisiones indirectas procedentes del transporte</v>
          </cell>
        </row>
        <row r="544">
          <cell r="D544" t="str">
            <v>Total de emisiones indirectas</v>
          </cell>
        </row>
        <row r="545">
          <cell r="D545" t="str">
            <v xml:space="preserve">Atención: para la incineración, el cálculo podría haberse realizado sin antes un cálculo previo de las emisiones brutas de gases, según los datos disponibles. En consecuencia, los análisis o comparativas de las emisiones brutas y netas debería hacerse con precaución. </v>
          </cell>
        </row>
        <row r="546">
          <cell r="D546" t="str">
            <v xml:space="preserve">Atención: las emisiones evitadas no deberían de deducirse del total de emisiones directas/indirectas calculadas anteriormente. </v>
          </cell>
        </row>
        <row r="547">
          <cell r="D547" t="str">
            <v xml:space="preserve">Total de emisiones evitadas  </v>
          </cell>
        </row>
        <row r="548">
          <cell r="D548" t="str">
            <v>Energía recuperada del biogas producido</v>
          </cell>
        </row>
        <row r="549">
          <cell r="D549" t="str">
            <v>Producción de energía de la incineración</v>
          </cell>
        </row>
        <row r="550">
          <cell r="D550" t="str">
            <v>Valorización de los subproductos de la incineración</v>
          </cell>
        </row>
        <row r="551">
          <cell r="D551" t="str">
            <v>Combustibles alternativos</v>
          </cell>
        </row>
        <row r="552">
          <cell r="D552" t="str">
            <v>Clasificación y reciclaje</v>
          </cell>
        </row>
        <row r="553">
          <cell r="D553" t="str">
            <v>Total de emisiones evitadas</v>
          </cell>
        </row>
        <row r="554">
          <cell r="D554" t="str">
            <v>Fuente</v>
          </cell>
        </row>
        <row r="555">
          <cell r="D555" t="str">
            <v>Emisiones directas netas</v>
          </cell>
        </row>
        <row r="556">
          <cell r="D556" t="str">
            <v>Emisiones indirectas netas</v>
          </cell>
        </row>
        <row r="557">
          <cell r="D557" t="str">
            <v>Transporte</v>
          </cell>
        </row>
        <row r="558">
          <cell r="D558" t="str">
            <v>Vertedero</v>
          </cell>
        </row>
        <row r="559">
          <cell r="D559" t="str">
            <v>Incineración</v>
          </cell>
        </row>
        <row r="560">
          <cell r="D560" t="str">
            <v>1- Emisiones directas e indirectas (del proceso y consumo de energía)</v>
          </cell>
        </row>
        <row r="561">
          <cell r="D561" t="str">
            <v>2 - Emisiones evitadas</v>
          </cell>
        </row>
        <row r="562">
          <cell r="D562" t="str">
            <v>Producción de energía de la digestión anaerobia</v>
          </cell>
        </row>
        <row r="563">
          <cell r="D563" t="str">
            <v>Preparación de combustibles alternativos</v>
          </cell>
        </row>
        <row r="564">
          <cell r="D564" t="str">
            <v>Compost aplicado</v>
          </cell>
        </row>
        <row r="565">
          <cell r="D565" t="str">
            <v xml:space="preserve">3 - Secuestro de carbono </v>
          </cell>
        </row>
        <row r="566">
          <cell r="D566" t="str">
            <v xml:space="preserve">Atención: El carbono secuestrado debe ser reportado como un único elemento de información. No debe ser añadido al total de las emisiones evitadas ni deducirse del total de las emisiones directas/indirectas. </v>
          </cell>
        </row>
        <row r="567">
          <cell r="D567" t="str">
            <v>Carbono secuestrado en vertederos</v>
          </cell>
        </row>
        <row r="568">
          <cell r="D568" t="str">
            <v>Carbono secuestrado en los suelos
(después de la aplicación de compost)</v>
          </cell>
        </row>
        <row r="569">
          <cell r="D569" t="str">
            <v>Total de carbono secuestrado</v>
          </cell>
        </row>
        <row r="580">
          <cell r="D580" t="str">
            <v>Acerca de esta herramienta</v>
          </cell>
        </row>
        <row r="581">
          <cell r="D581" t="str">
            <v>Versión de la herramienta:</v>
          </cell>
        </row>
        <row r="582">
          <cell r="D582" t="str">
            <v xml:space="preserve">Herramienta desarrollada por: </v>
          </cell>
        </row>
        <row r="583">
          <cell r="D583" t="str">
            <v xml:space="preserve">Contacto: </v>
          </cell>
        </row>
        <row r="584">
          <cell r="D584" t="str">
            <v>4.0, Junio 2010</v>
          </cell>
        </row>
        <row r="592">
          <cell r="D592" t="str">
            <v>véase la sección de preparación de combustibles derivados</v>
          </cell>
        </row>
        <row r="593">
          <cell r="D593" t="str">
            <v>Fuente Tipo de lista - RESULTADOS</v>
          </cell>
        </row>
        <row r="594">
          <cell r="D594" t="str">
            <v>ACTIVIDADES</v>
          </cell>
        </row>
        <row r="595">
          <cell r="D595" t="str">
            <v>INTRODUCCIÓN</v>
          </cell>
        </row>
        <row r="596">
          <cell r="D596" t="str">
            <v>1. Identificación de las fuentes de GEI</v>
          </cell>
        </row>
        <row r="597">
          <cell r="D597" t="str">
            <v>2.1. Cumplimentar los datos de su actividad</v>
          </cell>
        </row>
        <row r="598">
          <cell r="D598" t="str">
            <v>2.2. Puede buscar factores específicos de emisión que pudiera necesitar</v>
          </cell>
        </row>
        <row r="599">
          <cell r="D599" t="str">
            <v>3 . Obtenga sus resultados</v>
          </cell>
        </row>
        <row r="600">
          <cell r="D600" t="str">
            <v>Nombre de la hoja excel</v>
          </cell>
        </row>
        <row r="601">
          <cell r="D601" t="str">
            <v>Lo que encontrará en la hoja excel correspondiente</v>
          </cell>
        </row>
        <row r="602">
          <cell r="D602" t="str">
            <v>Enlace</v>
          </cell>
        </row>
        <row r="603">
          <cell r="D603" t="str">
            <v>Paso a paso</v>
          </cell>
        </row>
        <row r="604">
          <cell r="D604" t="str">
            <v xml:space="preserve">Fuente Tipo de lista  </v>
          </cell>
        </row>
        <row r="605">
          <cell r="D605" t="str">
            <v>Clasificación - Traslado</v>
          </cell>
        </row>
        <row r="606">
          <cell r="D606" t="str">
            <v>Digestión Anaerobia</v>
          </cell>
        </row>
        <row r="607">
          <cell r="D607" t="str">
            <v>Compostaje</v>
          </cell>
        </row>
        <row r="608">
          <cell r="D608" t="str">
            <v>Preparación de combustibles derivados de residuos</v>
          </cell>
        </row>
        <row r="609">
          <cell r="D609" t="str">
            <v>TMB</v>
          </cell>
        </row>
        <row r="610">
          <cell r="D610" t="str">
            <v>Fuente Tipo de lista con Resultados</v>
          </cell>
        </row>
        <row r="611">
          <cell r="D611" t="str">
            <v xml:space="preserve">Acerca de </v>
          </cell>
        </row>
        <row r="612">
          <cell r="D612" t="str">
            <v>Establecimiento de la lista de los tipos de fuentes incluidos en el perímetro de los informes</v>
          </cell>
        </row>
        <row r="613">
          <cell r="D613" t="str">
            <v>Emisiones debidas a las instalaciones de clasificación y a los centros de transferencia</v>
          </cell>
        </row>
        <row r="614">
          <cell r="D614" t="str">
            <v xml:space="preserve">Emisiones debidas a actividades de digestión anaerobia </v>
          </cell>
        </row>
        <row r="615">
          <cell r="D615" t="str">
            <v>Emisiones debidas a las actividades de compostaje</v>
          </cell>
        </row>
        <row r="616">
          <cell r="D616" t="str">
            <v>Emisiones debidas a la preparación de combustibles derivados de residuos</v>
          </cell>
        </row>
        <row r="617">
          <cell r="D617" t="str">
            <v>Emisiones debidas a los tratamientos Mecánico Biológicos</v>
          </cell>
        </row>
        <row r="618">
          <cell r="D618" t="str">
            <v>Hoja excel de Inventario resumen por tipo de fuente</v>
          </cell>
        </row>
        <row r="619">
          <cell r="D619" t="str">
            <v>Versión e información sobre quién desarrollo esta aplicación</v>
          </cell>
        </row>
        <row r="620">
          <cell r="D620" t="str">
            <v>Lista de Tipo de Fuente</v>
          </cell>
        </row>
        <row r="621">
          <cell r="D621" t="str">
            <v xml:space="preserve">Esta hoja excel se deberá usar para establecer la Lista de Tipo de Fuente, identificando los tipos de Fuente que se deberán incluir en el inventario. 
Para determinar su Lista de los Tipos de Fuente, la entidad debe identificar todas las fuentes sobre las que tiene control operativo. </v>
          </cell>
        </row>
        <row r="622">
          <cell r="D622" t="str">
            <v>En la siguiente tabla, indique en las pestañas verdes cuales Tipos de Fuente están incluidos en su inventario ("x").</v>
          </cell>
        </row>
        <row r="623">
          <cell r="D623" t="str">
            <v>No debe olvidarse que los subproductos de cada actividad deben ser transportados hasta la correspondiente instalación de tratamiento final.</v>
          </cell>
        </row>
        <row r="624">
          <cell r="D624" t="str">
            <v>Celda para cumplimentar si lo requiere la actividad</v>
          </cell>
        </row>
        <row r="625">
          <cell r="D625" t="str">
            <v>Secuestro de carbono</v>
          </cell>
        </row>
        <row r="626">
          <cell r="D626" t="str">
            <v>EMISIONES DIRECTAS en toneladas de CO2e (escenario 1)</v>
          </cell>
        </row>
        <row r="627">
          <cell r="D627" t="str">
            <v>EMISIONES INDIRECTAS en toneladas de CO2e (escenario 2)</v>
          </cell>
        </row>
        <row r="628">
          <cell r="D628" t="str">
            <v>EMISIONES EVITADAS
en toneladas de CO2e</v>
          </cell>
        </row>
        <row r="629">
          <cell r="D629" t="str">
            <v>PARA INFORMACIÓN ÚNICAMENTE
CARBONO SECUESTRADO
en toneladas de CO2e</v>
          </cell>
        </row>
        <row r="630">
          <cell r="D630" t="str">
            <v>Rellenar en "x" si se requiere</v>
          </cell>
        </row>
        <row r="631">
          <cell r="D631" t="str">
            <v>Consumo de combustible</v>
          </cell>
        </row>
        <row r="632">
          <cell r="D632" t="str">
            <v>Proceso de metanización</v>
          </cell>
        </row>
        <row r="633">
          <cell r="D633" t="str">
            <v>Proceso de compostaje</v>
          </cell>
        </row>
        <row r="634">
          <cell r="D634" t="str">
            <v>Biosecado</v>
          </cell>
        </row>
        <row r="635">
          <cell r="D635" t="str">
            <v xml:space="preserve">Estabilización </v>
          </cell>
        </row>
        <row r="636">
          <cell r="D636" t="str">
            <v>Refino</v>
          </cell>
        </row>
        <row r="637">
          <cell r="D637" t="str">
            <v>Emisiones de metano</v>
          </cell>
        </row>
        <row r="638">
          <cell r="D638" t="str">
            <v>Proceso de incineración</v>
          </cell>
        </row>
        <row r="639">
          <cell r="D639" t="str">
            <v>Consumo de electricidad</v>
          </cell>
        </row>
        <row r="640">
          <cell r="D640" t="str">
            <v>Producción de materiales secundarios</v>
          </cell>
        </row>
        <row r="641">
          <cell r="D641" t="str">
            <v>Producción de combustibles Sólidos Recuperados (CSR)</v>
          </cell>
        </row>
        <row r="642">
          <cell r="D642" t="str">
            <v>Producción de compost</v>
          </cell>
        </row>
        <row r="643">
          <cell r="D643" t="str">
            <v>Producción de calor a partir de biogas</v>
          </cell>
        </row>
        <row r="644">
          <cell r="D644" t="str">
            <v>Producción de electricidad a partir de biogas</v>
          </cell>
        </row>
        <row r="645">
          <cell r="D645" t="str">
            <v xml:space="preserve">Producción de stabilat </v>
          </cell>
        </row>
        <row r="646">
          <cell r="D646" t="str">
            <v>Producción de electricidad a partir de residuos</v>
          </cell>
        </row>
        <row r="647">
          <cell r="D647" t="str">
            <v>Producción de calor a partir de residuos</v>
          </cell>
        </row>
        <row r="648">
          <cell r="D648" t="str">
            <v>Producción de cenizas</v>
          </cell>
        </row>
        <row r="649">
          <cell r="D649" t="str">
            <v>Producción de escoria</v>
          </cell>
        </row>
        <row r="650">
          <cell r="D650" t="str">
            <v>Secuestro de carbono - aplicación de compost</v>
          </cell>
        </row>
        <row r="651">
          <cell r="D651" t="str">
            <v>Secuestro de carbono - depósito en vertedero</v>
          </cell>
        </row>
        <row r="652">
          <cell r="D652" t="str">
            <v>EMISIONES DE GASES DE EFECTO INVERNADERO DE LAS PLANTAS DE CLASIFICACIÓN O DE LOS CENTROS DE TRANSFERENCIA</v>
          </cell>
        </row>
        <row r="653">
          <cell r="D653" t="str">
            <v xml:space="preserve">Esta hoja excel  debe usarse para evaluar las emisiones del consumo de energía en las plantas de clasificación o en los centros de transferencia. Depende del usuario asegurarse que todos los aspectos del consumo de energía sean tenidos en cuenta. </v>
          </cell>
        </row>
        <row r="654">
          <cell r="D654" t="str">
            <v>Emisiones directas de las instalaciones de combustión fijas  y de los equipos móviles in-situ</v>
          </cell>
        </row>
        <row r="655">
          <cell r="D655" t="str">
            <v>Emisiones indirectas del consumo de electricidad o de calor adquirido.</v>
          </cell>
        </row>
        <row r="656">
          <cell r="D656" t="str">
            <v>EMISIONES DE GASES DE EFECTO INVERNADERO DE LAS INSTALACIONES DE DIGESTIÓN ANAEROBIA</v>
          </cell>
        </row>
        <row r="657">
          <cell r="D657" t="str">
            <v>Esta hoja excel debe usarse para evaluar las emisiones de las instalaciones de digestión anaerobia: tanto las emisiones del proceso como las emisiones del consumo de energía.</v>
          </cell>
        </row>
        <row r="658">
          <cell r="D658" t="str">
            <v>1 - Emisiones del proceso (CH4 y N2O)</v>
          </cell>
        </row>
        <row r="659">
          <cell r="D659" t="str">
            <v>Emisiones directas de CH4</v>
          </cell>
        </row>
        <row r="660">
          <cell r="D660" t="str">
            <v>1. Cálculo basado en producción de biogas</v>
          </cell>
        </row>
        <row r="661">
          <cell r="D661" t="str">
            <v>Tipo de residuo y proceso</v>
          </cell>
        </row>
        <row r="662">
          <cell r="D662" t="str">
            <v>Cantidad tratada por DA (digestión anaerobia)</v>
          </cell>
        </row>
        <row r="663">
          <cell r="D663" t="str">
            <v>Toneladas (peso húmedo)</v>
          </cell>
        </row>
        <row r="664">
          <cell r="D664" t="str">
            <v>Producción de biogas</v>
          </cell>
        </row>
        <row r="665">
          <cell r="D665" t="str">
            <v>Nm3/t de residuos</v>
          </cell>
        </row>
        <row r="666">
          <cell r="D666" t="str">
            <v>Contenido de metano</v>
          </cell>
        </row>
        <row r="667">
          <cell r="D667" t="str">
            <v>Tasa de fugas</v>
          </cell>
        </row>
        <row r="668">
          <cell r="D668" t="str">
            <v xml:space="preserve">Verduras, frutas y residuos de jardín
proceso continuo </v>
          </cell>
        </row>
        <row r="669">
          <cell r="D669" t="str">
            <v>Verduras, frutas y residuos de jardín
Proceso por carga de lotes</v>
          </cell>
        </row>
        <row r="670">
          <cell r="D670" t="str">
            <v>Fuentes:
Para los R.O.:Ewijk (2008). Environmental analysis of VFG-waste digestion
Para la tasa de fugas: OWS</v>
          </cell>
        </row>
        <row r="671">
          <cell r="D671" t="str">
            <v>2. Cálculo basado en los factores de emisión por defecto</v>
          </cell>
        </row>
        <row r="672">
          <cell r="D672" t="str">
            <v xml:space="preserve">Tipo de residuos </v>
          </cell>
        </row>
        <row r="673">
          <cell r="D673" t="str">
            <v xml:space="preserve">Emisiones totales de CH4 por la Digestión Anaerobia </v>
          </cell>
        </row>
        <row r="674">
          <cell r="D674" t="str">
            <v>Emisiones directas de N2O</v>
          </cell>
        </row>
        <row r="675">
          <cell r="D675" t="str">
            <v>Cálculo basado en los factores de emisión por defecto</v>
          </cell>
        </row>
        <row r="676">
          <cell r="D676" t="str">
            <v xml:space="preserve">Emisiones totales de N2O por la Digestión Anaerobia </v>
          </cell>
        </row>
        <row r="677">
          <cell r="D677" t="str">
            <v>2 - Emisiones por el consumo de energía</v>
          </cell>
        </row>
        <row r="678">
          <cell r="D678" t="str">
            <v>Emisiones indirectas por el consumo de electricidad o de calor adquirido</v>
          </cell>
        </row>
        <row r="679">
          <cell r="D679" t="str">
            <v xml:space="preserve">Consumo de </v>
          </cell>
        </row>
        <row r="680">
          <cell r="D680" t="str">
            <v>Energía</v>
          </cell>
        </row>
        <row r="681">
          <cell r="D681" t="str">
            <v>Emisiones directas del proceso de digestión anaerobia (emisiones de CH4 y de N2O)</v>
          </cell>
        </row>
        <row r="682">
          <cell r="D682" t="str">
            <v>Emisiones directas de las instalaciones de combustión fijas  y de los equipos móviles in-situ</v>
          </cell>
        </row>
        <row r="683">
          <cell r="D683" t="str">
            <v>Emisiones indirectas por el consumo de electricidad o de calor adquirido</v>
          </cell>
        </row>
        <row r="685">
          <cell r="D685" t="str">
            <v>EMISIONES DE GASES DE EFECTO INVERNADERO DE LAS PLANTAS DE COMPOSTAJE</v>
          </cell>
        </row>
        <row r="686">
          <cell r="D686" t="str">
            <v>Esta hoja excel debe usarse para evaluar las emisiones de las plantas de compostaje: tanto las emisiones del proceso como las del consumo de energía</v>
          </cell>
        </row>
        <row r="687">
          <cell r="D687" t="str">
            <v>1 - Emisiones del proceso (CH4 y N2O)</v>
          </cell>
        </row>
        <row r="688">
          <cell r="D688" t="str">
            <v>Emisiones totales de  CH4 generadas por compostaje</v>
          </cell>
        </row>
        <row r="689">
          <cell r="D689" t="str">
            <v>Tipo de residuos</v>
          </cell>
        </row>
        <row r="690">
          <cell r="D690" t="str">
            <v>Cantidad tratada por compostaje</v>
          </cell>
        </row>
        <row r="691">
          <cell r="D691" t="str">
            <v>gCH4/t peso húmedo</v>
          </cell>
        </row>
        <row r="692">
          <cell r="D692" t="str">
            <v>RSU (65% seco)</v>
          </cell>
        </row>
        <row r="693">
          <cell r="D693" t="str">
            <v>Bioresiduos</v>
          </cell>
        </row>
        <row r="694">
          <cell r="D694" t="str">
            <v>R.O. (verduras, frutas y residuos de jardín) - instalaciones bien gestionadas</v>
          </cell>
        </row>
        <row r="695">
          <cell r="D695" t="str">
            <v>gN2O/t peso húmedo</v>
          </cell>
        </row>
        <row r="696">
          <cell r="D696" t="str">
            <v>2 - Emisiones del consumo de energía</v>
          </cell>
        </row>
        <row r="697">
          <cell r="D697" t="str">
            <v>Emisiones directas del proceso de compostaje (emisiones de CH4 y N2O)</v>
          </cell>
        </row>
        <row r="698">
          <cell r="D698" t="str">
            <v>Emisiones directas de las instalaciones de combustión fijas  y de los equipos móviles in-situ</v>
          </cell>
        </row>
        <row r="699">
          <cell r="D699" t="str">
            <v>Emisiones indirectas de la electricidad o de consumo de calor adquirido</v>
          </cell>
        </row>
        <row r="700">
          <cell r="D700" t="str">
            <v xml:space="preserve">Consumo de </v>
          </cell>
        </row>
        <row r="701">
          <cell r="D701" t="str">
            <v>Energía</v>
          </cell>
        </row>
        <row r="702">
          <cell r="D702" t="str">
            <v xml:space="preserve">Emisiones totales de N2O generadas por el compostaje </v>
          </cell>
        </row>
        <row r="704">
          <cell r="D704" t="str">
            <v>EMISIONES DE GASES DE EFECTO INVERNADERO DE LA PREPARACIÓN DE COMBUSTIBLES DERIVADOS DE RESIDUOS</v>
          </cell>
        </row>
        <row r="705">
          <cell r="D705" t="str">
            <v xml:space="preserve">Esta hoja excel deberá usarse para evaluar las emisiones debidas al consumo de energía en la preparación de combustibles derivados: tanto los combustibles derivados de residuos no peligrosos, como los combustibles derivados de residuos (CDR), así como los combustibles derivados de residuos peligrosos. Depende del usuario asegurarse que todos los aspectos relacionados con el consumo de combustibles sean tenidos en cuenta. </v>
          </cell>
        </row>
        <row r="706">
          <cell r="D706" t="str">
            <v xml:space="preserve">Si los CDR son productos de Tratamiento Mecánico Biológico (TMB), por favor no cumplimente esta hoja excel y vaya a la hoja excel  TMB. </v>
          </cell>
        </row>
        <row r="707">
          <cell r="D707" t="str">
            <v>Emisiones indirectas por el consumo de electricidad o de calor adquirido</v>
          </cell>
        </row>
        <row r="708">
          <cell r="D708" t="str">
            <v>Consumo de</v>
          </cell>
        </row>
        <row r="709">
          <cell r="D709" t="str">
            <v>Energía</v>
          </cell>
        </row>
        <row r="710">
          <cell r="D710" t="str">
            <v>Emisiones directas de las instalaciones de combustión fijas  y de los equipos móviles in-situ</v>
          </cell>
        </row>
        <row r="711">
          <cell r="D711" t="str">
            <v>Emisiones indirectas del consumo de electricidad o de calor adquirido.</v>
          </cell>
        </row>
        <row r="714">
          <cell r="D714" t="str">
            <v>EMISIONES DE GASES DE EFECTO INVERNADERO DEL TRATAMIENTO MECÁNICO BIOLÓGICO</v>
          </cell>
        </row>
        <row r="715">
          <cell r="D715" t="str">
            <v xml:space="preserve">TMB es el acrónimo del Tratamiento Mecánico Biológico, aunque también puede ser llamado TBM, Tratamiento Biológico Mecánico. El TMB es un tratamiento intermedio entre la recogida y el siguiente paso de tratamiento (habitualmente llevado a vertedero, tratamiento térmico, reutilización con fines agrícolas, reciclado o cualquier otro tipo de tratamiento existente). Se usa principalmente en el tratamiento de  los Residuos Urbanos con un alto contenido de fracción biodegradable, es suficiente para permitir una degradación biológica. En algunos casos también puede utilizarse para el tratamiento de residuos comerciales e industriales o de bioresiduos. </v>
          </cell>
        </row>
        <row r="716">
          <cell r="D716" t="str">
            <v xml:space="preserve">TRATAMIENTO MECÁNICO
El tratamiento mecánico influye únicamente en la modificación de las características físicas de los flujos de residuos tratados, como por ejemplo el tamaño, la distribución de la densidad o la distribución del producto. </v>
          </cell>
        </row>
        <row r="717">
          <cell r="D717" t="str">
            <v xml:space="preserve">TRATAMIENTO BIOLÓGICO
El tratamiento biológico influye también en la modificación de las características físicas de los flujos de residuos tratados, así como en la composición química de los residuos. </v>
          </cell>
        </row>
        <row r="718">
          <cell r="D718" t="str">
            <v xml:space="preserve">En función del objetivo de la plante, el proceso puede empezar con la fase del tratamiento Mecánico y después seguir con el tratamiento biológico o a la inversa. En el caso del tratamiento Mecánico en primer lugar y a continuación el Biológico, es necesario en ocasiones llevar a cabo un tratamiento mecánico al final para refinar el "compost" y para retirar los materiales inertes. </v>
          </cell>
        </row>
        <row r="719">
          <cell r="D719" t="str">
            <v>1 - Describa su TMB</v>
          </cell>
        </row>
        <row r="720">
          <cell r="D720" t="str">
            <v xml:space="preserve">En la tabla a continuación, indique los pasos mecánicos/biológicos necesarios en su TMB ("X"). No olvide incluir los productos resultantes del TMB y en los pasos finales del tratamiento asociados. </v>
          </cell>
        </row>
        <row r="721">
          <cell r="D721" t="str">
            <v>Tipo de tratamiento</v>
          </cell>
        </row>
        <row r="722">
          <cell r="D722" t="str">
            <v xml:space="preserve">Tratamiento Mecánico  </v>
          </cell>
        </row>
        <row r="723">
          <cell r="D723" t="str">
            <v>Tratamiento Biológico</v>
          </cell>
        </row>
        <row r="724">
          <cell r="D724" t="str">
            <v>Productos resultantes</v>
          </cell>
        </row>
        <row r="725">
          <cell r="D725" t="str">
            <v xml:space="preserve">Preparación de los residuos </v>
          </cell>
        </row>
        <row r="726">
          <cell r="D726" t="str">
            <v>Rechazo</v>
          </cell>
        </row>
        <row r="727">
          <cell r="D727" t="str">
            <v>Materias primas secundarias</v>
          </cell>
        </row>
        <row r="728">
          <cell r="D728" t="str">
            <v>CDR</v>
          </cell>
        </row>
        <row r="729">
          <cell r="D729" t="str">
            <v>Compost (mejora del suelo)</v>
          </cell>
        </row>
        <row r="730">
          <cell r="D730" t="str">
            <v>Materia estabilizada</v>
          </cell>
        </row>
        <row r="731">
          <cell r="D731" t="str">
            <v>Energía</v>
          </cell>
        </row>
        <row r="732">
          <cell r="D732" t="str">
            <v>2- Cálculo de las emisiones de GEI</v>
          </cell>
        </row>
        <row r="733">
          <cell r="D733" t="str">
            <v>Las hojas excel del Protocolo a continuación deberán ser cumplimentadas en función de los tipos de tratamiento y de los productos resultantes generados por el TMB:</v>
          </cell>
        </row>
        <row r="734">
          <cell r="D734" t="str">
            <v>Cumplimente a continuación "Consumo de energía"</v>
          </cell>
        </row>
        <row r="735">
          <cell r="D735" t="str">
            <v>Cumplimente a continuación "Consumo de energía" y "Biosecado"</v>
          </cell>
        </row>
        <row r="736">
          <cell r="D736" t="str">
            <v>Cumplimente a continuación "Consumo de energía" y "Estabilización"</v>
          </cell>
        </row>
        <row r="737">
          <cell r="D737" t="str">
            <v>Cumplimente a continuación "Consumo de energía" y "Compostaje"</v>
          </cell>
        </row>
        <row r="738">
          <cell r="D738" t="str">
            <v>Cumplimente a continuación "Consumo de energía" y "Digestión anaerobia"</v>
          </cell>
        </row>
        <row r="739">
          <cell r="D739" t="str">
            <v>"Incineración"
o "Vertedero"</v>
          </cell>
        </row>
        <row r="740">
          <cell r="D740" t="str">
            <v>"Evitadas"</v>
          </cell>
        </row>
        <row r="741">
          <cell r="D741" t="str">
            <v>1- Consumo de energía</v>
          </cell>
        </row>
        <row r="742">
          <cell r="D742" t="str">
            <v>2 - Biosecado</v>
          </cell>
        </row>
        <row r="743">
          <cell r="D743" t="str">
            <v>Cantidad tratada por biosecado</v>
          </cell>
        </row>
        <row r="744">
          <cell r="D744" t="str">
            <v>Total de biosecado (Emisiones de CH4 y de N2O)</v>
          </cell>
        </row>
        <row r="745">
          <cell r="D745" t="str">
            <v>Total de estabilizados (emisiones de CH4 y de N2O)</v>
          </cell>
        </row>
        <row r="746">
          <cell r="D746" t="str">
            <v>4 - Compostaje</v>
          </cell>
        </row>
        <row r="747">
          <cell r="D747" t="str">
            <v>Compostaje total (emisiones de CH4 y de N2O)</v>
          </cell>
        </row>
        <row r="748">
          <cell r="D748" t="str">
            <v>5 -  Digestión anaerobia</v>
          </cell>
        </row>
        <row r="749">
          <cell r="D749" t="str">
            <v>Digestión Anaerobia Total (emisiones de CH4 y de N2O)</v>
          </cell>
        </row>
        <row r="750">
          <cell r="D750" t="str">
            <v>6 - Refino</v>
          </cell>
        </row>
        <row r="751">
          <cell r="D751" t="str">
            <v>Emisiones directas del proceso de biosecado</v>
          </cell>
        </row>
        <row r="752">
          <cell r="D752" t="str">
            <v>Emisiones directas del proceso de estabilización</v>
          </cell>
        </row>
        <row r="753">
          <cell r="D753" t="str">
            <v>Emisiones directas del proceso de refino</v>
          </cell>
        </row>
        <row r="754">
          <cell r="D754" t="str">
            <v>Cumplimentar a continuación "Consumo de energía" y "Refino"</v>
          </cell>
        </row>
        <row r="755">
          <cell r="D755" t="str">
            <v>Refino total (emisiones de CH4 y de N2O)</v>
          </cell>
        </row>
        <row r="756">
          <cell r="D756" t="str">
            <v>1 - Emisiones directas de METANO de los vertederos y del secuestro de carbono</v>
          </cell>
        </row>
        <row r="757">
          <cell r="D757" t="str">
            <v>Para  obtener información detallada sobre los cuatro modelos teóricos (ecuaciones, los parámetros más importantes, teniendo en cuenta el secuestro de carbono biogénico…), por favor</v>
          </cell>
        </row>
        <row r="758">
          <cell r="D758" t="str">
            <v xml:space="preserve">ver la sección a continuación "Información Adicional". </v>
          </cell>
        </row>
        <row r="759">
          <cell r="D759" t="str">
            <v xml:space="preserve">Escriba a continuación el valor de las emisiones de metano y del secuestro de carbono  (siempre que se disponga de la información), calculado utilizando uno de los cuatro modelos: </v>
          </cell>
        </row>
        <row r="760">
          <cell r="D760" t="str">
            <v>Emisiones netas de CH4</v>
          </cell>
        </row>
        <row r="761">
          <cell r="D761" t="str">
            <v>PARA INFORMACIÓN ÚNICAMENTE
SECUESTRO DE CARBONO</v>
          </cell>
        </row>
        <row r="762">
          <cell r="D762" t="str">
            <v xml:space="preserve">Escriba a continuación el valor de las emisiones de metano y del secuestro de carbono  (siempre que se disponga de la información), calculado utilizando el modelo interno: </v>
          </cell>
        </row>
        <row r="763">
          <cell r="D763" t="str">
            <v>2 -  Emisiones directas de CO2 de los combustibles usados</v>
          </cell>
        </row>
        <row r="764">
          <cell r="D764" t="str">
            <v>PARA INFORMACIÓN ÚNICAMENTE - Secuestro de carbono</v>
          </cell>
        </row>
        <row r="765">
          <cell r="D765" t="str">
            <v xml:space="preserve">&gt; teniendo en cuenta el "secuestro de carbono biogénico" en los cuatro modelos </v>
          </cell>
        </row>
        <row r="766">
          <cell r="D766" t="str">
            <v>¿Se tiene en cuenta el hecho de que parte de la fracción de carbón biogénico no se degrada?</v>
          </cell>
        </row>
        <row r="767">
          <cell r="D767" t="str">
            <v>¿Se calcula el carbono secuestrado y se presenta un valor?</v>
          </cell>
        </row>
        <row r="768">
          <cell r="D768" t="str">
            <v>¿El valor puede calcularse con precisión ( los parámetros de degradabilidad fracción por fracción disponibles)?</v>
          </cell>
        </row>
        <row r="769">
          <cell r="D769" t="str">
            <v>¿El valor puede calcularse globalmente para toda la masa de residuos (por ejemplo, se proporciona el parámetro de degradabilidad media para los RSU)?</v>
          </cell>
        </row>
        <row r="770">
          <cell r="D770" t="str">
            <v>Véase modelo disponible en la página Web: http://www.ipcc-nggip.iges.or.jp/public/2006gl/pdf/5_Volume5/IPCC_Waste_Model.xls</v>
          </cell>
        </row>
        <row r="771">
          <cell r="D771" t="str">
            <v>Véase manual para el usuario disponible en la página Web: https://www.declarationpollution.ecologie.gouv.fr/gerep/download/Annexe_2_Outil_de_calcul_ADEME_des_emissions_dans_lair_CH4_CO2_NOX_SO.pdf</v>
          </cell>
        </row>
        <row r="772">
          <cell r="D772" t="str">
            <v>Véase manual para el usuario disponible en la página Web:  http://www.gassim.co.uk/supporting.htm</v>
          </cell>
        </row>
        <row r="773">
          <cell r="D773" t="str">
            <v>Véase manual para el usuario disponible en la página Web:   http://www.epa.gov/ttn/catc/dir1/landgem-v302-guide.pdf</v>
          </cell>
        </row>
        <row r="774">
          <cell r="D774" t="str">
            <v>si</v>
          </cell>
        </row>
        <row r="775">
          <cell r="D775" t="str">
            <v>no</v>
          </cell>
        </row>
        <row r="776">
          <cell r="D776" t="str">
            <v>Clasificación</v>
          </cell>
        </row>
        <row r="778">
          <cell r="D778" t="str">
            <v>6 bis - Substitución de fertilizantes químicos únicamente: Cálculo de las emisiones evitadas en base a la cantidad de compost aplicado y de los componentes nutritivos del compost</v>
          </cell>
        </row>
        <row r="779">
          <cell r="D779" t="str">
            <v>Fertilizantes sustituidos</v>
          </cell>
        </row>
        <row r="780">
          <cell r="D780" t="str">
            <v>Emisiones asociadas a la producción de los fertilizantes</v>
          </cell>
        </row>
        <row r="781">
          <cell r="D781" t="str">
            <v>kg CO2eq/kg nutriente</v>
          </cell>
        </row>
        <row r="782">
          <cell r="D782" t="str">
            <v>Contenido de nutrientes del compost</v>
          </cell>
        </row>
        <row r="783">
          <cell r="D783" t="str">
            <v>Disponibilidad media</v>
          </cell>
        </row>
        <row r="784">
          <cell r="D784" t="str">
            <v>Emisiones evitadas</v>
          </cell>
        </row>
        <row r="785">
          <cell r="D785" t="str">
            <v>N (ácido nítrico)</v>
          </cell>
        </row>
        <row r="786">
          <cell r="D786" t="str">
            <v>Compost aplicado con la composición descrita anteriormente</v>
          </cell>
        </row>
        <row r="787">
          <cell r="D787" t="str">
            <v>Emisiones evitadas (tCO2e)</v>
          </cell>
        </row>
        <row r="788">
          <cell r="D788" t="str">
            <v>Fuente: AEA 2001 y datos de FNADE</v>
          </cell>
        </row>
        <row r="789">
          <cell r="D789" t="str">
            <v>Total de emisiones evitadas por la sustitución de fertilizantes químicos y/o turba</v>
          </cell>
        </row>
        <row r="790">
          <cell r="D790" t="str">
            <v>7 - PREPARACIÓN DE CDR (RESIDUOS NO PELIGROSOS)</v>
          </cell>
        </row>
        <row r="791">
          <cell r="D791" t="str">
            <v>7.1 - Cálculo de las emisiones evitadas en base a la cantidad de CDR (co-)incinerado</v>
          </cell>
        </row>
        <row r="792">
          <cell r="D792" t="str">
            <v>Cantidad de CDR (co-)incinerado</v>
          </cell>
        </row>
        <row r="793">
          <cell r="D793" t="str">
            <v>Contenido energético de CDR vendido</v>
          </cell>
        </row>
        <row r="794">
          <cell r="D794" t="str">
            <v>kgCO2e/t incinerada</v>
          </cell>
        </row>
        <row r="795">
          <cell r="D795" t="str">
            <v>7.2 - Cálculo de las emisiones evitadas en base al contenido energético de los CDR</v>
          </cell>
        </row>
        <row r="796">
          <cell r="D796" t="str">
            <v>MWh PCI</v>
          </cell>
        </row>
        <row r="797">
          <cell r="D797" t="str">
            <v>kgCO2e/MWh PCI</v>
          </cell>
        </row>
        <row r="798">
          <cell r="D798" t="str">
            <v>Emisiones evitadas por depósito en vertedero</v>
          </cell>
        </row>
        <row r="799">
          <cell r="D799" t="str">
            <v xml:space="preserve">Emisiones evitadas de la incineración </v>
          </cell>
        </row>
        <row r="800">
          <cell r="D800" t="str">
            <v>Emisiones evitadas de la digestión anaerobia</v>
          </cell>
        </row>
        <row r="801">
          <cell r="D801" t="str">
            <v>Emisiones evitadas de los tratamiento físico-químico (preparación de combustibles a partir de los residuos peligrosos)</v>
          </cell>
        </row>
        <row r="802">
          <cell r="D802" t="str">
            <v>Emisiones evitadas de la clasificación y el reciclado</v>
          </cell>
        </row>
        <row r="803">
          <cell r="D803" t="str">
            <v>Emisiones evitadas del compostaje</v>
          </cell>
        </row>
        <row r="804">
          <cell r="D804" t="str">
            <v>PARA INFORMACIÓN ÚNICAMENTE - Secuestro de carbono en suelos (aplicación de compost)</v>
          </cell>
        </row>
        <row r="805">
          <cell r="D805" t="str">
            <v>Emisiones evitadas por la preparación de CDR</v>
          </cell>
        </row>
        <row r="806">
          <cell r="D806" t="str">
            <v>Esta hoja excel debe usarse para evaluar las emisiones evitadas por la valorización de materiales y de energía, así como la reutilización gracias al compost para usos agrícolas. Permite también el cálculo de las emisiones evitadas del secuestro de carbono en suelos por la aplicación de compost (siempre y cuando se disponga de información).</v>
          </cell>
        </row>
        <row r="807">
          <cell r="D807" t="str">
            <v>Esta hoja excel debe usarse para evaluar las emisiones de los vertederos: tanto las  emisiones de metano  como las emisiones por el consumo de energía. Asimismo, permite el cálculo de las emisiones evitadas debidas al  secuestro de carbono en vertederos (siempre y cuando se disponga de información)</v>
          </cell>
        </row>
        <row r="808">
          <cell r="D808" t="str">
            <v>Esta hoja excel debe usarse para evaluar las emisiones de los vertederos: tanto las  emisiones de metano como las emisiones por el consumo de energía. Asimismo, permite el cálculo de las emisiones evitadas debido al secuestro de carbono en vertederos (siempre y cuando se disponga de información)</v>
          </cell>
        </row>
        <row r="809">
          <cell r="D809" t="str">
            <v>Diversos estudios sobre los beneficios del reciclaje han sido realizados por las autoridades nacionales y por las entidades regionales (Europa).</v>
          </cell>
        </row>
        <row r="810">
          <cell r="D810" t="str">
            <v>Los valores a continuación provienen de seis publicaciones distintas.</v>
          </cell>
        </row>
        <row r="811">
          <cell r="D811" t="str">
            <v xml:space="preserve">Es importante que el usuario entienda correctamente el ámbito de cada estudio (véase el resumen a continuación de la tabla de factores).
Es por ello que se invita al usuario a analizar en detalle los estudios de referencia (se facilitan los links de las páginas Web con este propósito). </v>
          </cell>
        </row>
        <row r="812">
          <cell r="D812" t="str">
            <v>El usuario deberá elegir la fuente de datos más adecuada de acuerdo a la ubicación geográfica del emplazamiento considerado.</v>
          </cell>
        </row>
        <row r="813">
          <cell r="D813" t="str">
            <v>Nota: si el usuario quiere usar valores distintos a los citados a continuación, deberá documentarlos y dar referencias del estudio de ACV de los valores originales.</v>
          </cell>
        </row>
        <row r="814">
          <cell r="D814" t="str">
            <v>Advertencia: se deberá usar una única fuente de datos para todos los materiales reciclados considerados por la entidad reportada.</v>
          </cell>
        </row>
        <row r="815">
          <cell r="D815" t="str">
            <v>Todos los valores se expresan en toneladas métricas de CO2 / tonelada métrica de material. 
En la medida en que los valores estadounidenses son considerados, los factores se han convertido en toneladas métricas de CO2 / toneladas métricas de material, teniendo en cuenta el punto de partida de los valores originales dados en toneladas métricas de CO2 / tonelada corta de material (factor de conversión: dividir por 0,9071847)</v>
          </cell>
        </row>
        <row r="816">
          <cell r="D816" t="str">
            <v>PARA MÁS DETALLES EN LOS ESTUDIOS MENCIONADOS ANTERIORMENTE Y SUS ÁMBITOS VER MÁS ABAJO</v>
          </cell>
        </row>
        <row r="817">
          <cell r="D817" t="str">
            <v>Papel/cartón</v>
          </cell>
        </row>
        <row r="818">
          <cell r="D818" t="str">
            <v>Revistas</v>
          </cell>
        </row>
        <row r="819">
          <cell r="D819" t="str">
            <v>PAPEL Y CARTÓN</v>
          </cell>
        </row>
        <row r="820">
          <cell r="D820" t="str">
            <v>PLÁSTICOS</v>
          </cell>
        </row>
        <row r="821">
          <cell r="D821" t="str">
            <v>PE</v>
          </cell>
        </row>
        <row r="822">
          <cell r="D822" t="str">
            <v>PE/PP</v>
          </cell>
        </row>
        <row r="823">
          <cell r="D823" t="str">
            <v>PEAD</v>
          </cell>
        </row>
        <row r="824">
          <cell r="D824" t="str">
            <v>LDPE</v>
          </cell>
        </row>
        <row r="825">
          <cell r="D825" t="str">
            <v>PET</v>
          </cell>
        </row>
        <row r="826">
          <cell r="D826" t="str">
            <v>PS</v>
          </cell>
        </row>
        <row r="827">
          <cell r="D827" t="str">
            <v>PVC</v>
          </cell>
        </row>
        <row r="828">
          <cell r="D828" t="str">
            <v>Aluminio</v>
          </cell>
        </row>
        <row r="829">
          <cell r="D829" t="str">
            <v>Cobre</v>
          </cell>
        </row>
        <row r="830">
          <cell r="D830" t="str">
            <v>Níquel</v>
          </cell>
        </row>
        <row r="831">
          <cell r="D831" t="str">
            <v>Estaño</v>
          </cell>
        </row>
        <row r="832">
          <cell r="D832" t="str">
            <v>Zinc</v>
          </cell>
        </row>
        <row r="833">
          <cell r="D833" t="str">
            <v>METALES NO FÉRRICOS</v>
          </cell>
        </row>
        <row r="834">
          <cell r="D834" t="str">
            <v>TEXTILES</v>
          </cell>
        </row>
        <row r="835">
          <cell r="D835" t="str">
            <v>Textiles</v>
          </cell>
        </row>
        <row r="836">
          <cell r="D836" t="str">
            <v>Caucho</v>
          </cell>
        </row>
        <row r="837">
          <cell r="D837" t="str">
            <v>CAUCHO</v>
          </cell>
        </row>
        <row r="838">
          <cell r="D838" t="str">
            <v>BIORESIDUOS</v>
          </cell>
        </row>
        <row r="839">
          <cell r="D839" t="str">
            <v>Residuos de cocina y de jardín</v>
          </cell>
        </row>
        <row r="840">
          <cell r="D840" t="str">
            <v>Bioresiduos (compostaje con secuestro de Carbono)</v>
          </cell>
        </row>
        <row r="841">
          <cell r="D841" t="str">
            <v>Bioresiduos (digestión anaerobia con secuestro de Carbono)</v>
          </cell>
        </row>
        <row r="842">
          <cell r="D842" t="str">
            <v>Tableros de madera prensada en ambiente seco</v>
          </cell>
        </row>
        <row r="843">
          <cell r="D843" t="str">
            <v>Tableros de madera prensada en ambiente húmedo</v>
          </cell>
        </row>
        <row r="844">
          <cell r="D844" t="str">
            <v>MADERA</v>
          </cell>
        </row>
        <row r="845">
          <cell r="D845" t="str">
            <v>Combustibles Sólidos de Sustitución (hornos de cemento)</v>
          </cell>
        </row>
        <row r="846">
          <cell r="D846" t="str">
            <v>Combustibles Sólidos de Sustitución(RSU optimizado I)</v>
          </cell>
        </row>
        <row r="847">
          <cell r="D847" t="str">
            <v>Combustibles Sólidos de Sustitución (central eléctrica de carbón)</v>
          </cell>
        </row>
        <row r="848">
          <cell r="D848" t="str">
            <v xml:space="preserve">Combustibles Sólidos Recuperados </v>
          </cell>
        </row>
        <row r="849">
          <cell r="D849" t="str">
            <v>Residuos minerales de demolición</v>
          </cell>
        </row>
        <row r="850">
          <cell r="D850" t="str">
            <v>DEMOLICIÓN</v>
          </cell>
        </row>
        <row r="851">
          <cell r="D851" t="str">
            <v>ALFOMBRAS</v>
          </cell>
        </row>
        <row r="852">
          <cell r="D852" t="str">
            <v>Alfombras</v>
          </cell>
        </row>
        <row r="853">
          <cell r="D853" t="str">
            <v>PCs</v>
          </cell>
        </row>
        <row r="854">
          <cell r="D854" t="str">
            <v>AGREGADOS</v>
          </cell>
        </row>
        <row r="855">
          <cell r="D855" t="str">
            <v xml:space="preserve">Agregados </v>
          </cell>
        </row>
        <row r="856">
          <cell r="D856" t="str">
            <v>CENIZAS VOLANTES</v>
          </cell>
        </row>
        <row r="857">
          <cell r="D857" t="str">
            <v>Cenizas Volantes</v>
          </cell>
        </row>
        <row r="858">
          <cell r="D858" t="str">
            <v>MEZCLA</v>
          </cell>
        </row>
        <row r="859">
          <cell r="D859" t="str">
            <v>Mezcla de Materiales Reciclables</v>
          </cell>
        </row>
        <row r="860">
          <cell r="D860" t="str">
            <v>Descripción general</v>
          </cell>
        </row>
        <row r="861">
          <cell r="D861" t="str">
            <v>Etapas cubiertas</v>
          </cell>
        </row>
        <row r="862">
          <cell r="D862" t="str">
            <v xml:space="preserve">Especificidades de límite adicionales </v>
          </cell>
        </row>
        <row r="863">
          <cell r="D863" t="str">
            <v>Recogida /
Transporte</v>
          </cell>
        </row>
        <row r="864">
          <cell r="D864" t="str">
            <v>Clasificación</v>
          </cell>
        </row>
        <row r="865">
          <cell r="D865" t="str">
            <v>Reciclaje</v>
          </cell>
        </row>
        <row r="866">
          <cell r="D866" t="str">
            <v>Secuestro</v>
          </cell>
        </row>
        <row r="867">
          <cell r="D867" t="str">
            <v>Comparación con un escenario de tratamiento inicial</v>
          </cell>
        </row>
        <row r="868">
          <cell r="D868" t="str">
            <v>Gestión de residuos y cambio climático, Tecnología AEA 2001</v>
          </cell>
        </row>
        <row r="869">
          <cell r="D869" t="str">
            <v>Gestión de residuos sólidos y gases de efecto invernadero, EPA 2006</v>
          </cell>
        </row>
        <row r="870">
          <cell r="D870" t="str">
            <v xml:space="preserve">Evaluación de la red de reciclaje ADEME 2007 / Eco-Emballages </v>
          </cell>
        </row>
        <row r="871">
          <cell r="D871" t="str">
            <v>Ahorro de recursos y potencial de reducción de CO2 en la gestión de residuos en Europa y la posible contribución al objetivo de reducción de CO2 en 2020. Prognos.  Octubre 2008</v>
          </cell>
        </row>
        <row r="872">
          <cell r="D872" t="str">
            <v>CO2 kentallen afvalscheiding. JHB Benner et al. CE Delft . September 2007 (excluding WTE effect)</v>
          </cell>
        </row>
        <row r="873">
          <cell r="D873" t="str">
            <v>Informe sobre los Beneficios Medioambientales del Reciclaje - Oficina Internacional sobre Reciclaje (BRI) - Octubre 2008</v>
          </cell>
        </row>
        <row r="874">
          <cell r="D874" t="str">
            <v>Incluye transporte y emisiones de las plantas de clasificación</v>
          </cell>
        </row>
        <row r="875">
          <cell r="D875" t="str">
            <v>Incluye transporte y emisiones de las plantas de clasificación + secuestro de carbono en los árboles</v>
          </cell>
        </row>
        <row r="876">
          <cell r="D876" t="str">
            <v>A tener en cuenta en etapa de reciclaje únicamente:
Cálculo: Impacto de la producción por medio de materias primas secundarias MENOS el impacto por medio de la producción  por medio de materias primas primarias.</v>
          </cell>
        </row>
        <row r="877">
          <cell r="D877" t="str">
            <v>Los límites del sistema comienzan con la generación de residuos. Incluyen, en su caso, la recogida, la clasificación y el posterior tratamiento de los materiales. Los límites del sistema terminan cuando la materia prima secundaria tiene un nivel de calidad o de uso igual al de la materia prima primaria. Con el fin de identificar las ventajas o inconvenientes en términos de CO2, se compararon los resultados de CO2 en el proceso con el uso de materia prima primaria y las fuentes de energía. La diferencia entre las equivalencias de CO2 para la materia prima secundaria y las fuentes primarias constituyen el equivalente en CO2 mostrado en la última columna. Este último factor fue usado en el modelo.</v>
          </cell>
        </row>
        <row r="878">
          <cell r="D878" t="str">
            <v xml:space="preserve">Los valores en la CE para plasticos y tejidos son mucho más altos que para otras muchas fuentes, dado que estos valores se han definido asumiendo que el escenario alternativo será la incineración en una planta de incineracón con recuperación de energía, por lo que las correspondientes emisiones fósiles debidas a la incineración y a los créditos correspondientes a la energía están incluidos. Para la mayoría de estos componentes las emisiones fósiles son considerables y es por ello que la referencia de la planta de incineracón con recuperación de energía se penaliza de una manera importante (Nota: las emisiones evitadas por la generación de energía son igualmente tenidas en cuenta, aunque no son representativas). Para los Países Bajos en donde practicamente todos los residuos son incinerados, puede ser un enfoque razonable, pero no lo es en la mayría de los casos en el resto de países de la UE. La columna representa una variante en la que los efectos de la incineración con recuperación de enrgía han sido eliminados. </v>
          </cell>
        </row>
        <row r="879">
          <cell r="D879" t="str">
            <v xml:space="preserve">Para todos los materiales los factores a ser tenidos en cuenta en la comparación de la producción de materiales (a) materia prima primaria entregada a la planta de producción primaria hasta el producto final y (b) materia prima secundaria entregada a las plantas de reciclaje hasta el producto final. Los valores relativos a las demandas de energía y a la huella de carbono se han  obtenido de un estudio fundamental sobre la producción de metales y papel a partir de materias primas primarias y secundarias. Para reducir la complejidad asociada con las etapas iniciales en todos los ciclos de vida de estos materiales, las referencias para los requisitos de energía y la huella de carbono para materias primas primarias se extraen del supuesto que son entregados en las plantas de producción solamente y para las materias primas secundarias que son entregados en las plantas de valorización o reciclaje. </v>
          </cell>
        </row>
        <row r="880">
          <cell r="D880" t="str">
            <v>X
(transferencia de la planta de clasificación a la planta de reciclaje)</v>
          </cell>
        </row>
        <row r="881">
          <cell r="D881" t="str">
            <v xml:space="preserve">X
(Incluida la recogida a la planta de clasificación. Transporte posterior a la planta de reciclaje no incluido) </v>
          </cell>
        </row>
        <row r="882">
          <cell r="D882" t="str">
            <v>Secuestro de carbono en los árboles</v>
          </cell>
        </row>
        <row r="896">
          <cell r="D896" t="str">
            <v xml:space="preserve">Si usted no dispone de información precisa sobre la fuente de energía térmica sustitutida, es recomendable utilizar la mezcla térmica Europea media. </v>
          </cell>
        </row>
        <row r="897">
          <cell r="D897" t="str">
            <v xml:space="preserve">Nota: Es recomendable utilizar la media nacional de los factores de emisión de la electricidad listados a continuación, facilitados por la Agencia Internacional de la Energía. </v>
          </cell>
        </row>
        <row r="898">
          <cell r="D898" t="str">
            <v xml:space="preserve">Sin embargo, si el usuario dispone de documentación oficial (procedentes por ejemplo de su agencia nacional de la energía o del medio ambiente) que explique que la electricidad generada por residuos viene de la substitución de una fuente marginal de producción eléctrica en lugar de la mezcla media de electricidad, en ese caso, este factor específico de emisión se podrá usar. Debiéndose de facilitar unas referencias claras sobre esta fuente. </v>
          </cell>
        </row>
        <row r="901">
          <cell r="D901" t="str">
            <v>Región/ País/ Economía</v>
          </cell>
        </row>
        <row r="902">
          <cell r="D902" t="str">
            <v>Contenido total de carbón en RSU (tC/tRSU)</v>
          </cell>
        </row>
        <row r="903">
          <cell r="D903" t="str">
            <v>Valor</v>
          </cell>
        </row>
        <row r="904">
          <cell r="D904" t="str">
            <v>Fuente: Prognos 2008 (tipo de residuo = bioresiduo)</v>
          </cell>
        </row>
        <row r="905">
          <cell r="D905" t="str">
            <v xml:space="preserve">Efecto de sustitución </v>
          </cell>
        </row>
        <row r="906">
          <cell r="D906" t="str">
            <v>PARA INFORMACIÓN ÚNICAMENTE
Carbono secuestrado en suelos</v>
          </cell>
        </row>
        <row r="907">
          <cell r="D907" t="str">
            <v>kgCO2e/t compostada</v>
          </cell>
        </row>
        <row r="908">
          <cell r="D908" t="str">
            <v>Factor de emisión</v>
          </cell>
        </row>
        <row r="909">
          <cell r="D909" t="str">
            <v>Fuente: Brinkmann 2004 (tipo de residuos = verduras, frutas y restos de jardín)</v>
          </cell>
        </row>
        <row r="910">
          <cell r="D910" t="str">
            <v>Sustitución de turba</v>
          </cell>
        </row>
        <row r="911">
          <cell r="D911" t="str">
            <v xml:space="preserve">Sustitución de fertilizantes químicos  </v>
          </cell>
        </row>
        <row r="912">
          <cell r="D912" t="str">
            <v>Residuos sólidos como combustible en hornos de cemento</v>
          </cell>
        </row>
        <row r="913">
          <cell r="D913" t="str">
            <v>Residuos sólidos como combustible utilizado una planta de Residuos Sólidos Urbanos optimizada</v>
          </cell>
        </row>
        <row r="914">
          <cell r="D914" t="str">
            <v>Residuos sólidos como combustible utilizado en una central eléctrica de carbón</v>
          </cell>
        </row>
        <row r="915">
          <cell r="D915" t="str">
            <v>Substitución de turba y de fertilizantes químicos</v>
          </cell>
        </row>
        <row r="917">
          <cell r="D917" t="str">
            <v>Información adicional sobre el alcance de los factores de emisión de cada estudio presentado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Q68"/>
  <sheetViews>
    <sheetView showGridLines="0" zoomScale="90" zoomScaleNormal="90" workbookViewId="0">
      <selection activeCell="B41" sqref="B41"/>
    </sheetView>
  </sheetViews>
  <sheetFormatPr baseColWidth="10" defaultRowHeight="12.75"/>
  <cols>
    <col min="1" max="1" width="1.7109375" style="27" customWidth="1"/>
    <col min="2" max="16384" width="11.42578125" style="27"/>
  </cols>
  <sheetData>
    <row r="2" spans="2:17" ht="23.25">
      <c r="B2" s="26" t="s">
        <v>113</v>
      </c>
    </row>
    <row r="3" spans="2:17">
      <c r="B3" s="15"/>
    </row>
    <row r="4" spans="2:17" ht="15">
      <c r="B4" s="28" t="s">
        <v>98</v>
      </c>
    </row>
    <row r="5" spans="2:17" ht="14.25" customHeight="1">
      <c r="B5" s="230" t="s">
        <v>125</v>
      </c>
      <c r="C5" s="230"/>
      <c r="D5" s="230"/>
      <c r="E5" s="230"/>
      <c r="F5" s="230"/>
      <c r="G5" s="230"/>
      <c r="H5" s="230"/>
      <c r="I5" s="230"/>
      <c r="J5" s="230"/>
      <c r="K5" s="230"/>
      <c r="L5" s="230"/>
      <c r="M5" s="230"/>
      <c r="N5" s="230"/>
      <c r="O5" s="230"/>
      <c r="P5" s="230"/>
      <c r="Q5" s="230"/>
    </row>
    <row r="6" spans="2:17" ht="15" customHeight="1">
      <c r="B6" s="230"/>
      <c r="C6" s="230"/>
      <c r="D6" s="230"/>
      <c r="E6" s="230"/>
      <c r="F6" s="230"/>
      <c r="G6" s="230"/>
      <c r="H6" s="230"/>
      <c r="I6" s="230"/>
      <c r="J6" s="230"/>
      <c r="K6" s="230"/>
      <c r="L6" s="230"/>
      <c r="M6" s="230"/>
      <c r="N6" s="230"/>
      <c r="O6" s="230"/>
      <c r="P6" s="230"/>
      <c r="Q6" s="230"/>
    </row>
    <row r="7" spans="2:17" ht="15" customHeight="1">
      <c r="B7" s="230"/>
      <c r="C7" s="230"/>
      <c r="D7" s="230"/>
      <c r="E7" s="230"/>
      <c r="F7" s="230"/>
      <c r="G7" s="230"/>
      <c r="H7" s="230"/>
      <c r="I7" s="230"/>
      <c r="J7" s="230"/>
      <c r="K7" s="230"/>
      <c r="L7" s="230"/>
      <c r="M7" s="230"/>
      <c r="N7" s="230"/>
      <c r="O7" s="230"/>
      <c r="P7" s="230"/>
      <c r="Q7" s="230"/>
    </row>
    <row r="8" spans="2:17" ht="15" customHeight="1">
      <c r="B8" s="230"/>
      <c r="C8" s="230"/>
      <c r="D8" s="230"/>
      <c r="E8" s="230"/>
      <c r="F8" s="230"/>
      <c r="G8" s="230"/>
      <c r="H8" s="230"/>
      <c r="I8" s="230"/>
      <c r="J8" s="230"/>
      <c r="K8" s="230"/>
      <c r="L8" s="230"/>
      <c r="M8" s="230"/>
      <c r="N8" s="230"/>
      <c r="O8" s="230"/>
      <c r="P8" s="230"/>
      <c r="Q8" s="230"/>
    </row>
    <row r="9" spans="2:17" ht="15" customHeight="1">
      <c r="B9" s="229" t="s">
        <v>115</v>
      </c>
      <c r="C9" s="229"/>
      <c r="D9" s="229"/>
      <c r="E9" s="229"/>
      <c r="F9" s="229"/>
      <c r="G9" s="229"/>
      <c r="H9" s="229"/>
      <c r="I9" s="229"/>
      <c r="J9" s="229"/>
      <c r="K9" s="229"/>
      <c r="L9" s="229"/>
      <c r="M9" s="229"/>
      <c r="N9" s="229"/>
      <c r="O9" s="229"/>
      <c r="P9" s="229"/>
      <c r="Q9" s="229"/>
    </row>
    <row r="10" spans="2:17" ht="15" customHeight="1">
      <c r="B10" s="229"/>
      <c r="C10" s="229"/>
      <c r="D10" s="229"/>
      <c r="E10" s="229"/>
      <c r="F10" s="229"/>
      <c r="G10" s="229"/>
      <c r="H10" s="229"/>
      <c r="I10" s="229"/>
      <c r="J10" s="229"/>
      <c r="K10" s="229"/>
      <c r="L10" s="229"/>
      <c r="M10" s="229"/>
      <c r="N10" s="229"/>
      <c r="O10" s="229"/>
      <c r="P10" s="229"/>
      <c r="Q10" s="229"/>
    </row>
    <row r="11" spans="2:17" ht="15" customHeight="1">
      <c r="B11" s="229"/>
      <c r="C11" s="229"/>
      <c r="D11" s="229"/>
      <c r="E11" s="229"/>
      <c r="F11" s="229"/>
      <c r="G11" s="229"/>
      <c r="H11" s="229"/>
      <c r="I11" s="229"/>
      <c r="J11" s="229"/>
      <c r="K11" s="229"/>
      <c r="L11" s="229"/>
      <c r="M11" s="229"/>
      <c r="N11" s="229"/>
      <c r="O11" s="229"/>
      <c r="P11" s="229"/>
      <c r="Q11" s="229"/>
    </row>
    <row r="12" spans="2:17" ht="15" customHeight="1">
      <c r="B12" s="31"/>
      <c r="C12" s="31"/>
      <c r="D12" s="31"/>
      <c r="E12" s="31"/>
      <c r="F12" s="31"/>
      <c r="G12" s="31"/>
      <c r="H12" s="31"/>
      <c r="I12" s="31"/>
      <c r="J12" s="31"/>
      <c r="K12" s="31"/>
      <c r="L12" s="31"/>
      <c r="M12" s="31"/>
      <c r="N12" s="31"/>
      <c r="O12" s="31"/>
      <c r="P12" s="31"/>
      <c r="Q12" s="31"/>
    </row>
    <row r="13" spans="2:17" ht="15" customHeight="1">
      <c r="B13" s="180"/>
      <c r="C13" s="180"/>
      <c r="D13" s="180"/>
      <c r="E13" s="180"/>
      <c r="F13" s="180"/>
      <c r="G13" s="180"/>
      <c r="H13" s="180"/>
      <c r="I13" s="180"/>
      <c r="J13" s="180"/>
      <c r="K13" s="180"/>
      <c r="L13" s="180"/>
      <c r="M13" s="180"/>
      <c r="N13" s="180"/>
      <c r="O13" s="180"/>
      <c r="P13" s="180"/>
      <c r="Q13" s="180"/>
    </row>
    <row r="14" spans="2:17" ht="23.25">
      <c r="B14" s="29" t="s">
        <v>91</v>
      </c>
    </row>
    <row r="15" spans="2:17" s="28" customFormat="1" ht="15"/>
    <row r="16" spans="2:17" s="28" customFormat="1" ht="15">
      <c r="B16" s="28" t="s">
        <v>92</v>
      </c>
    </row>
    <row r="17" spans="2:3" s="28" customFormat="1" ht="15"/>
    <row r="18" spans="2:3" s="28" customFormat="1" ht="15">
      <c r="C18" s="28" t="s">
        <v>93</v>
      </c>
    </row>
    <row r="19" spans="2:3" s="28" customFormat="1" ht="15">
      <c r="C19" s="28" t="s">
        <v>94</v>
      </c>
    </row>
    <row r="20" spans="2:3" s="28" customFormat="1" ht="15"/>
    <row r="21" spans="2:3" s="28" customFormat="1" ht="15">
      <c r="B21" s="28" t="s">
        <v>99</v>
      </c>
    </row>
    <row r="22" spans="2:3" s="28" customFormat="1" ht="15"/>
    <row r="23" spans="2:3" s="28" customFormat="1" ht="15">
      <c r="B23" s="28" t="s">
        <v>100</v>
      </c>
    </row>
    <row r="24" spans="2:3" s="28" customFormat="1" ht="15"/>
    <row r="25" spans="2:3" s="28" customFormat="1" ht="15">
      <c r="B25" s="28" t="s">
        <v>101</v>
      </c>
    </row>
    <row r="26" spans="2:3" s="28" customFormat="1" ht="15"/>
    <row r="27" spans="2:3" s="28" customFormat="1" ht="15"/>
    <row r="28" spans="2:3" ht="23.25">
      <c r="B28" s="29" t="s">
        <v>120</v>
      </c>
    </row>
    <row r="29" spans="2:3" s="28" customFormat="1" ht="15"/>
    <row r="30" spans="2:3" s="28" customFormat="1" ht="15">
      <c r="B30" s="28" t="s">
        <v>122</v>
      </c>
    </row>
    <row r="31" spans="2:3" s="28" customFormat="1" ht="15"/>
    <row r="32" spans="2:3" s="28" customFormat="1" ht="15"/>
    <row r="33" spans="2:12" ht="23.25">
      <c r="B33" s="29" t="s">
        <v>121</v>
      </c>
    </row>
    <row r="34" spans="2:12" s="28" customFormat="1" ht="15"/>
    <row r="35" spans="2:12" s="28" customFormat="1" ht="15">
      <c r="B35" s="28" t="s">
        <v>95</v>
      </c>
    </row>
    <row r="36" spans="2:12" s="28" customFormat="1" ht="15"/>
    <row r="37" spans="2:12" s="28" customFormat="1" ht="15"/>
    <row r="38" spans="2:12" s="28" customFormat="1" ht="23.25">
      <c r="B38" s="26" t="s">
        <v>96</v>
      </c>
    </row>
    <row r="39" spans="2:12" s="28" customFormat="1" ht="23.25">
      <c r="B39" s="26"/>
    </row>
    <row r="40" spans="2:12" s="28" customFormat="1" ht="15">
      <c r="B40" s="191"/>
      <c r="C40" s="1" t="s">
        <v>132</v>
      </c>
      <c r="D40"/>
      <c r="E40"/>
      <c r="F40"/>
      <c r="G40"/>
      <c r="H40"/>
      <c r="I40"/>
      <c r="J40"/>
      <c r="K40"/>
      <c r="L40"/>
    </row>
    <row r="41" spans="2:12" s="28" customFormat="1" ht="15">
      <c r="B41" s="192"/>
      <c r="C41" s="1" t="s">
        <v>133</v>
      </c>
      <c r="D41"/>
      <c r="E41"/>
      <c r="F41"/>
      <c r="G41"/>
      <c r="H41"/>
      <c r="I41"/>
      <c r="J41"/>
      <c r="K41"/>
      <c r="L41"/>
    </row>
    <row r="42" spans="2:12" s="28" customFormat="1" ht="23.25">
      <c r="B42" s="29"/>
    </row>
    <row r="43" spans="2:12" s="28" customFormat="1" ht="23.25">
      <c r="B43" s="29" t="s">
        <v>102</v>
      </c>
    </row>
    <row r="44" spans="2:12" s="28" customFormat="1" ht="15.75">
      <c r="B44" s="14"/>
    </row>
    <row r="45" spans="2:12" s="28" customFormat="1" ht="15">
      <c r="B45" s="28" t="s">
        <v>103</v>
      </c>
    </row>
    <row r="46" spans="2:12" s="28" customFormat="1" ht="15">
      <c r="B46" s="28" t="s">
        <v>104</v>
      </c>
    </row>
    <row r="47" spans="2:12" s="28" customFormat="1" ht="15">
      <c r="B47" s="183" t="s">
        <v>126</v>
      </c>
    </row>
    <row r="48" spans="2:12" s="28" customFormat="1" ht="15">
      <c r="B48" s="182"/>
    </row>
    <row r="49" spans="2:2" s="28" customFormat="1" ht="23.25">
      <c r="B49" s="29" t="s">
        <v>105</v>
      </c>
    </row>
    <row r="50" spans="2:2" s="28" customFormat="1" ht="15.75">
      <c r="B50" s="30"/>
    </row>
    <row r="51" spans="2:2" s="28" customFormat="1" ht="15">
      <c r="B51" s="28" t="s">
        <v>97</v>
      </c>
    </row>
    <row r="52" spans="2:2" s="28" customFormat="1" ht="15">
      <c r="B52" s="28" t="s">
        <v>106</v>
      </c>
    </row>
    <row r="53" spans="2:2" s="28" customFormat="1" ht="15"/>
    <row r="54" spans="2:2" s="28" customFormat="1" ht="23.25">
      <c r="B54" s="29" t="s">
        <v>107</v>
      </c>
    </row>
    <row r="55" spans="2:2" s="28" customFormat="1" ht="15"/>
    <row r="56" spans="2:2" s="28" customFormat="1" ht="15">
      <c r="B56" s="28" t="s">
        <v>108</v>
      </c>
    </row>
    <row r="57" spans="2:2" s="28" customFormat="1" ht="15">
      <c r="B57" s="28" t="s">
        <v>109</v>
      </c>
    </row>
    <row r="58" spans="2:2" s="28" customFormat="1" ht="15"/>
    <row r="59" spans="2:2" s="28" customFormat="1" ht="15">
      <c r="B59" s="28" t="s">
        <v>110</v>
      </c>
    </row>
    <row r="60" spans="2:2" s="28" customFormat="1" ht="15">
      <c r="B60" s="28" t="s">
        <v>111</v>
      </c>
    </row>
    <row r="62" spans="2:2" ht="23.25">
      <c r="B62" s="29" t="s">
        <v>112</v>
      </c>
    </row>
    <row r="64" spans="2:2" ht="15">
      <c r="B64" s="28" t="s">
        <v>116</v>
      </c>
    </row>
    <row r="65" spans="2:2" ht="15">
      <c r="B65" s="28" t="s">
        <v>117</v>
      </c>
    </row>
    <row r="66" spans="2:2" ht="15">
      <c r="B66" s="28"/>
    </row>
    <row r="67" spans="2:2" ht="15">
      <c r="B67" s="28" t="s">
        <v>118</v>
      </c>
    </row>
    <row r="68" spans="2:2" ht="15">
      <c r="B68" s="28"/>
    </row>
  </sheetData>
  <sheetProtection password="D151" sheet="1" objects="1" scenarios="1" formatCells="0" formatColumns="0" formatRows="0" insertColumns="0" insertRows="0" insertHyperlinks="0" deleteColumns="0" deleteRows="0" sort="0" autoFilter="0" pivotTables="0"/>
  <protectedRanges>
    <protectedRange sqref="B40" name="Rango1"/>
  </protectedRanges>
  <mergeCells count="2">
    <mergeCell ref="B9:Q11"/>
    <mergeCell ref="B5:Q8"/>
  </mergeCells>
  <pageMargins left="0.75" right="0.75" top="1" bottom="1"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B2:E35"/>
  <sheetViews>
    <sheetView zoomScale="115" zoomScaleNormal="115" workbookViewId="0">
      <selection activeCell="M9" sqref="M9"/>
    </sheetView>
  </sheetViews>
  <sheetFormatPr baseColWidth="10" defaultRowHeight="12.75"/>
  <sheetData>
    <row r="2" spans="2:5">
      <c r="B2" s="231" t="s">
        <v>127</v>
      </c>
      <c r="C2" s="231"/>
      <c r="D2" s="231"/>
      <c r="E2" s="231"/>
    </row>
    <row r="3" spans="2:5">
      <c r="B3" s="231"/>
      <c r="C3" s="231"/>
      <c r="D3" s="231"/>
      <c r="E3" s="231"/>
    </row>
    <row r="4" spans="2:5">
      <c r="B4" s="231"/>
      <c r="C4" s="231"/>
      <c r="D4" s="231"/>
      <c r="E4" s="231"/>
    </row>
    <row r="35" spans="2:2">
      <c r="B35" s="184" t="s">
        <v>126</v>
      </c>
    </row>
  </sheetData>
  <sheetProtection password="D151" sheet="1" objects="1" scenarios="1"/>
  <mergeCells count="1">
    <mergeCell ref="B2: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L29"/>
  <sheetViews>
    <sheetView showGridLines="0" zoomScaleNormal="100" zoomScaleSheetLayoutView="110" workbookViewId="0">
      <selection activeCell="B3" sqref="B3"/>
    </sheetView>
  </sheetViews>
  <sheetFormatPr baseColWidth="10" defaultRowHeight="12.75"/>
  <cols>
    <col min="1" max="1" width="11.42578125" style="1" customWidth="1"/>
    <col min="2" max="2" width="11.42578125" style="1"/>
    <col min="3" max="3" width="22.85546875" style="1" customWidth="1"/>
    <col min="4" max="4" width="10.140625" style="1" customWidth="1"/>
    <col min="5" max="5" width="7.28515625" style="1" customWidth="1"/>
    <col min="6" max="6" width="6.28515625" style="1" customWidth="1"/>
    <col min="7" max="7" width="6.7109375" style="1" bestFit="1" customWidth="1"/>
    <col min="8" max="8" width="5.5703125" style="1" customWidth="1"/>
    <col min="9" max="9" width="9.5703125" style="1" bestFit="1" customWidth="1"/>
    <col min="10" max="10" width="8.7109375" style="1" customWidth="1"/>
    <col min="11" max="16384" width="11.42578125" style="1"/>
  </cols>
  <sheetData>
    <row r="1" spans="1:12" ht="27.75" customHeight="1"/>
    <row r="2" spans="1:12" ht="57.75" customHeight="1">
      <c r="B2" s="232" t="s">
        <v>146</v>
      </c>
      <c r="C2" s="233"/>
      <c r="D2" s="233"/>
      <c r="E2" s="233"/>
      <c r="F2" s="233"/>
      <c r="G2" s="233"/>
      <c r="H2" s="233"/>
    </row>
    <row r="3" spans="1:12" ht="18">
      <c r="B3" s="201"/>
      <c r="C3" s="201"/>
      <c r="D3" s="201"/>
      <c r="E3" s="201"/>
    </row>
    <row r="4" spans="1:12">
      <c r="B4" s="1" t="s">
        <v>145</v>
      </c>
    </row>
    <row r="6" spans="1:12" ht="15.75">
      <c r="B6" s="7" t="s">
        <v>36</v>
      </c>
    </row>
    <row r="7" spans="1:12" ht="14.1" customHeight="1">
      <c r="A7" s="2"/>
      <c r="B7" s="2"/>
      <c r="C7" s="2"/>
      <c r="D7" s="2"/>
      <c r="E7" s="2"/>
      <c r="F7" s="2"/>
      <c r="G7" s="2"/>
      <c r="H7" s="2"/>
      <c r="I7" s="2"/>
      <c r="J7" s="2"/>
      <c r="K7" s="2"/>
      <c r="L7" s="2"/>
    </row>
    <row r="8" spans="1:12" ht="14.1" customHeight="1">
      <c r="A8" s="2"/>
      <c r="B8" s="6" t="s">
        <v>18</v>
      </c>
      <c r="C8" s="2"/>
      <c r="D8" s="2"/>
      <c r="E8" s="2"/>
      <c r="F8" s="2"/>
      <c r="G8" s="2"/>
      <c r="H8" s="2"/>
      <c r="I8" s="2"/>
      <c r="J8" s="2"/>
      <c r="K8" s="2"/>
      <c r="L8" s="2"/>
    </row>
    <row r="9" spans="1:12" ht="14.1" customHeight="1" thickBot="1">
      <c r="A9" s="2"/>
      <c r="B9" s="2"/>
      <c r="C9" s="2"/>
      <c r="D9" s="2"/>
      <c r="E9" s="2"/>
      <c r="F9" s="2"/>
      <c r="G9" s="2"/>
      <c r="H9" s="2"/>
      <c r="I9" s="2"/>
      <c r="J9" s="2"/>
      <c r="K9" s="2"/>
      <c r="L9" s="2"/>
    </row>
    <row r="10" spans="1:12" ht="14.1" customHeight="1" thickBot="1">
      <c r="A10" s="2"/>
      <c r="B10" s="3"/>
      <c r="C10" s="4" t="s">
        <v>16</v>
      </c>
      <c r="D10" s="2"/>
      <c r="E10" s="2"/>
    </row>
    <row r="11" spans="1:12" ht="14.1" customHeight="1" thickBot="1">
      <c r="A11" s="2"/>
      <c r="B11" s="5" t="s">
        <v>0</v>
      </c>
      <c r="C11" s="9">
        <f>'Emisiones linea base (EB)'!E149</f>
        <v>0</v>
      </c>
      <c r="D11" s="2"/>
      <c r="E11" s="2"/>
    </row>
    <row r="12" spans="1:12" ht="14.1" customHeight="1">
      <c r="A12" s="2"/>
      <c r="B12" s="2"/>
      <c r="C12" s="2"/>
      <c r="D12" s="2"/>
      <c r="E12" s="2"/>
      <c r="F12" s="2"/>
      <c r="G12" s="2"/>
      <c r="H12" s="2"/>
    </row>
    <row r="15" spans="1:12" ht="15.75">
      <c r="B15" s="7" t="s">
        <v>37</v>
      </c>
    </row>
    <row r="17" spans="1:7" ht="14.1" customHeight="1">
      <c r="A17" s="2"/>
      <c r="B17" s="6" t="s">
        <v>18</v>
      </c>
      <c r="C17" s="2"/>
      <c r="D17" s="2"/>
      <c r="E17" s="2"/>
      <c r="F17" s="2"/>
      <c r="G17" s="2"/>
    </row>
    <row r="18" spans="1:7" ht="14.1" customHeight="1" thickBot="1">
      <c r="A18" s="2"/>
      <c r="B18" s="2"/>
      <c r="C18" s="2"/>
      <c r="D18" s="2"/>
      <c r="E18" s="2"/>
      <c r="F18" s="2"/>
      <c r="G18" s="2"/>
    </row>
    <row r="19" spans="1:7" ht="14.1" customHeight="1" thickBot="1">
      <c r="A19" s="2"/>
      <c r="B19" s="3"/>
      <c r="C19" s="4" t="s">
        <v>16</v>
      </c>
      <c r="D19" s="2"/>
    </row>
    <row r="20" spans="1:7" ht="14.1" customHeight="1" thickBot="1">
      <c r="A20" s="2"/>
      <c r="B20" s="5" t="s">
        <v>0</v>
      </c>
      <c r="C20" s="9">
        <f>'Emisiones proyecto (Compostaje)'!E27</f>
        <v>0</v>
      </c>
      <c r="D20" s="2"/>
    </row>
    <row r="21" spans="1:7" ht="14.1" customHeight="1">
      <c r="A21" s="2"/>
      <c r="B21" s="2"/>
      <c r="C21" s="2"/>
      <c r="D21" s="2"/>
      <c r="E21" s="2"/>
      <c r="F21" s="2"/>
      <c r="G21" s="2"/>
    </row>
    <row r="24" spans="1:7" ht="15.75">
      <c r="B24" s="7" t="s">
        <v>38</v>
      </c>
    </row>
    <row r="26" spans="1:7">
      <c r="B26" s="6" t="s">
        <v>18</v>
      </c>
    </row>
    <row r="27" spans="1:7" ht="13.5" thickBot="1">
      <c r="B27" s="6"/>
    </row>
    <row r="28" spans="1:7" ht="13.5" thickBot="1">
      <c r="B28" s="3"/>
      <c r="C28" s="4" t="s">
        <v>16</v>
      </c>
    </row>
    <row r="29" spans="1:7" ht="13.5" thickBot="1">
      <c r="B29" s="5" t="s">
        <v>0</v>
      </c>
      <c r="C29" s="18">
        <f>C11-C20</f>
        <v>0</v>
      </c>
    </row>
  </sheetData>
  <sheetProtection formatCells="0" formatColumns="0" formatRows="0" insertColumns="0" insertRows="0" insertHyperlinks="0" deleteColumns="0" deleteRows="0" sort="0" autoFilter="0" pivotTables="0"/>
  <mergeCells count="1">
    <mergeCell ref="B2:H2"/>
  </mergeCells>
  <phoneticPr fontId="0" type="noConversion"/>
  <pageMargins left="0.75" right="0.75" top="1" bottom="1" header="0" footer="0"/>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dimension ref="A2:AE151"/>
  <sheetViews>
    <sheetView zoomScale="90" zoomScaleNormal="90" workbookViewId="0">
      <selection activeCell="K15" sqref="K15"/>
    </sheetView>
  </sheetViews>
  <sheetFormatPr baseColWidth="10" defaultRowHeight="12.75"/>
  <cols>
    <col min="1" max="1" width="3.140625" style="1" customWidth="1"/>
    <col min="2" max="2" width="25.5703125" style="1" customWidth="1"/>
    <col min="3" max="3" width="19" style="1" customWidth="1"/>
    <col min="4" max="4" width="19.140625" style="1" customWidth="1"/>
    <col min="5" max="5" width="19.85546875" style="1" customWidth="1"/>
    <col min="6" max="6" width="16.28515625" style="1" bestFit="1" customWidth="1"/>
    <col min="7" max="7" width="10.85546875" style="1" bestFit="1" customWidth="1"/>
    <col min="8" max="8" width="10" style="1" customWidth="1"/>
    <col min="9" max="9" width="7.28515625" style="1" bestFit="1" customWidth="1"/>
    <col min="10" max="10" width="8.5703125" style="1" bestFit="1" customWidth="1"/>
    <col min="11" max="11" width="10.42578125" style="1" customWidth="1"/>
    <col min="12" max="12" width="14.140625" style="1" customWidth="1"/>
    <col min="13" max="13" width="6.28515625" style="1" customWidth="1"/>
    <col min="14" max="14" width="5.140625" style="1" customWidth="1"/>
    <col min="15" max="15" width="6.5703125" style="1" customWidth="1"/>
    <col min="16" max="16" width="3.7109375" style="1" customWidth="1"/>
    <col min="17" max="17" width="6.5703125" style="1" customWidth="1"/>
    <col min="18" max="18" width="21.5703125" style="1" customWidth="1"/>
    <col min="19" max="19" width="19.5703125" style="1" customWidth="1"/>
    <col min="20" max="20" width="16.5703125" style="1" customWidth="1"/>
    <col min="21" max="21" width="13.7109375" style="1" customWidth="1"/>
    <col min="22" max="22" width="15" style="1" customWidth="1"/>
    <col min="23" max="23" width="24" style="1" customWidth="1"/>
    <col min="24" max="24" width="10" style="1" bestFit="1" customWidth="1"/>
    <col min="25" max="25" width="11.5703125" style="1" bestFit="1" customWidth="1"/>
    <col min="26" max="26" width="11.85546875" style="1" bestFit="1" customWidth="1"/>
    <col min="27" max="27" width="13.85546875" style="1" bestFit="1" customWidth="1"/>
    <col min="28" max="16384" width="11.42578125" style="1"/>
  </cols>
  <sheetData>
    <row r="2" spans="1:7" ht="20.25">
      <c r="B2" s="13" t="s">
        <v>87</v>
      </c>
    </row>
    <row r="3" spans="1:7" ht="15.75">
      <c r="B3" s="32"/>
    </row>
    <row r="4" spans="1:7">
      <c r="B4" s="33" t="s">
        <v>60</v>
      </c>
    </row>
    <row r="5" spans="1:7" ht="13.5" thickBot="1">
      <c r="B5" s="34"/>
    </row>
    <row r="6" spans="1:7" ht="13.5" thickTop="1">
      <c r="A6" s="35"/>
      <c r="B6" s="36"/>
      <c r="C6" s="37"/>
      <c r="D6" s="37"/>
      <c r="E6" s="37"/>
      <c r="F6" s="37"/>
      <c r="G6" s="38"/>
    </row>
    <row r="7" spans="1:7" ht="15.75">
      <c r="A7" s="38"/>
      <c r="B7" s="16" t="s">
        <v>150</v>
      </c>
      <c r="C7" s="2"/>
      <c r="D7" s="2"/>
      <c r="E7" s="2"/>
      <c r="F7" s="2"/>
      <c r="G7" s="38"/>
    </row>
    <row r="8" spans="1:7" ht="16.5" thickBot="1">
      <c r="A8" s="38"/>
      <c r="B8" s="39"/>
      <c r="C8" s="2"/>
      <c r="D8" s="2"/>
      <c r="E8" s="2"/>
      <c r="F8" s="2"/>
      <c r="G8" s="38"/>
    </row>
    <row r="9" spans="1:7">
      <c r="A9" s="38"/>
      <c r="B9" s="40" t="s">
        <v>61</v>
      </c>
      <c r="C9" s="2"/>
      <c r="D9" s="2"/>
      <c r="E9" s="2"/>
      <c r="F9" s="2"/>
      <c r="G9" s="38"/>
    </row>
    <row r="10" spans="1:7" ht="13.5" thickBot="1">
      <c r="A10" s="38"/>
      <c r="B10" s="41"/>
      <c r="C10" s="2"/>
      <c r="D10" s="2"/>
      <c r="E10" s="2"/>
      <c r="F10" s="2"/>
      <c r="G10" s="38"/>
    </row>
    <row r="11" spans="1:7" ht="13.5" thickBot="1">
      <c r="A11" s="38"/>
      <c r="B11" s="42"/>
      <c r="C11" s="2"/>
      <c r="D11" s="2"/>
      <c r="E11" s="2"/>
      <c r="F11" s="2"/>
      <c r="G11" s="38"/>
    </row>
    <row r="12" spans="1:7" ht="13.5" thickBot="1">
      <c r="A12" s="38"/>
      <c r="B12" s="272" t="s">
        <v>54</v>
      </c>
      <c r="C12" s="273"/>
      <c r="D12" s="273"/>
      <c r="E12" s="274"/>
      <c r="F12" s="2"/>
      <c r="G12" s="38"/>
    </row>
    <row r="13" spans="1:7">
      <c r="A13" s="38"/>
      <c r="B13" s="43" t="s">
        <v>55</v>
      </c>
      <c r="C13" s="44" t="s">
        <v>56</v>
      </c>
      <c r="D13" s="44" t="s">
        <v>57</v>
      </c>
      <c r="E13" s="45" t="s">
        <v>58</v>
      </c>
      <c r="G13" s="38"/>
    </row>
    <row r="14" spans="1:7" ht="13.5" thickBot="1">
      <c r="A14" s="38"/>
      <c r="B14" s="46"/>
      <c r="C14" s="47"/>
      <c r="D14" s="47"/>
      <c r="E14" s="48"/>
      <c r="G14" s="38"/>
    </row>
    <row r="15" spans="1:7" ht="13.5" thickBot="1">
      <c r="A15" s="49"/>
      <c r="B15" s="50"/>
      <c r="C15" s="51"/>
      <c r="D15" s="51"/>
      <c r="E15" s="51"/>
      <c r="F15" s="51"/>
      <c r="G15" s="38"/>
    </row>
    <row r="16" spans="1:7" ht="13.5" thickTop="1">
      <c r="A16" s="2"/>
      <c r="B16" s="52"/>
      <c r="C16" s="2"/>
      <c r="D16" s="2"/>
      <c r="E16" s="2"/>
      <c r="F16" s="2"/>
      <c r="G16" s="2"/>
    </row>
    <row r="17" spans="1:31">
      <c r="A17" s="2"/>
      <c r="B17" s="17" t="s">
        <v>62</v>
      </c>
      <c r="C17" s="2"/>
      <c r="D17" s="2"/>
      <c r="E17" s="2"/>
      <c r="F17" s="2"/>
      <c r="G17" s="2"/>
    </row>
    <row r="18" spans="1:31" ht="13.5" thickBot="1"/>
    <row r="19" spans="1:31" ht="13.5" thickTop="1">
      <c r="A19" s="35"/>
      <c r="B19" s="37"/>
      <c r="C19" s="37"/>
      <c r="D19" s="37"/>
      <c r="E19" s="37"/>
      <c r="F19" s="37"/>
      <c r="G19" s="37"/>
      <c r="H19" s="37"/>
      <c r="I19" s="37"/>
      <c r="J19" s="37"/>
      <c r="K19" s="37"/>
      <c r="L19" s="37"/>
      <c r="M19" s="37"/>
      <c r="N19" s="37"/>
      <c r="O19" s="37"/>
      <c r="P19" s="38"/>
      <c r="Q19" s="35"/>
      <c r="R19" s="37"/>
      <c r="S19" s="37"/>
      <c r="T19" s="37"/>
      <c r="U19" s="37"/>
      <c r="V19" s="37"/>
      <c r="W19" s="37"/>
      <c r="X19" s="37"/>
      <c r="Y19" s="37"/>
      <c r="Z19" s="37"/>
      <c r="AA19" s="37"/>
      <c r="AB19" s="37"/>
      <c r="AC19" s="37"/>
      <c r="AD19" s="38"/>
      <c r="AE19" s="2"/>
    </row>
    <row r="20" spans="1:31" ht="15.75">
      <c r="A20" s="38"/>
      <c r="B20" s="39" t="s">
        <v>63</v>
      </c>
      <c r="C20" s="2"/>
      <c r="D20" s="2"/>
      <c r="E20" s="2"/>
      <c r="F20" s="2"/>
      <c r="G20" s="2"/>
      <c r="H20" s="2"/>
      <c r="I20" s="2"/>
      <c r="J20" s="2"/>
      <c r="K20" s="2"/>
      <c r="L20" s="2"/>
      <c r="M20" s="2"/>
      <c r="N20" s="2"/>
      <c r="O20" s="2"/>
      <c r="P20" s="38"/>
      <c r="Q20" s="38"/>
      <c r="R20" s="39" t="s">
        <v>64</v>
      </c>
      <c r="S20" s="2"/>
      <c r="T20" s="2"/>
      <c r="U20" s="2"/>
      <c r="V20" s="2"/>
      <c r="W20" s="2"/>
      <c r="X20" s="2"/>
      <c r="Y20" s="2"/>
      <c r="Z20" s="2"/>
      <c r="AA20" s="2"/>
      <c r="AB20" s="2"/>
      <c r="AC20" s="2"/>
      <c r="AD20" s="38"/>
      <c r="AE20" s="2"/>
    </row>
    <row r="21" spans="1:31" ht="13.5" thickBot="1">
      <c r="A21" s="202"/>
      <c r="B21" s="2"/>
      <c r="C21" s="2"/>
      <c r="D21" s="2"/>
      <c r="E21" s="2"/>
      <c r="F21" s="2"/>
      <c r="G21" s="2"/>
      <c r="H21" s="2"/>
      <c r="I21" s="2"/>
      <c r="J21" s="2"/>
      <c r="K21" s="2"/>
      <c r="L21" s="2"/>
      <c r="M21" s="2"/>
      <c r="N21" s="2"/>
      <c r="O21" s="2"/>
      <c r="P21" s="38"/>
      <c r="Q21" s="38"/>
      <c r="R21" s="2"/>
      <c r="S21" s="2"/>
      <c r="T21" s="2"/>
      <c r="U21" s="2"/>
      <c r="V21" s="2"/>
      <c r="W21" s="2"/>
      <c r="X21" s="2"/>
      <c r="Y21" s="2"/>
      <c r="Z21" s="2"/>
      <c r="AA21" s="2"/>
      <c r="AB21" s="2"/>
      <c r="AC21" s="2"/>
      <c r="AD21" s="38"/>
      <c r="AE21" s="2"/>
    </row>
    <row r="22" spans="1:31" ht="12.75" customHeight="1" thickBot="1">
      <c r="A22" s="202"/>
      <c r="B22" s="237" t="s">
        <v>65</v>
      </c>
      <c r="C22" s="238"/>
      <c r="D22" s="238"/>
      <c r="E22" s="238"/>
      <c r="F22" s="238"/>
      <c r="G22" s="238"/>
      <c r="H22" s="238"/>
      <c r="I22" s="238"/>
      <c r="J22" s="239"/>
      <c r="K22" s="2"/>
      <c r="L22" s="2"/>
      <c r="M22" s="2"/>
      <c r="N22" s="2"/>
      <c r="O22" s="2"/>
      <c r="P22" s="38"/>
      <c r="Q22" s="38"/>
      <c r="R22" s="237" t="s">
        <v>65</v>
      </c>
      <c r="S22" s="238"/>
      <c r="T22" s="238"/>
      <c r="U22" s="238"/>
      <c r="V22" s="238"/>
      <c r="W22" s="238"/>
      <c r="X22" s="238"/>
      <c r="Y22" s="238"/>
      <c r="Z22" s="239"/>
      <c r="AA22" s="2"/>
      <c r="AB22" s="2"/>
      <c r="AC22" s="2"/>
      <c r="AD22" s="38"/>
      <c r="AE22" s="2"/>
    </row>
    <row r="23" spans="1:31">
      <c r="A23" s="202"/>
      <c r="B23" s="237" t="s">
        <v>44</v>
      </c>
      <c r="C23" s="238"/>
      <c r="D23" s="238"/>
      <c r="E23" s="269"/>
      <c r="F23" s="270" t="s">
        <v>45</v>
      </c>
      <c r="G23" s="270" t="s">
        <v>66</v>
      </c>
      <c r="H23" s="271" t="s">
        <v>47</v>
      </c>
      <c r="I23" s="238"/>
      <c r="J23" s="266" t="s">
        <v>0</v>
      </c>
      <c r="K23" s="2"/>
      <c r="L23" s="266" t="s">
        <v>67</v>
      </c>
      <c r="M23" s="2"/>
      <c r="N23" s="2"/>
      <c r="O23" s="2"/>
      <c r="P23" s="38"/>
      <c r="Q23" s="38"/>
      <c r="R23" s="237" t="s">
        <v>44</v>
      </c>
      <c r="S23" s="238"/>
      <c r="T23" s="238"/>
      <c r="U23" s="269"/>
      <c r="V23" s="270" t="s">
        <v>45</v>
      </c>
      <c r="W23" s="270" t="s">
        <v>66</v>
      </c>
      <c r="X23" s="271" t="s">
        <v>47</v>
      </c>
      <c r="Y23" s="238"/>
      <c r="Z23" s="266" t="s">
        <v>0</v>
      </c>
      <c r="AA23" s="2"/>
      <c r="AB23" s="266" t="s">
        <v>67</v>
      </c>
      <c r="AC23" s="2"/>
      <c r="AD23" s="38"/>
      <c r="AE23" s="2"/>
    </row>
    <row r="24" spans="1:31">
      <c r="A24" s="202"/>
      <c r="B24" s="243"/>
      <c r="C24" s="244"/>
      <c r="D24" s="244"/>
      <c r="E24" s="245"/>
      <c r="F24" s="247"/>
      <c r="G24" s="247"/>
      <c r="H24" s="250"/>
      <c r="I24" s="260"/>
      <c r="J24" s="267"/>
      <c r="K24" s="2"/>
      <c r="L24" s="267"/>
      <c r="M24" s="2"/>
      <c r="N24" s="2"/>
      <c r="O24" s="2"/>
      <c r="P24" s="38"/>
      <c r="Q24" s="38"/>
      <c r="R24" s="243"/>
      <c r="S24" s="244"/>
      <c r="T24" s="244"/>
      <c r="U24" s="245"/>
      <c r="V24" s="247"/>
      <c r="W24" s="247"/>
      <c r="X24" s="250"/>
      <c r="Y24" s="260"/>
      <c r="Z24" s="267"/>
      <c r="AA24" s="2"/>
      <c r="AB24" s="267"/>
      <c r="AC24" s="2"/>
      <c r="AD24" s="38"/>
      <c r="AE24" s="2"/>
    </row>
    <row r="25" spans="1:31" ht="39" customHeight="1" thickBot="1">
      <c r="A25" s="202"/>
      <c r="B25" s="53" t="s">
        <v>48</v>
      </c>
      <c r="C25" s="12" t="s">
        <v>49</v>
      </c>
      <c r="D25" s="12" t="s">
        <v>50</v>
      </c>
      <c r="E25" s="12" t="s">
        <v>51</v>
      </c>
      <c r="F25" s="248"/>
      <c r="G25" s="248"/>
      <c r="H25" s="12" t="s">
        <v>52</v>
      </c>
      <c r="I25" s="54" t="s">
        <v>68</v>
      </c>
      <c r="J25" s="268"/>
      <c r="K25" s="2"/>
      <c r="L25" s="268"/>
      <c r="M25" s="2"/>
      <c r="N25" s="2"/>
      <c r="O25" s="2"/>
      <c r="P25" s="38"/>
      <c r="Q25" s="38"/>
      <c r="R25" s="53" t="s">
        <v>48</v>
      </c>
      <c r="S25" s="12" t="s">
        <v>49</v>
      </c>
      <c r="T25" s="12" t="s">
        <v>50</v>
      </c>
      <c r="U25" s="12" t="s">
        <v>51</v>
      </c>
      <c r="V25" s="248"/>
      <c r="W25" s="248"/>
      <c r="X25" s="12" t="s">
        <v>52</v>
      </c>
      <c r="Y25" s="54" t="s">
        <v>68</v>
      </c>
      <c r="Z25" s="268"/>
      <c r="AA25" s="2"/>
      <c r="AB25" s="268"/>
      <c r="AC25" s="2"/>
      <c r="AD25" s="38"/>
      <c r="AE25" s="2"/>
    </row>
    <row r="26" spans="1:31" ht="13.5" thickBot="1">
      <c r="A26" s="202"/>
      <c r="B26" s="55"/>
      <c r="C26" s="56"/>
      <c r="D26" s="56"/>
      <c r="E26" s="56"/>
      <c r="F26" s="56"/>
      <c r="G26" s="56"/>
      <c r="H26" s="57"/>
      <c r="I26" s="58"/>
      <c r="J26" s="59">
        <f>SUM(B26:H26)</f>
        <v>0</v>
      </c>
      <c r="K26" s="2"/>
      <c r="L26" s="226">
        <v>0.05</v>
      </c>
      <c r="M26" s="60"/>
      <c r="N26" s="2"/>
      <c r="O26" s="2"/>
      <c r="P26" s="38"/>
      <c r="Q26" s="38"/>
      <c r="R26" s="55"/>
      <c r="S26" s="56"/>
      <c r="T26" s="56"/>
      <c r="U26" s="56"/>
      <c r="V26" s="56"/>
      <c r="W26" s="56"/>
      <c r="X26" s="57"/>
      <c r="Y26" s="58"/>
      <c r="Z26" s="59">
        <f>SUM(R26:X26)</f>
        <v>0</v>
      </c>
      <c r="AA26" s="2"/>
      <c r="AB26" s="226">
        <v>0.05</v>
      </c>
      <c r="AC26" s="60"/>
      <c r="AD26" s="38"/>
      <c r="AE26" s="2"/>
    </row>
    <row r="27" spans="1:31" ht="13.5" thickBot="1">
      <c r="A27" s="202"/>
      <c r="B27" s="65"/>
      <c r="C27" s="65"/>
      <c r="D27" s="65"/>
      <c r="E27" s="65"/>
      <c r="F27" s="65"/>
      <c r="G27" s="65"/>
      <c r="H27" s="66"/>
      <c r="I27" s="66"/>
      <c r="J27" s="65"/>
      <c r="K27" s="2"/>
      <c r="L27" s="2"/>
      <c r="M27" s="2"/>
      <c r="N27" s="2"/>
      <c r="O27" s="2"/>
      <c r="P27" s="38"/>
      <c r="Q27" s="38"/>
      <c r="R27" s="65"/>
      <c r="S27" s="65"/>
      <c r="T27" s="65"/>
      <c r="U27" s="65"/>
      <c r="V27" s="65"/>
      <c r="W27" s="65"/>
      <c r="X27" s="66"/>
      <c r="Y27" s="66"/>
      <c r="Z27" s="65"/>
      <c r="AA27" s="2"/>
      <c r="AB27" s="2"/>
      <c r="AC27" s="2"/>
      <c r="AD27" s="38"/>
      <c r="AE27" s="2"/>
    </row>
    <row r="28" spans="1:31" ht="12.75" customHeight="1">
      <c r="A28" s="202"/>
      <c r="B28" s="237" t="s">
        <v>43</v>
      </c>
      <c r="C28" s="238"/>
      <c r="D28" s="238"/>
      <c r="E28" s="238"/>
      <c r="F28" s="238"/>
      <c r="G28" s="238"/>
      <c r="H28" s="238"/>
      <c r="I28" s="238"/>
      <c r="J28" s="239"/>
      <c r="K28" s="2"/>
      <c r="L28" s="2"/>
      <c r="M28" s="2"/>
      <c r="N28" s="2"/>
      <c r="O28" s="2"/>
      <c r="P28" s="38"/>
      <c r="Q28" s="38"/>
      <c r="R28" s="237" t="s">
        <v>43</v>
      </c>
      <c r="S28" s="238"/>
      <c r="T28" s="238"/>
      <c r="U28" s="238"/>
      <c r="V28" s="238"/>
      <c r="W28" s="238"/>
      <c r="X28" s="238"/>
      <c r="Y28" s="238"/>
      <c r="Z28" s="239"/>
      <c r="AA28" s="2"/>
      <c r="AB28" s="2"/>
      <c r="AC28" s="2"/>
      <c r="AD28" s="38"/>
      <c r="AE28" s="2"/>
    </row>
    <row r="29" spans="1:31">
      <c r="A29" s="202"/>
      <c r="B29" s="240" t="s">
        <v>44</v>
      </c>
      <c r="C29" s="241"/>
      <c r="D29" s="241"/>
      <c r="E29" s="242"/>
      <c r="F29" s="246" t="s">
        <v>45</v>
      </c>
      <c r="G29" s="246" t="s">
        <v>46</v>
      </c>
      <c r="H29" s="249" t="s">
        <v>47</v>
      </c>
      <c r="I29" s="242"/>
      <c r="J29" s="252" t="s">
        <v>0</v>
      </c>
      <c r="K29" s="2"/>
      <c r="L29" s="2"/>
      <c r="M29" s="2"/>
      <c r="N29" s="2"/>
      <c r="O29" s="2"/>
      <c r="P29" s="38"/>
      <c r="Q29" s="38"/>
      <c r="R29" s="240" t="s">
        <v>44</v>
      </c>
      <c r="S29" s="241"/>
      <c r="T29" s="241"/>
      <c r="U29" s="242"/>
      <c r="V29" s="246" t="s">
        <v>45</v>
      </c>
      <c r="W29" s="246" t="s">
        <v>46</v>
      </c>
      <c r="X29" s="249" t="s">
        <v>47</v>
      </c>
      <c r="Y29" s="242"/>
      <c r="Z29" s="252" t="s">
        <v>0</v>
      </c>
      <c r="AA29" s="2"/>
      <c r="AB29" s="2"/>
      <c r="AC29" s="2"/>
      <c r="AD29" s="38"/>
      <c r="AE29" s="2"/>
    </row>
    <row r="30" spans="1:31">
      <c r="A30" s="202"/>
      <c r="B30" s="243"/>
      <c r="C30" s="244"/>
      <c r="D30" s="244"/>
      <c r="E30" s="245"/>
      <c r="F30" s="247"/>
      <c r="G30" s="247"/>
      <c r="H30" s="250"/>
      <c r="I30" s="251"/>
      <c r="J30" s="253"/>
      <c r="K30" s="2"/>
      <c r="L30" s="2"/>
      <c r="M30" s="2"/>
      <c r="N30" s="2"/>
      <c r="O30" s="2"/>
      <c r="P30" s="38"/>
      <c r="Q30" s="38"/>
      <c r="R30" s="243"/>
      <c r="S30" s="244"/>
      <c r="T30" s="244"/>
      <c r="U30" s="245"/>
      <c r="V30" s="247"/>
      <c r="W30" s="247"/>
      <c r="X30" s="250"/>
      <c r="Y30" s="251"/>
      <c r="Z30" s="253"/>
      <c r="AA30" s="2"/>
      <c r="AB30" s="2"/>
      <c r="AC30" s="2"/>
      <c r="AD30" s="38"/>
      <c r="AE30" s="2"/>
    </row>
    <row r="31" spans="1:31" ht="39" thickBot="1">
      <c r="A31" s="202"/>
      <c r="B31" s="53" t="s">
        <v>48</v>
      </c>
      <c r="C31" s="12" t="s">
        <v>49</v>
      </c>
      <c r="D31" s="12" t="s">
        <v>50</v>
      </c>
      <c r="E31" s="12" t="s">
        <v>51</v>
      </c>
      <c r="F31" s="248"/>
      <c r="G31" s="248"/>
      <c r="H31" s="255" t="s">
        <v>52</v>
      </c>
      <c r="I31" s="256"/>
      <c r="J31" s="254"/>
      <c r="K31" s="2"/>
      <c r="L31" s="2"/>
      <c r="M31" s="2"/>
      <c r="N31" s="2"/>
      <c r="O31" s="2"/>
      <c r="P31" s="38"/>
      <c r="Q31" s="38"/>
      <c r="R31" s="53" t="s">
        <v>48</v>
      </c>
      <c r="S31" s="12" t="s">
        <v>49</v>
      </c>
      <c r="T31" s="12" t="s">
        <v>50</v>
      </c>
      <c r="U31" s="12" t="s">
        <v>51</v>
      </c>
      <c r="V31" s="248"/>
      <c r="W31" s="248"/>
      <c r="X31" s="255" t="s">
        <v>52</v>
      </c>
      <c r="Y31" s="256"/>
      <c r="Z31" s="254"/>
      <c r="AA31" s="2"/>
      <c r="AB31" s="2"/>
      <c r="AC31" s="2"/>
      <c r="AD31" s="38"/>
      <c r="AE31" s="2"/>
    </row>
    <row r="32" spans="1:31">
      <c r="A32" s="202"/>
      <c r="B32" s="67">
        <f>(B26*1*0.4*0.55*0.5*16/12)</f>
        <v>0</v>
      </c>
      <c r="C32" s="68">
        <f>(C26*1*0.17*0.55*0.5*16/12)</f>
        <v>0</v>
      </c>
      <c r="D32" s="68">
        <f>(D26*1*0.15*0.55*0.5*16/12)</f>
        <v>0</v>
      </c>
      <c r="E32" s="68">
        <f>(E26*1*0.3*0.55*0.5*16/12)</f>
        <v>0</v>
      </c>
      <c r="F32" s="68">
        <f>(F26*1*0.2*0.55*0.5*16/12)</f>
        <v>0</v>
      </c>
      <c r="G32" s="68">
        <f>(G26*1*0.175*0.55*0.5*16/12)</f>
        <v>0</v>
      </c>
      <c r="H32" s="261">
        <f>(H26*1*0.04*0.55*0.5*16/12)</f>
        <v>0</v>
      </c>
      <c r="I32" s="262">
        <f>(I26*1*0.4*0.55*0.5*16/12)</f>
        <v>0</v>
      </c>
      <c r="J32" s="69">
        <f>SUM(B32:H32)</f>
        <v>0</v>
      </c>
      <c r="K32" s="2"/>
      <c r="L32" s="2"/>
      <c r="M32" s="2"/>
      <c r="N32" s="2"/>
      <c r="O32" s="2"/>
      <c r="P32" s="38"/>
      <c r="Q32" s="38"/>
      <c r="R32" s="67">
        <f>(R26*1*0.4*0.55*0.5*16/12)</f>
        <v>0</v>
      </c>
      <c r="S32" s="68">
        <f>(S26*1*0.17*0.55*0.5*16/12)</f>
        <v>0</v>
      </c>
      <c r="T32" s="68">
        <f>(T26*1*0.15*0.55*0.5*16/12)</f>
        <v>0</v>
      </c>
      <c r="U32" s="68">
        <f>(U26*1*0.3*0.55*0.5*16/12)</f>
        <v>0</v>
      </c>
      <c r="V32" s="68">
        <f>(V26*1*0.2*0.55*0.5*16/12)</f>
        <v>0</v>
      </c>
      <c r="W32" s="68">
        <f>(W26*1*0.175*0.55*0.5*16/12)</f>
        <v>0</v>
      </c>
      <c r="X32" s="261">
        <f>(X26*1*0.04*0.55*0.5*16/12)</f>
        <v>0</v>
      </c>
      <c r="Y32" s="262">
        <f>(Y26*1*0.4*0.55*0.5*16/12)</f>
        <v>0</v>
      </c>
      <c r="Z32" s="69">
        <f>SUM(R32:X32)</f>
        <v>0</v>
      </c>
      <c r="AA32" s="2"/>
      <c r="AB32" s="2"/>
      <c r="AC32" s="2"/>
      <c r="AD32" s="38"/>
      <c r="AE32" s="2"/>
    </row>
    <row r="33" spans="1:31">
      <c r="A33" s="202"/>
      <c r="B33" s="73"/>
      <c r="C33" s="73"/>
      <c r="D33" s="73"/>
      <c r="E33" s="73"/>
      <c r="F33" s="73"/>
      <c r="G33" s="73"/>
      <c r="H33" s="74"/>
      <c r="I33" s="74"/>
      <c r="J33" s="75"/>
      <c r="K33" s="2"/>
      <c r="L33" s="2"/>
      <c r="M33" s="2"/>
      <c r="N33" s="2"/>
      <c r="O33" s="2"/>
      <c r="P33" s="38"/>
      <c r="Q33" s="38"/>
      <c r="R33" s="73"/>
      <c r="S33" s="73"/>
      <c r="T33" s="73"/>
      <c r="U33" s="73"/>
      <c r="V33" s="73"/>
      <c r="W33" s="73"/>
      <c r="X33" s="74"/>
      <c r="Y33" s="74"/>
      <c r="Z33" s="75"/>
      <c r="AA33" s="2"/>
      <c r="AB33" s="2"/>
      <c r="AC33" s="2"/>
      <c r="AD33" s="38"/>
      <c r="AE33" s="2"/>
    </row>
    <row r="34" spans="1:31" ht="13.5" thickBot="1">
      <c r="A34" s="202"/>
      <c r="B34" s="75"/>
      <c r="C34" s="75"/>
      <c r="D34" s="75"/>
      <c r="E34" s="60"/>
      <c r="F34" s="60"/>
      <c r="G34" s="75"/>
      <c r="H34" s="76"/>
      <c r="I34" s="75"/>
      <c r="J34" s="2"/>
      <c r="K34" s="2"/>
      <c r="L34" s="2"/>
      <c r="M34" s="2"/>
      <c r="N34" s="2"/>
      <c r="O34" s="2"/>
      <c r="P34" s="38"/>
      <c r="Q34" s="38"/>
      <c r="R34" s="75"/>
      <c r="S34" s="75"/>
      <c r="T34" s="75"/>
      <c r="U34" s="60"/>
      <c r="V34" s="60"/>
      <c r="W34" s="75"/>
      <c r="X34" s="76"/>
      <c r="Y34" s="75"/>
      <c r="Z34" s="2"/>
      <c r="AA34" s="2"/>
      <c r="AB34" s="2"/>
      <c r="AC34" s="2"/>
      <c r="AD34" s="38"/>
      <c r="AE34" s="2"/>
    </row>
    <row r="35" spans="1:31" ht="12.75" customHeight="1" thickBot="1">
      <c r="A35" s="202"/>
      <c r="B35" s="263" t="s">
        <v>69</v>
      </c>
      <c r="C35" s="264"/>
      <c r="D35" s="264"/>
      <c r="E35" s="264"/>
      <c r="F35" s="264"/>
      <c r="G35" s="264"/>
      <c r="H35" s="264"/>
      <c r="I35" s="264"/>
      <c r="J35" s="264"/>
      <c r="K35" s="2"/>
      <c r="L35" s="2"/>
      <c r="M35" s="2"/>
      <c r="N35" s="77"/>
      <c r="O35" s="77"/>
      <c r="P35" s="78"/>
      <c r="Q35" s="38"/>
      <c r="R35" s="263" t="s">
        <v>69</v>
      </c>
      <c r="S35" s="264"/>
      <c r="T35" s="264"/>
      <c r="U35" s="264"/>
      <c r="V35" s="264"/>
      <c r="W35" s="264"/>
      <c r="X35" s="264"/>
      <c r="Y35" s="264"/>
      <c r="Z35" s="265"/>
      <c r="AA35" s="2"/>
      <c r="AB35" s="2"/>
      <c r="AC35" s="2"/>
      <c r="AD35" s="78"/>
      <c r="AE35" s="77"/>
    </row>
    <row r="36" spans="1:31">
      <c r="A36" s="202"/>
      <c r="B36" s="259" t="s">
        <v>44</v>
      </c>
      <c r="C36" s="260"/>
      <c r="D36" s="260"/>
      <c r="E36" s="251"/>
      <c r="F36" s="247" t="s">
        <v>45</v>
      </c>
      <c r="G36" s="247" t="s">
        <v>46</v>
      </c>
      <c r="H36" s="250" t="s">
        <v>47</v>
      </c>
      <c r="I36" s="251"/>
      <c r="J36" s="253" t="s">
        <v>0</v>
      </c>
      <c r="K36" s="2"/>
      <c r="L36" s="2"/>
      <c r="M36" s="2"/>
      <c r="N36" s="77"/>
      <c r="O36" s="77"/>
      <c r="P36" s="78"/>
      <c r="Q36" s="38"/>
      <c r="R36" s="259" t="s">
        <v>44</v>
      </c>
      <c r="S36" s="260"/>
      <c r="T36" s="260"/>
      <c r="U36" s="251"/>
      <c r="V36" s="247" t="s">
        <v>45</v>
      </c>
      <c r="W36" s="247" t="s">
        <v>46</v>
      </c>
      <c r="X36" s="250" t="s">
        <v>47</v>
      </c>
      <c r="Y36" s="251"/>
      <c r="Z36" s="253" t="s">
        <v>0</v>
      </c>
      <c r="AA36" s="2"/>
      <c r="AB36" s="2"/>
      <c r="AC36" s="2"/>
      <c r="AD36" s="78"/>
      <c r="AE36" s="77"/>
    </row>
    <row r="37" spans="1:31">
      <c r="A37" s="202"/>
      <c r="B37" s="243"/>
      <c r="C37" s="244"/>
      <c r="D37" s="244"/>
      <c r="E37" s="245"/>
      <c r="F37" s="247"/>
      <c r="G37" s="247"/>
      <c r="H37" s="250"/>
      <c r="I37" s="251"/>
      <c r="J37" s="253"/>
      <c r="K37" s="2"/>
      <c r="L37" s="2"/>
      <c r="M37" s="2"/>
      <c r="N37" s="77"/>
      <c r="O37" s="77"/>
      <c r="P37" s="78"/>
      <c r="Q37" s="38"/>
      <c r="R37" s="243"/>
      <c r="S37" s="244"/>
      <c r="T37" s="244"/>
      <c r="U37" s="245"/>
      <c r="V37" s="247"/>
      <c r="W37" s="247"/>
      <c r="X37" s="250"/>
      <c r="Y37" s="251"/>
      <c r="Z37" s="253"/>
      <c r="AA37" s="2"/>
      <c r="AB37" s="2"/>
      <c r="AC37" s="2"/>
      <c r="AD37" s="78"/>
      <c r="AE37" s="77"/>
    </row>
    <row r="38" spans="1:31" ht="39" thickBot="1">
      <c r="A38" s="202"/>
      <c r="B38" s="53" t="s">
        <v>48</v>
      </c>
      <c r="C38" s="12" t="s">
        <v>49</v>
      </c>
      <c r="D38" s="12" t="s">
        <v>50</v>
      </c>
      <c r="E38" s="12" t="s">
        <v>51</v>
      </c>
      <c r="F38" s="248"/>
      <c r="G38" s="248"/>
      <c r="H38" s="255" t="s">
        <v>52</v>
      </c>
      <c r="I38" s="256"/>
      <c r="J38" s="254"/>
      <c r="K38" s="2"/>
      <c r="L38" s="2"/>
      <c r="M38" s="2"/>
      <c r="N38" s="79"/>
      <c r="O38" s="79"/>
      <c r="P38" s="80"/>
      <c r="Q38" s="38"/>
      <c r="R38" s="53" t="s">
        <v>48</v>
      </c>
      <c r="S38" s="12" t="s">
        <v>49</v>
      </c>
      <c r="T38" s="12" t="s">
        <v>50</v>
      </c>
      <c r="U38" s="12" t="s">
        <v>51</v>
      </c>
      <c r="V38" s="248"/>
      <c r="W38" s="248"/>
      <c r="X38" s="255" t="s">
        <v>52</v>
      </c>
      <c r="Y38" s="256"/>
      <c r="Z38" s="254"/>
      <c r="AA38" s="2"/>
      <c r="AB38" s="2"/>
      <c r="AC38" s="2"/>
      <c r="AD38" s="80"/>
      <c r="AE38" s="79"/>
    </row>
    <row r="39" spans="1:31">
      <c r="A39" s="202"/>
      <c r="B39" s="81">
        <f t="shared" ref="B39:H39" si="0">B$32*(EXP(-$L26*(0))-EXP(-$L26*(4)))</f>
        <v>0</v>
      </c>
      <c r="C39" s="81">
        <f t="shared" si="0"/>
        <v>0</v>
      </c>
      <c r="D39" s="81">
        <f t="shared" si="0"/>
        <v>0</v>
      </c>
      <c r="E39" s="81">
        <f t="shared" si="0"/>
        <v>0</v>
      </c>
      <c r="F39" s="81">
        <f t="shared" si="0"/>
        <v>0</v>
      </c>
      <c r="G39" s="81">
        <f t="shared" si="0"/>
        <v>0</v>
      </c>
      <c r="H39" s="257">
        <f t="shared" si="0"/>
        <v>0</v>
      </c>
      <c r="I39" s="258"/>
      <c r="J39" s="69">
        <f>SUM(B39:H39)</f>
        <v>0</v>
      </c>
      <c r="K39" s="2"/>
      <c r="L39" s="2"/>
      <c r="M39" s="2"/>
      <c r="N39" s="82"/>
      <c r="O39" s="82"/>
      <c r="P39" s="83"/>
      <c r="Q39" s="38"/>
      <c r="R39" s="81">
        <f t="shared" ref="R39:X39" si="1">R$32*(EXP(-$L26*(0))-EXP(-$L26*(4)))</f>
        <v>0</v>
      </c>
      <c r="S39" s="81">
        <f t="shared" si="1"/>
        <v>0</v>
      </c>
      <c r="T39" s="81">
        <f t="shared" si="1"/>
        <v>0</v>
      </c>
      <c r="U39" s="81">
        <f t="shared" si="1"/>
        <v>0</v>
      </c>
      <c r="V39" s="81">
        <f t="shared" si="1"/>
        <v>0</v>
      </c>
      <c r="W39" s="81">
        <f t="shared" si="1"/>
        <v>0</v>
      </c>
      <c r="X39" s="257">
        <f t="shared" si="1"/>
        <v>0</v>
      </c>
      <c r="Y39" s="258"/>
      <c r="Z39" s="69">
        <f>SUM(R39:X39)</f>
        <v>0</v>
      </c>
      <c r="AA39" s="2"/>
      <c r="AB39" s="2"/>
      <c r="AC39" s="2"/>
      <c r="AD39" s="83"/>
      <c r="AE39" s="82"/>
    </row>
    <row r="40" spans="1:31">
      <c r="A40" s="202"/>
      <c r="B40" s="82"/>
      <c r="C40" s="82"/>
      <c r="D40" s="82"/>
      <c r="E40" s="82"/>
      <c r="F40" s="82"/>
      <c r="G40" s="82"/>
      <c r="H40" s="82"/>
      <c r="I40" s="60"/>
      <c r="J40" s="75"/>
      <c r="K40" s="2"/>
      <c r="L40" s="2"/>
      <c r="M40" s="2"/>
      <c r="N40" s="2"/>
      <c r="O40" s="2"/>
      <c r="P40" s="38"/>
      <c r="Q40" s="38"/>
      <c r="R40" s="82"/>
      <c r="S40" s="82"/>
      <c r="T40" s="82"/>
      <c r="U40" s="82"/>
      <c r="V40" s="82"/>
      <c r="W40" s="82"/>
      <c r="X40" s="82"/>
      <c r="Y40" s="60"/>
      <c r="Z40" s="75"/>
      <c r="AA40" s="2"/>
      <c r="AB40" s="2"/>
      <c r="AC40" s="2"/>
      <c r="AD40" s="38"/>
      <c r="AE40" s="2"/>
    </row>
    <row r="41" spans="1:31">
      <c r="A41" s="202"/>
      <c r="B41" s="73"/>
      <c r="C41" s="73"/>
      <c r="D41" s="73"/>
      <c r="E41" s="73"/>
      <c r="F41" s="73"/>
      <c r="G41" s="73"/>
      <c r="H41" s="60"/>
      <c r="I41" s="60"/>
      <c r="J41" s="75"/>
      <c r="K41" s="2"/>
      <c r="L41" s="2"/>
      <c r="M41" s="2"/>
      <c r="N41" s="2"/>
      <c r="O41" s="2"/>
      <c r="P41" s="38"/>
      <c r="Q41" s="38"/>
      <c r="R41" s="73"/>
      <c r="S41" s="73"/>
      <c r="T41" s="73"/>
      <c r="U41" s="73"/>
      <c r="V41" s="73"/>
      <c r="W41" s="73"/>
      <c r="X41" s="60"/>
      <c r="Y41" s="60"/>
      <c r="Z41" s="75"/>
      <c r="AA41" s="2"/>
      <c r="AB41" s="2"/>
      <c r="AC41" s="2"/>
      <c r="AD41" s="38"/>
      <c r="AE41" s="2"/>
    </row>
    <row r="42" spans="1:31" ht="13.5" thickBot="1">
      <c r="A42" s="38"/>
      <c r="B42" s="84" t="s">
        <v>70</v>
      </c>
      <c r="C42" s="3"/>
      <c r="D42" s="3"/>
      <c r="E42" s="73"/>
      <c r="F42" s="73"/>
      <c r="G42" s="73"/>
      <c r="H42" s="60"/>
      <c r="I42" s="60"/>
      <c r="J42" s="75"/>
      <c r="K42" s="2"/>
      <c r="L42" s="2"/>
      <c r="M42" s="2"/>
      <c r="N42" s="2"/>
      <c r="O42" s="2"/>
      <c r="P42" s="38"/>
      <c r="Q42" s="38"/>
      <c r="R42" s="84" t="s">
        <v>70</v>
      </c>
      <c r="S42" s="3"/>
      <c r="T42" s="3"/>
      <c r="U42" s="73"/>
      <c r="V42" s="73"/>
      <c r="W42" s="73"/>
      <c r="X42" s="60"/>
      <c r="Y42" s="60"/>
      <c r="Z42" s="75"/>
      <c r="AA42" s="2"/>
      <c r="AB42" s="2"/>
      <c r="AC42" s="2"/>
      <c r="AD42" s="38"/>
      <c r="AE42" s="2"/>
    </row>
    <row r="43" spans="1:31" ht="13.5" thickBot="1">
      <c r="A43" s="38"/>
      <c r="B43" s="85" t="s">
        <v>19</v>
      </c>
      <c r="C43" s="86" t="s">
        <v>20</v>
      </c>
      <c r="D43" s="87" t="s">
        <v>26</v>
      </c>
      <c r="E43" s="73"/>
      <c r="F43" s="73"/>
      <c r="G43" s="73"/>
      <c r="H43" s="60"/>
      <c r="I43" s="60"/>
      <c r="J43" s="75"/>
      <c r="K43" s="2"/>
      <c r="L43" s="2"/>
      <c r="M43" s="2"/>
      <c r="N43" s="2"/>
      <c r="O43" s="2"/>
      <c r="P43" s="38"/>
      <c r="Q43" s="38"/>
      <c r="R43" s="85" t="s">
        <v>19</v>
      </c>
      <c r="S43" s="86" t="s">
        <v>20</v>
      </c>
      <c r="T43" s="87" t="s">
        <v>26</v>
      </c>
      <c r="U43" s="73"/>
      <c r="V43" s="73"/>
      <c r="W43" s="73"/>
      <c r="X43" s="60"/>
      <c r="Y43" s="60"/>
      <c r="Z43" s="75"/>
      <c r="AA43" s="2"/>
      <c r="AB43" s="2"/>
      <c r="AC43" s="2"/>
      <c r="AD43" s="38"/>
      <c r="AE43" s="2"/>
    </row>
    <row r="44" spans="1:31" ht="13.5" thickBot="1">
      <c r="A44" s="38"/>
      <c r="B44" s="88"/>
      <c r="C44" s="89"/>
      <c r="D44" s="90"/>
      <c r="E44" s="73"/>
      <c r="F44" s="73"/>
      <c r="G44" s="73"/>
      <c r="H44" s="60"/>
      <c r="I44" s="60"/>
      <c r="J44" s="75"/>
      <c r="K44" s="2"/>
      <c r="L44" s="2"/>
      <c r="M44" s="2"/>
      <c r="N44" s="2"/>
      <c r="O44" s="2"/>
      <c r="P44" s="38"/>
      <c r="Q44" s="38"/>
      <c r="R44" s="88"/>
      <c r="S44" s="89"/>
      <c r="T44" s="90"/>
      <c r="U44" s="73"/>
      <c r="V44" s="73"/>
      <c r="W44" s="73"/>
      <c r="X44" s="60"/>
      <c r="Y44" s="60"/>
      <c r="Z44" s="75"/>
      <c r="AA44" s="2"/>
      <c r="AB44" s="2"/>
      <c r="AC44" s="2"/>
      <c r="AD44" s="38"/>
      <c r="AE44" s="2"/>
    </row>
    <row r="45" spans="1:31">
      <c r="A45" s="38"/>
      <c r="B45" s="91"/>
      <c r="C45" s="73"/>
      <c r="D45" s="73"/>
      <c r="E45" s="60"/>
      <c r="F45" s="60"/>
      <c r="G45" s="75"/>
      <c r="H45" s="76"/>
      <c r="I45" s="75"/>
      <c r="J45" s="2"/>
      <c r="K45" s="2"/>
      <c r="L45" s="2"/>
      <c r="M45" s="2"/>
      <c r="N45" s="2"/>
      <c r="O45" s="2"/>
      <c r="P45" s="38"/>
      <c r="Q45" s="38"/>
      <c r="R45" s="91"/>
      <c r="S45" s="73"/>
      <c r="T45" s="73"/>
      <c r="U45" s="60"/>
      <c r="V45" s="60"/>
      <c r="W45" s="75"/>
      <c r="X45" s="76"/>
      <c r="Y45" s="75"/>
      <c r="Z45" s="2"/>
      <c r="AA45" s="2"/>
      <c r="AB45" s="2"/>
      <c r="AC45" s="2"/>
      <c r="AD45" s="38"/>
      <c r="AE45" s="2"/>
    </row>
    <row r="46" spans="1:31" ht="13.5" thickBot="1">
      <c r="A46" s="38"/>
      <c r="B46" s="84" t="s">
        <v>27</v>
      </c>
      <c r="C46" s="73"/>
      <c r="D46" s="73"/>
      <c r="E46" s="60"/>
      <c r="F46" s="60"/>
      <c r="G46" s="75"/>
      <c r="H46" s="76"/>
      <c r="I46" s="75"/>
      <c r="J46" s="2"/>
      <c r="K46" s="2"/>
      <c r="L46" s="2"/>
      <c r="M46" s="2"/>
      <c r="N46" s="2"/>
      <c r="O46" s="2"/>
      <c r="P46" s="38"/>
      <c r="Q46" s="38"/>
      <c r="R46" s="84" t="s">
        <v>27</v>
      </c>
      <c r="S46" s="73"/>
      <c r="T46" s="73"/>
      <c r="U46" s="60"/>
      <c r="V46" s="60"/>
      <c r="W46" s="75"/>
      <c r="X46" s="76"/>
      <c r="Y46" s="75"/>
      <c r="Z46" s="2"/>
      <c r="AA46" s="2"/>
      <c r="AB46" s="2"/>
      <c r="AC46" s="2"/>
      <c r="AD46" s="38"/>
      <c r="AE46" s="2"/>
    </row>
    <row r="47" spans="1:31" ht="13.5" thickBot="1">
      <c r="A47" s="38"/>
      <c r="B47" s="92" t="s">
        <v>21</v>
      </c>
      <c r="C47" s="162">
        <f>J39/0.000716</f>
        <v>0</v>
      </c>
      <c r="D47" s="99"/>
      <c r="E47" s="60"/>
      <c r="F47" s="60"/>
      <c r="G47" s="75"/>
      <c r="H47" s="76"/>
      <c r="I47" s="75"/>
      <c r="J47" s="2"/>
      <c r="K47" s="2"/>
      <c r="L47" s="2"/>
      <c r="M47" s="2"/>
      <c r="N47" s="2"/>
      <c r="O47" s="2"/>
      <c r="P47" s="38"/>
      <c r="Q47" s="38"/>
      <c r="R47" s="92" t="s">
        <v>21</v>
      </c>
      <c r="S47" s="162">
        <f>Z39/0.000716</f>
        <v>0</v>
      </c>
      <c r="T47" s="99"/>
      <c r="U47" s="60"/>
      <c r="V47" s="60"/>
      <c r="W47" s="75"/>
      <c r="X47" s="76"/>
      <c r="Y47" s="75"/>
      <c r="Z47" s="2"/>
      <c r="AA47" s="2"/>
      <c r="AB47" s="2"/>
      <c r="AC47" s="2"/>
      <c r="AD47" s="38"/>
      <c r="AE47" s="2"/>
    </row>
    <row r="48" spans="1:31">
      <c r="A48" s="38"/>
      <c r="B48" s="94" t="s">
        <v>22</v>
      </c>
      <c r="C48" s="222">
        <v>0.66592280204656862</v>
      </c>
      <c r="D48" s="221"/>
      <c r="E48" s="60"/>
      <c r="F48" s="60"/>
      <c r="G48" s="75"/>
      <c r="H48" s="76"/>
      <c r="I48" s="75"/>
      <c r="J48" s="2"/>
      <c r="K48" s="2"/>
      <c r="L48" s="2"/>
      <c r="M48" s="2"/>
      <c r="N48" s="2"/>
      <c r="O48" s="2"/>
      <c r="P48" s="38"/>
      <c r="Q48" s="38"/>
      <c r="R48" s="94" t="s">
        <v>22</v>
      </c>
      <c r="S48" s="222">
        <v>0.66592280204656862</v>
      </c>
      <c r="T48" s="221"/>
      <c r="U48" s="60"/>
      <c r="V48" s="60"/>
      <c r="W48" s="75"/>
      <c r="X48" s="76"/>
      <c r="Y48" s="75"/>
      <c r="Z48" s="2"/>
      <c r="AA48" s="2"/>
      <c r="AB48" s="2"/>
      <c r="AC48" s="2"/>
      <c r="AD48" s="38"/>
      <c r="AE48" s="2"/>
    </row>
    <row r="49" spans="1:31">
      <c r="A49" s="38"/>
      <c r="B49" s="95" t="s">
        <v>23</v>
      </c>
      <c r="C49" s="223">
        <v>0.33407719795343138</v>
      </c>
      <c r="D49" s="221"/>
      <c r="E49" s="60"/>
      <c r="F49" s="60"/>
      <c r="G49" s="75"/>
      <c r="H49" s="76"/>
      <c r="I49" s="75"/>
      <c r="J49" s="2"/>
      <c r="K49" s="2"/>
      <c r="L49" s="2"/>
      <c r="M49" s="2"/>
      <c r="N49" s="2"/>
      <c r="O49" s="2"/>
      <c r="P49" s="38"/>
      <c r="Q49" s="38"/>
      <c r="R49" s="95" t="s">
        <v>23</v>
      </c>
      <c r="S49" s="223">
        <v>0.33407719795343138</v>
      </c>
      <c r="T49" s="221"/>
      <c r="U49" s="60"/>
      <c r="V49" s="60"/>
      <c r="W49" s="75"/>
      <c r="X49" s="76"/>
      <c r="Y49" s="75"/>
      <c r="Z49" s="2"/>
      <c r="AA49" s="2"/>
      <c r="AB49" s="2"/>
      <c r="AC49" s="2"/>
      <c r="AD49" s="38"/>
      <c r="AE49" s="2"/>
    </row>
    <row r="50" spans="1:31">
      <c r="A50" s="38"/>
      <c r="B50" s="95" t="s">
        <v>5</v>
      </c>
      <c r="C50" s="223">
        <v>3.9485576610451309E-2</v>
      </c>
      <c r="D50" s="221"/>
      <c r="E50" s="60"/>
      <c r="F50" s="60"/>
      <c r="G50" s="75"/>
      <c r="H50" s="76"/>
      <c r="I50" s="75"/>
      <c r="J50" s="2"/>
      <c r="K50" s="2"/>
      <c r="L50" s="2"/>
      <c r="M50" s="2"/>
      <c r="N50" s="2"/>
      <c r="O50" s="2"/>
      <c r="P50" s="38"/>
      <c r="Q50" s="38"/>
      <c r="R50" s="95" t="s">
        <v>5</v>
      </c>
      <c r="S50" s="223">
        <v>3.9485576610451309E-2</v>
      </c>
      <c r="T50" s="221"/>
      <c r="U50" s="60"/>
      <c r="V50" s="60"/>
      <c r="W50" s="75"/>
      <c r="X50" s="76"/>
      <c r="Y50" s="75"/>
      <c r="Z50" s="2"/>
      <c r="AA50" s="2"/>
      <c r="AB50" s="2"/>
      <c r="AC50" s="2"/>
      <c r="AD50" s="38"/>
      <c r="AE50" s="2"/>
    </row>
    <row r="51" spans="1:31">
      <c r="A51" s="38"/>
      <c r="B51" s="95" t="s">
        <v>7</v>
      </c>
      <c r="C51" s="223">
        <v>0.28997023116914117</v>
      </c>
      <c r="D51" s="221"/>
      <c r="E51" s="60"/>
      <c r="F51" s="60"/>
      <c r="G51" s="75"/>
      <c r="H51" s="76"/>
      <c r="I51" s="75"/>
      <c r="J51" s="2"/>
      <c r="K51" s="2"/>
      <c r="L51" s="2"/>
      <c r="M51" s="2"/>
      <c r="N51" s="2"/>
      <c r="O51" s="2"/>
      <c r="P51" s="38"/>
      <c r="Q51" s="38"/>
      <c r="R51" s="95" t="s">
        <v>7</v>
      </c>
      <c r="S51" s="223">
        <v>0.28997023116914117</v>
      </c>
      <c r="T51" s="221"/>
      <c r="U51" s="60"/>
      <c r="V51" s="60"/>
      <c r="W51" s="75"/>
      <c r="X51" s="76"/>
      <c r="Y51" s="75"/>
      <c r="Z51" s="2"/>
      <c r="AA51" s="2"/>
      <c r="AB51" s="2"/>
      <c r="AC51" s="2"/>
      <c r="AD51" s="38"/>
      <c r="AE51" s="2"/>
    </row>
    <row r="52" spans="1:31">
      <c r="A52" s="38"/>
      <c r="B52" s="95" t="s">
        <v>9</v>
      </c>
      <c r="C52" s="223">
        <v>4.621390173838647E-3</v>
      </c>
      <c r="D52" s="221"/>
      <c r="E52" s="60"/>
      <c r="F52" s="60"/>
      <c r="G52" s="75"/>
      <c r="H52" s="76"/>
      <c r="I52" s="75"/>
      <c r="J52" s="2"/>
      <c r="K52" s="2"/>
      <c r="L52" s="2"/>
      <c r="M52" s="2"/>
      <c r="N52" s="2"/>
      <c r="O52" s="2"/>
      <c r="P52" s="38"/>
      <c r="Q52" s="38"/>
      <c r="R52" s="95" t="s">
        <v>9</v>
      </c>
      <c r="S52" s="223">
        <v>4.621390173838647E-3</v>
      </c>
      <c r="T52" s="221"/>
      <c r="U52" s="60"/>
      <c r="V52" s="60"/>
      <c r="W52" s="75"/>
      <c r="X52" s="76"/>
      <c r="Y52" s="75"/>
      <c r="Z52" s="2"/>
      <c r="AA52" s="2"/>
      <c r="AB52" s="2"/>
      <c r="AC52" s="2"/>
      <c r="AD52" s="38"/>
      <c r="AE52" s="2"/>
    </row>
    <row r="53" spans="1:31">
      <c r="A53" s="38"/>
      <c r="B53" s="96" t="s">
        <v>11</v>
      </c>
      <c r="C53" s="224">
        <v>0</v>
      </c>
      <c r="D53" s="221"/>
      <c r="E53" s="60"/>
      <c r="F53" s="60"/>
      <c r="G53" s="75"/>
      <c r="H53" s="76"/>
      <c r="I53" s="75"/>
      <c r="J53" s="2"/>
      <c r="K53" s="2"/>
      <c r="L53" s="2"/>
      <c r="M53" s="2"/>
      <c r="N53" s="2"/>
      <c r="O53" s="2"/>
      <c r="P53" s="38"/>
      <c r="Q53" s="38"/>
      <c r="R53" s="96" t="s">
        <v>11</v>
      </c>
      <c r="S53" s="224">
        <v>0</v>
      </c>
      <c r="T53" s="221"/>
      <c r="U53" s="60"/>
      <c r="V53" s="60"/>
      <c r="W53" s="75"/>
      <c r="X53" s="76"/>
      <c r="Y53" s="75"/>
      <c r="Z53" s="2"/>
      <c r="AA53" s="2"/>
      <c r="AB53" s="2"/>
      <c r="AC53" s="2"/>
      <c r="AD53" s="38"/>
      <c r="AE53" s="2"/>
    </row>
    <row r="54" spans="1:31" ht="13.5" thickBot="1">
      <c r="A54" s="38"/>
      <c r="B54" s="97" t="s">
        <v>25</v>
      </c>
      <c r="C54" s="225">
        <v>0</v>
      </c>
      <c r="D54" s="221"/>
      <c r="E54" s="60"/>
      <c r="F54" s="60"/>
      <c r="G54" s="75"/>
      <c r="H54" s="76"/>
      <c r="I54" s="75"/>
      <c r="J54" s="2"/>
      <c r="K54" s="2"/>
      <c r="L54" s="2"/>
      <c r="M54" s="2"/>
      <c r="N54" s="2"/>
      <c r="O54" s="2"/>
      <c r="P54" s="38"/>
      <c r="Q54" s="38"/>
      <c r="R54" s="97" t="s">
        <v>25</v>
      </c>
      <c r="S54" s="225">
        <v>0</v>
      </c>
      <c r="T54" s="221"/>
      <c r="U54" s="60"/>
      <c r="V54" s="60"/>
      <c r="W54" s="75"/>
      <c r="X54" s="76"/>
      <c r="Y54" s="75"/>
      <c r="Z54" s="2"/>
      <c r="AA54" s="2"/>
      <c r="AB54" s="2"/>
      <c r="AC54" s="2"/>
      <c r="AD54" s="38"/>
      <c r="AE54" s="2"/>
    </row>
    <row r="55" spans="1:31">
      <c r="A55" s="38"/>
      <c r="C55" s="73"/>
      <c r="D55" s="73"/>
      <c r="E55" s="60"/>
      <c r="F55" s="60"/>
      <c r="G55" s="75"/>
      <c r="H55" s="76"/>
      <c r="I55" s="75"/>
      <c r="J55" s="2"/>
      <c r="K55" s="2"/>
      <c r="L55" s="2"/>
      <c r="M55" s="2"/>
      <c r="N55" s="2"/>
      <c r="O55" s="2"/>
      <c r="P55" s="38"/>
      <c r="Q55" s="38"/>
      <c r="R55" s="2"/>
      <c r="S55" s="73"/>
      <c r="T55" s="73"/>
      <c r="U55" s="60"/>
      <c r="V55" s="60"/>
      <c r="W55" s="75"/>
      <c r="X55" s="76"/>
      <c r="Y55" s="75"/>
      <c r="Z55" s="2"/>
      <c r="AA55" s="2"/>
      <c r="AB55" s="2"/>
      <c r="AC55" s="2"/>
      <c r="AD55" s="38"/>
      <c r="AE55" s="2"/>
    </row>
    <row r="56" spans="1:31" ht="14.1" customHeight="1" thickBot="1">
      <c r="A56" s="38"/>
      <c r="B56" s="84" t="s">
        <v>28</v>
      </c>
      <c r="C56" s="98"/>
      <c r="D56" s="99"/>
      <c r="E56" s="3"/>
      <c r="F56" s="100"/>
      <c r="G56" s="2"/>
      <c r="H56" s="84" t="s">
        <v>1</v>
      </c>
      <c r="I56" s="3"/>
      <c r="J56" s="3"/>
      <c r="K56" s="3"/>
      <c r="L56" s="3"/>
      <c r="M56" s="3"/>
      <c r="N56" s="3"/>
      <c r="O56" s="3"/>
      <c r="P56" s="38"/>
      <c r="Q56" s="38"/>
      <c r="R56" s="84" t="s">
        <v>28</v>
      </c>
      <c r="S56" s="98"/>
      <c r="T56" s="99"/>
      <c r="U56" s="3"/>
      <c r="V56" s="100"/>
      <c r="W56" s="2"/>
      <c r="X56" s="84" t="s">
        <v>1</v>
      </c>
      <c r="Y56" s="3"/>
      <c r="Z56" s="3"/>
      <c r="AA56" s="3"/>
      <c r="AB56" s="3"/>
      <c r="AC56" s="3"/>
      <c r="AD56" s="101"/>
      <c r="AE56" s="3"/>
    </row>
    <row r="57" spans="1:31" ht="14.1" customHeight="1" thickBot="1">
      <c r="A57" s="38"/>
      <c r="B57" s="94" t="s">
        <v>29</v>
      </c>
      <c r="C57" s="102">
        <f>IF(C48&lt;30,0.3*C47,C47*(C48/100))</f>
        <v>0</v>
      </c>
      <c r="D57" s="103"/>
      <c r="E57" s="3"/>
      <c r="F57" s="100"/>
      <c r="G57" s="2"/>
      <c r="H57" s="3"/>
      <c r="I57" s="104" t="s">
        <v>2</v>
      </c>
      <c r="J57" s="105" t="s">
        <v>3</v>
      </c>
      <c r="K57" s="2"/>
      <c r="L57" s="2"/>
      <c r="M57" s="2"/>
      <c r="N57" s="2"/>
      <c r="O57" s="106"/>
      <c r="P57" s="2"/>
      <c r="Q57" s="38"/>
      <c r="R57" s="94" t="s">
        <v>29</v>
      </c>
      <c r="S57" s="102">
        <f>IF(S48&lt;30,0.3*S47,S47*(S48/100))</f>
        <v>0</v>
      </c>
      <c r="T57" s="103"/>
      <c r="U57" s="3"/>
      <c r="V57" s="100"/>
      <c r="W57" s="2"/>
      <c r="X57" s="3"/>
      <c r="Y57" s="104" t="s">
        <v>2</v>
      </c>
      <c r="Z57" s="105" t="s">
        <v>3</v>
      </c>
      <c r="AA57" s="2"/>
      <c r="AB57" s="2"/>
      <c r="AC57" s="2"/>
      <c r="AD57" s="38"/>
      <c r="AE57" s="2"/>
    </row>
    <row r="58" spans="1:31" ht="14.1" customHeight="1">
      <c r="A58" s="38"/>
      <c r="B58" s="95" t="s">
        <v>30</v>
      </c>
      <c r="C58" s="107">
        <f>C47-C57</f>
        <v>0</v>
      </c>
      <c r="D58" s="103"/>
      <c r="E58" s="3"/>
      <c r="F58" s="100"/>
      <c r="G58" s="2"/>
      <c r="H58" s="92" t="s">
        <v>4</v>
      </c>
      <c r="I58" s="108">
        <v>8000</v>
      </c>
      <c r="J58" s="109">
        <v>90</v>
      </c>
      <c r="K58" s="2"/>
      <c r="L58" s="2"/>
      <c r="M58" s="2"/>
      <c r="N58" s="2"/>
      <c r="O58" s="106"/>
      <c r="P58" s="2"/>
      <c r="Q58" s="38"/>
      <c r="R58" s="95" t="s">
        <v>30</v>
      </c>
      <c r="S58" s="107">
        <f>S47-S57</f>
        <v>0</v>
      </c>
      <c r="T58" s="103"/>
      <c r="U58" s="3"/>
      <c r="V58" s="100"/>
      <c r="W58" s="2"/>
      <c r="X58" s="92" t="s">
        <v>4</v>
      </c>
      <c r="Y58" s="108">
        <v>8000</v>
      </c>
      <c r="Z58" s="109">
        <v>90</v>
      </c>
      <c r="AA58" s="2"/>
      <c r="AB58" s="2"/>
      <c r="AC58" s="2"/>
      <c r="AD58" s="38"/>
      <c r="AE58" s="2"/>
    </row>
    <row r="59" spans="1:31" ht="14.1" customHeight="1">
      <c r="A59" s="38"/>
      <c r="B59" s="95" t="s">
        <v>31</v>
      </c>
      <c r="C59" s="107">
        <f>$C$47*C50/100</f>
        <v>0</v>
      </c>
      <c r="D59" s="103"/>
      <c r="E59" s="3"/>
      <c r="F59" s="100"/>
      <c r="G59" s="2"/>
      <c r="H59" s="110" t="s">
        <v>6</v>
      </c>
      <c r="I59" s="111">
        <v>20000</v>
      </c>
      <c r="J59" s="112">
        <v>90</v>
      </c>
      <c r="K59" s="2"/>
      <c r="L59" s="2"/>
      <c r="M59" s="2"/>
      <c r="N59" s="2"/>
      <c r="O59" s="106"/>
      <c r="P59" s="2"/>
      <c r="Q59" s="38"/>
      <c r="R59" s="95" t="s">
        <v>31</v>
      </c>
      <c r="S59" s="107">
        <f>S$47*S50/100</f>
        <v>0</v>
      </c>
      <c r="T59" s="103"/>
      <c r="U59" s="3"/>
      <c r="V59" s="100"/>
      <c r="W59" s="2"/>
      <c r="X59" s="110" t="s">
        <v>6</v>
      </c>
      <c r="Y59" s="111">
        <v>20000</v>
      </c>
      <c r="Z59" s="112">
        <v>90</v>
      </c>
      <c r="AA59" s="2"/>
      <c r="AB59" s="2"/>
      <c r="AC59" s="2"/>
      <c r="AD59" s="38"/>
      <c r="AE59" s="2"/>
    </row>
    <row r="60" spans="1:31" ht="14.1" customHeight="1">
      <c r="A60" s="38"/>
      <c r="B60" s="95" t="s">
        <v>32</v>
      </c>
      <c r="C60" s="107">
        <f>$C$47*C51/100</f>
        <v>0</v>
      </c>
      <c r="D60" s="103"/>
      <c r="E60" s="3"/>
      <c r="F60" s="100"/>
      <c r="G60" s="2"/>
      <c r="H60" s="110" t="s">
        <v>8</v>
      </c>
      <c r="I60" s="111">
        <v>28000</v>
      </c>
      <c r="J60" s="112">
        <v>90</v>
      </c>
      <c r="K60" s="2"/>
      <c r="L60" s="2"/>
      <c r="M60" s="2"/>
      <c r="N60" s="2"/>
      <c r="O60" s="106"/>
      <c r="P60" s="2"/>
      <c r="Q60" s="38"/>
      <c r="R60" s="95" t="s">
        <v>32</v>
      </c>
      <c r="S60" s="107">
        <f>S$47*S51/100</f>
        <v>0</v>
      </c>
      <c r="T60" s="103"/>
      <c r="U60" s="3"/>
      <c r="V60" s="100"/>
      <c r="W60" s="2"/>
      <c r="X60" s="110" t="s">
        <v>8</v>
      </c>
      <c r="Y60" s="111">
        <v>28000</v>
      </c>
      <c r="Z60" s="112">
        <v>90</v>
      </c>
      <c r="AA60" s="2"/>
      <c r="AB60" s="2"/>
      <c r="AC60" s="2"/>
      <c r="AD60" s="38"/>
      <c r="AE60" s="2"/>
    </row>
    <row r="61" spans="1:31" ht="14.1" customHeight="1" thickBot="1">
      <c r="A61" s="38"/>
      <c r="B61" s="95" t="s">
        <v>33</v>
      </c>
      <c r="C61" s="107">
        <f>$C$47*C52/100</f>
        <v>0</v>
      </c>
      <c r="D61" s="103"/>
      <c r="E61" s="3"/>
      <c r="F61" s="100"/>
      <c r="G61" s="2"/>
      <c r="H61" s="113" t="s">
        <v>10</v>
      </c>
      <c r="I61" s="114">
        <v>56000</v>
      </c>
      <c r="J61" s="115">
        <v>90</v>
      </c>
      <c r="K61" s="2"/>
      <c r="L61" s="2"/>
      <c r="M61" s="2"/>
      <c r="N61" s="2"/>
      <c r="O61" s="106"/>
      <c r="P61" s="2"/>
      <c r="Q61" s="38"/>
      <c r="R61" s="95" t="s">
        <v>33</v>
      </c>
      <c r="S61" s="107">
        <f>S$47*S52/100</f>
        <v>0</v>
      </c>
      <c r="T61" s="103"/>
      <c r="U61" s="3"/>
      <c r="V61" s="100"/>
      <c r="W61" s="2"/>
      <c r="X61" s="113" t="s">
        <v>10</v>
      </c>
      <c r="Y61" s="114">
        <v>56000</v>
      </c>
      <c r="Z61" s="115">
        <v>90</v>
      </c>
      <c r="AA61" s="2"/>
      <c r="AB61" s="2"/>
      <c r="AC61" s="2"/>
      <c r="AD61" s="38"/>
      <c r="AE61" s="2"/>
    </row>
    <row r="62" spans="1:31" ht="14.1" customHeight="1">
      <c r="A62" s="38"/>
      <c r="B62" s="96" t="s">
        <v>34</v>
      </c>
      <c r="C62" s="107">
        <f>$C$47*C53/100</f>
        <v>0</v>
      </c>
      <c r="D62" s="103"/>
      <c r="E62" s="3"/>
      <c r="F62" s="100"/>
      <c r="G62" s="2"/>
      <c r="H62" s="3"/>
      <c r="I62" s="116"/>
      <c r="J62" s="116"/>
      <c r="K62" s="2"/>
      <c r="L62" s="2"/>
      <c r="M62" s="2"/>
      <c r="N62" s="2"/>
      <c r="O62" s="106"/>
      <c r="P62" s="2"/>
      <c r="Q62" s="38"/>
      <c r="R62" s="96" t="s">
        <v>34</v>
      </c>
      <c r="S62" s="107">
        <f>S$47*S53/100</f>
        <v>0</v>
      </c>
      <c r="T62" s="103"/>
      <c r="U62" s="3"/>
      <c r="V62" s="100"/>
      <c r="W62" s="2"/>
      <c r="X62" s="3"/>
      <c r="Y62" s="116"/>
      <c r="Z62" s="116"/>
      <c r="AA62" s="2"/>
      <c r="AB62" s="2"/>
      <c r="AC62" s="2"/>
      <c r="AD62" s="38"/>
      <c r="AE62" s="2"/>
    </row>
    <row r="63" spans="1:31" ht="14.1" customHeight="1" thickBot="1">
      <c r="A63" s="38"/>
      <c r="B63" s="97" t="s">
        <v>35</v>
      </c>
      <c r="C63" s="107">
        <f>$C$47*C54/100</f>
        <v>0</v>
      </c>
      <c r="D63" s="103"/>
      <c r="E63" s="2"/>
      <c r="F63" s="2"/>
      <c r="G63" s="2"/>
      <c r="H63" s="3"/>
      <c r="I63" s="3"/>
      <c r="J63" s="3"/>
      <c r="K63" s="2"/>
      <c r="L63" s="2"/>
      <c r="M63" s="2"/>
      <c r="N63" s="2"/>
      <c r="O63" s="106"/>
      <c r="P63" s="2"/>
      <c r="Q63" s="38"/>
      <c r="R63" s="97" t="s">
        <v>35</v>
      </c>
      <c r="S63" s="107">
        <f>S$47*S54/100</f>
        <v>0</v>
      </c>
      <c r="T63" s="103"/>
      <c r="U63" s="2"/>
      <c r="V63" s="2"/>
      <c r="W63" s="2"/>
      <c r="X63" s="3"/>
      <c r="Y63" s="3"/>
      <c r="Z63" s="3"/>
      <c r="AA63" s="2"/>
      <c r="AB63" s="2"/>
      <c r="AC63" s="2"/>
      <c r="AD63" s="38"/>
      <c r="AE63" s="2"/>
    </row>
    <row r="64" spans="1:31" ht="14.1" customHeight="1">
      <c r="A64" s="38"/>
      <c r="L64" s="2"/>
      <c r="M64" s="2"/>
      <c r="N64" s="2"/>
      <c r="O64" s="106"/>
      <c r="P64" s="2"/>
      <c r="Q64" s="38"/>
      <c r="R64" s="2"/>
      <c r="S64" s="2"/>
      <c r="T64" s="2"/>
      <c r="U64" s="2"/>
      <c r="V64" s="2"/>
      <c r="W64" s="2"/>
      <c r="X64" s="2"/>
      <c r="Y64" s="2"/>
      <c r="Z64" s="2"/>
      <c r="AA64" s="2"/>
      <c r="AB64" s="2"/>
      <c r="AC64" s="2"/>
      <c r="AD64" s="38"/>
      <c r="AE64" s="2"/>
    </row>
    <row r="65" spans="1:31" ht="14.1" customHeight="1" thickBot="1">
      <c r="A65" s="38"/>
      <c r="B65" s="84" t="s">
        <v>71</v>
      </c>
      <c r="C65" s="3"/>
      <c r="D65" s="3"/>
      <c r="E65" s="3"/>
      <c r="F65" s="3"/>
      <c r="G65" s="3"/>
      <c r="H65" s="84" t="s">
        <v>12</v>
      </c>
      <c r="I65" s="3"/>
      <c r="J65" s="3"/>
      <c r="K65" s="2"/>
      <c r="L65" s="2"/>
      <c r="M65" s="2"/>
      <c r="N65" s="2"/>
      <c r="O65" s="106"/>
      <c r="P65" s="2"/>
      <c r="Q65" s="38"/>
      <c r="R65" s="84" t="s">
        <v>71</v>
      </c>
      <c r="S65" s="3"/>
      <c r="T65" s="3"/>
      <c r="U65" s="3"/>
      <c r="V65" s="3"/>
      <c r="W65" s="3"/>
      <c r="X65" s="84" t="s">
        <v>12</v>
      </c>
      <c r="Y65" s="3"/>
      <c r="Z65" s="3"/>
      <c r="AA65" s="2"/>
      <c r="AB65" s="2"/>
      <c r="AC65" s="2"/>
      <c r="AD65" s="38"/>
      <c r="AE65" s="2"/>
    </row>
    <row r="66" spans="1:31" ht="14.1" customHeight="1" thickBot="1">
      <c r="A66" s="38"/>
      <c r="B66" s="3"/>
      <c r="C66" s="117" t="s">
        <v>13</v>
      </c>
      <c r="D66" s="118" t="s">
        <v>14</v>
      </c>
      <c r="E66" s="119" t="s">
        <v>15</v>
      </c>
      <c r="F66" s="3"/>
      <c r="G66" s="3"/>
      <c r="H66" s="3"/>
      <c r="I66" s="104" t="s">
        <v>2</v>
      </c>
      <c r="J66" s="118" t="s">
        <v>3</v>
      </c>
      <c r="K66" s="4" t="s">
        <v>16</v>
      </c>
      <c r="L66" s="2"/>
      <c r="M66" s="2"/>
      <c r="N66" s="2"/>
      <c r="O66" s="106"/>
      <c r="P66" s="2"/>
      <c r="Q66" s="38"/>
      <c r="R66" s="3"/>
      <c r="S66" s="117" t="s">
        <v>13</v>
      </c>
      <c r="T66" s="118" t="s">
        <v>14</v>
      </c>
      <c r="U66" s="119" t="s">
        <v>15</v>
      </c>
      <c r="V66" s="3"/>
      <c r="W66" s="3"/>
      <c r="X66" s="3"/>
      <c r="Y66" s="104" t="s">
        <v>2</v>
      </c>
      <c r="Z66" s="118" t="s">
        <v>3</v>
      </c>
      <c r="AA66" s="4" t="s">
        <v>16</v>
      </c>
      <c r="AB66" s="2"/>
      <c r="AC66" s="2"/>
      <c r="AD66" s="38"/>
      <c r="AE66" s="2"/>
    </row>
    <row r="67" spans="1:31" ht="14.1" customHeight="1">
      <c r="A67" s="38"/>
      <c r="B67" s="92" t="s">
        <v>4</v>
      </c>
      <c r="C67" s="120">
        <f>C59</f>
        <v>0</v>
      </c>
      <c r="D67" s="121">
        <f>C67*0.000716</f>
        <v>0</v>
      </c>
      <c r="E67" s="122">
        <f>D67*50.18</f>
        <v>0</v>
      </c>
      <c r="F67" s="3"/>
      <c r="G67" s="3"/>
      <c r="H67" s="92" t="s">
        <v>4</v>
      </c>
      <c r="I67" s="123">
        <f>($D67*I58/1000000)</f>
        <v>0</v>
      </c>
      <c r="J67" s="123">
        <f>$D67*J58/1000000</f>
        <v>0</v>
      </c>
      <c r="K67" s="124">
        <f>(I67*25)+(J67*298)</f>
        <v>0</v>
      </c>
      <c r="L67" s="2"/>
      <c r="M67" s="2"/>
      <c r="N67" s="2"/>
      <c r="O67" s="106"/>
      <c r="P67" s="2"/>
      <c r="Q67" s="38"/>
      <c r="R67" s="92" t="s">
        <v>4</v>
      </c>
      <c r="S67" s="120">
        <f>S59</f>
        <v>0</v>
      </c>
      <c r="T67" s="121">
        <f>S67*0.000716</f>
        <v>0</v>
      </c>
      <c r="U67" s="122">
        <f>T67*50.18</f>
        <v>0</v>
      </c>
      <c r="V67" s="3"/>
      <c r="W67" s="3"/>
      <c r="X67" s="92" t="s">
        <v>4</v>
      </c>
      <c r="Y67" s="123">
        <f>($T67*Y58/1000000)</f>
        <v>0</v>
      </c>
      <c r="Z67" s="123">
        <f>$T67*Z58/1000000</f>
        <v>0</v>
      </c>
      <c r="AA67" s="124">
        <f>(Y67*25)+(Z67*298)</f>
        <v>0</v>
      </c>
      <c r="AB67" s="2"/>
      <c r="AC67" s="2"/>
      <c r="AD67" s="38"/>
      <c r="AE67" s="2"/>
    </row>
    <row r="68" spans="1:31" ht="14.1" customHeight="1">
      <c r="A68" s="38"/>
      <c r="B68" s="110" t="s">
        <v>6</v>
      </c>
      <c r="C68" s="125">
        <f>C60</f>
        <v>0</v>
      </c>
      <c r="D68" s="126">
        <f>C68*0.000716</f>
        <v>0</v>
      </c>
      <c r="E68" s="127">
        <f>D68*50.18</f>
        <v>0</v>
      </c>
      <c r="F68" s="3"/>
      <c r="G68" s="3"/>
      <c r="H68" s="110" t="s">
        <v>6</v>
      </c>
      <c r="I68" s="128">
        <f>($D68*I59/1000000)</f>
        <v>0</v>
      </c>
      <c r="J68" s="128">
        <f>$D68*J59/1000000</f>
        <v>0</v>
      </c>
      <c r="K68" s="129">
        <f>(I68*25)+(J68*298)</f>
        <v>0</v>
      </c>
      <c r="L68" s="2"/>
      <c r="M68" s="2"/>
      <c r="N68" s="2"/>
      <c r="O68" s="106"/>
      <c r="P68" s="2"/>
      <c r="Q68" s="38"/>
      <c r="R68" s="110" t="s">
        <v>6</v>
      </c>
      <c r="S68" s="125">
        <f>S60</f>
        <v>0</v>
      </c>
      <c r="T68" s="126">
        <f>S68*0.000716</f>
        <v>0</v>
      </c>
      <c r="U68" s="127">
        <f>T68*50.18</f>
        <v>0</v>
      </c>
      <c r="V68" s="3"/>
      <c r="W68" s="3"/>
      <c r="X68" s="110" t="s">
        <v>6</v>
      </c>
      <c r="Y68" s="128">
        <f>($T68*Y59/1000000)</f>
        <v>0</v>
      </c>
      <c r="Z68" s="128">
        <f>$T68*Z59/1000000</f>
        <v>0</v>
      </c>
      <c r="AA68" s="129">
        <f>(Y68*25)+(Z68*298)</f>
        <v>0</v>
      </c>
      <c r="AB68" s="2"/>
      <c r="AC68" s="2"/>
      <c r="AD68" s="38"/>
      <c r="AE68" s="2"/>
    </row>
    <row r="69" spans="1:31" ht="14.1" customHeight="1">
      <c r="A69" s="38"/>
      <c r="B69" s="110" t="s">
        <v>8</v>
      </c>
      <c r="C69" s="125">
        <f>C61</f>
        <v>0</v>
      </c>
      <c r="D69" s="126">
        <f>C69*0.000716</f>
        <v>0</v>
      </c>
      <c r="E69" s="127">
        <f>D69*50.18</f>
        <v>0</v>
      </c>
      <c r="F69" s="3"/>
      <c r="G69" s="3"/>
      <c r="H69" s="110" t="s">
        <v>8</v>
      </c>
      <c r="I69" s="128">
        <f>($D69*I60/1000000)</f>
        <v>0</v>
      </c>
      <c r="J69" s="128">
        <f>$D69*J60/1000000</f>
        <v>0</v>
      </c>
      <c r="K69" s="129">
        <f>(I69*25)+(J69*298)</f>
        <v>0</v>
      </c>
      <c r="L69" s="2"/>
      <c r="M69" s="2"/>
      <c r="N69" s="2"/>
      <c r="O69" s="106"/>
      <c r="P69" s="2"/>
      <c r="Q69" s="38"/>
      <c r="R69" s="110" t="s">
        <v>8</v>
      </c>
      <c r="S69" s="125">
        <f>S61</f>
        <v>0</v>
      </c>
      <c r="T69" s="126">
        <f>S69*0.000716</f>
        <v>0</v>
      </c>
      <c r="U69" s="127">
        <f>T69*50.18</f>
        <v>0</v>
      </c>
      <c r="V69" s="3"/>
      <c r="W69" s="3"/>
      <c r="X69" s="110" t="s">
        <v>8</v>
      </c>
      <c r="Y69" s="128">
        <f>($T69*Y60/1000000)</f>
        <v>0</v>
      </c>
      <c r="Z69" s="128">
        <f>$T69*Z60/1000000</f>
        <v>0</v>
      </c>
      <c r="AA69" s="129">
        <f>(Y69*25)+(Z69*298)</f>
        <v>0</v>
      </c>
      <c r="AB69" s="2"/>
      <c r="AC69" s="2"/>
      <c r="AD69" s="38"/>
      <c r="AE69" s="2"/>
    </row>
    <row r="70" spans="1:31" ht="14.1" customHeight="1" thickBot="1">
      <c r="A70" s="38"/>
      <c r="B70" s="113" t="s">
        <v>10</v>
      </c>
      <c r="C70" s="130">
        <f>C62</f>
        <v>0</v>
      </c>
      <c r="D70" s="131">
        <f>C70*0.000716</f>
        <v>0</v>
      </c>
      <c r="E70" s="132">
        <f>D70*50.18</f>
        <v>0</v>
      </c>
      <c r="F70" s="3"/>
      <c r="G70" s="3"/>
      <c r="H70" s="113" t="s">
        <v>10</v>
      </c>
      <c r="I70" s="133">
        <f>($D70*I61/1000000)</f>
        <v>0</v>
      </c>
      <c r="J70" s="133">
        <f>$D70*J61/1000000</f>
        <v>0</v>
      </c>
      <c r="K70" s="134">
        <f>(I70*25)+(J70*298)</f>
        <v>0</v>
      </c>
      <c r="L70" s="2"/>
      <c r="M70" s="2"/>
      <c r="N70" s="2"/>
      <c r="O70" s="106"/>
      <c r="P70" s="2"/>
      <c r="Q70" s="38"/>
      <c r="R70" s="113" t="s">
        <v>10</v>
      </c>
      <c r="S70" s="130">
        <f>S62</f>
        <v>0</v>
      </c>
      <c r="T70" s="131">
        <f>S70*0.000716</f>
        <v>0</v>
      </c>
      <c r="U70" s="132">
        <f>T70*50.18</f>
        <v>0</v>
      </c>
      <c r="V70" s="3"/>
      <c r="W70" s="3"/>
      <c r="X70" s="113" t="s">
        <v>10</v>
      </c>
      <c r="Y70" s="133">
        <f>($T70*Y61/1000000)</f>
        <v>0</v>
      </c>
      <c r="Z70" s="133">
        <f>$T70*Z61/1000000</f>
        <v>0</v>
      </c>
      <c r="AA70" s="134">
        <f>(Y70*25)+(Z70*290)</f>
        <v>0</v>
      </c>
      <c r="AB70" s="2"/>
      <c r="AC70" s="2"/>
      <c r="AD70" s="38"/>
      <c r="AE70" s="2"/>
    </row>
    <row r="71" spans="1:31" ht="14.1" customHeight="1" thickBot="1">
      <c r="A71" s="38"/>
      <c r="B71" s="5" t="s">
        <v>0</v>
      </c>
      <c r="C71" s="135">
        <f>SUM(C67:C70)</f>
        <v>0</v>
      </c>
      <c r="D71" s="136">
        <f>SUM(D67:D70)</f>
        <v>0</v>
      </c>
      <c r="E71" s="137">
        <f>SUM(E67:E70)</f>
        <v>0</v>
      </c>
      <c r="F71" s="3"/>
      <c r="G71" s="3"/>
      <c r="H71" s="113" t="s">
        <v>17</v>
      </c>
      <c r="I71" s="133">
        <f>(C57+C63)*0.000716*(1-0.1)</f>
        <v>0</v>
      </c>
      <c r="J71" s="133"/>
      <c r="K71" s="134">
        <f>(I71*25)</f>
        <v>0</v>
      </c>
      <c r="L71" s="2"/>
      <c r="M71" s="2"/>
      <c r="N71" s="2"/>
      <c r="O71" s="106"/>
      <c r="P71" s="2"/>
      <c r="Q71" s="38"/>
      <c r="R71" s="5" t="s">
        <v>0</v>
      </c>
      <c r="S71" s="135">
        <f>SUM(S67:S70)</f>
        <v>0</v>
      </c>
      <c r="T71" s="136">
        <f>SUM(T67:T70)</f>
        <v>0</v>
      </c>
      <c r="U71" s="137">
        <f>SUM(U67:U70)</f>
        <v>0</v>
      </c>
      <c r="V71" s="3"/>
      <c r="W71" s="3"/>
      <c r="X71" s="113" t="s">
        <v>17</v>
      </c>
      <c r="Y71" s="133">
        <f>(S57+S63)*0.000716*(1-0.1)</f>
        <v>0</v>
      </c>
      <c r="Z71" s="133"/>
      <c r="AA71" s="134">
        <f>(Y71*25)</f>
        <v>0</v>
      </c>
      <c r="AB71" s="2"/>
      <c r="AC71" s="2"/>
      <c r="AD71" s="38"/>
      <c r="AE71" s="2"/>
    </row>
    <row r="72" spans="1:31" ht="14.1" customHeight="1" thickBot="1">
      <c r="A72" s="38"/>
      <c r="B72" s="3"/>
      <c r="C72" s="3"/>
      <c r="D72" s="3"/>
      <c r="E72" s="3"/>
      <c r="F72" s="3"/>
      <c r="G72" s="3"/>
      <c r="H72" s="138" t="s">
        <v>0</v>
      </c>
      <c r="I72" s="139">
        <f>SUM(I67:I71)</f>
        <v>0</v>
      </c>
      <c r="J72" s="139">
        <f>SUM(J67:J71)</f>
        <v>0</v>
      </c>
      <c r="K72" s="140">
        <f>SUM(K67:K71)</f>
        <v>0</v>
      </c>
      <c r="L72" s="2"/>
      <c r="M72" s="2"/>
      <c r="N72" s="2"/>
      <c r="O72" s="106"/>
      <c r="P72" s="2"/>
      <c r="Q72" s="38"/>
      <c r="R72" s="3"/>
      <c r="S72" s="3"/>
      <c r="T72" s="3"/>
      <c r="U72" s="3"/>
      <c r="V72" s="3"/>
      <c r="W72" s="3"/>
      <c r="X72" s="138" t="s">
        <v>0</v>
      </c>
      <c r="Y72" s="139">
        <f>SUM(Y67:Y71)</f>
        <v>0</v>
      </c>
      <c r="Z72" s="139">
        <f>SUM(Z67:Z71)</f>
        <v>0</v>
      </c>
      <c r="AA72" s="140">
        <f>SUM(AA67:AA71)</f>
        <v>0</v>
      </c>
      <c r="AB72" s="2"/>
      <c r="AC72" s="2"/>
      <c r="AD72" s="38"/>
      <c r="AE72" s="2"/>
    </row>
    <row r="73" spans="1:31" ht="14.1" customHeight="1" thickBot="1">
      <c r="A73" s="38"/>
      <c r="E73" s="3"/>
      <c r="F73" s="3"/>
      <c r="G73" s="3"/>
      <c r="H73" s="141"/>
      <c r="I73" s="142"/>
      <c r="J73" s="142"/>
      <c r="K73" s="142"/>
      <c r="L73" s="142"/>
      <c r="M73" s="142"/>
      <c r="N73" s="143"/>
      <c r="O73" s="143"/>
      <c r="P73" s="144"/>
      <c r="Q73" s="49"/>
      <c r="R73" s="51"/>
      <c r="S73" s="51"/>
      <c r="T73" s="51"/>
      <c r="U73" s="145"/>
      <c r="V73" s="145"/>
      <c r="W73" s="145"/>
      <c r="X73" s="146"/>
      <c r="Y73" s="143"/>
      <c r="Z73" s="143"/>
      <c r="AA73" s="143"/>
      <c r="AB73" s="143"/>
      <c r="AC73" s="143"/>
      <c r="AD73" s="144"/>
      <c r="AE73" s="142"/>
    </row>
    <row r="74" spans="1:31" ht="14.1" customHeight="1" thickTop="1">
      <c r="A74" s="37"/>
      <c r="B74" s="37"/>
      <c r="C74" s="37"/>
      <c r="D74" s="37"/>
      <c r="E74" s="147"/>
      <c r="F74" s="147"/>
      <c r="G74" s="147"/>
      <c r="H74" s="148"/>
      <c r="I74" s="149"/>
      <c r="J74" s="149"/>
      <c r="K74" s="149"/>
      <c r="L74" s="149"/>
      <c r="M74" s="149"/>
      <c r="N74" s="142"/>
      <c r="O74" s="142"/>
      <c r="P74" s="142"/>
      <c r="Q74" s="2"/>
      <c r="R74" s="2"/>
      <c r="S74" s="2"/>
      <c r="T74" s="2"/>
      <c r="U74" s="2"/>
      <c r="V74" s="2"/>
      <c r="W74" s="2"/>
      <c r="X74" s="2"/>
      <c r="Y74" s="2"/>
      <c r="Z74" s="2"/>
      <c r="AA74" s="2"/>
      <c r="AB74" s="2"/>
    </row>
    <row r="75" spans="1:31" ht="14.1" customHeight="1" thickBot="1">
      <c r="A75" s="2"/>
      <c r="B75" s="2"/>
      <c r="C75" s="2"/>
      <c r="D75" s="2"/>
      <c r="E75" s="2"/>
      <c r="F75" s="3"/>
      <c r="G75" s="3"/>
      <c r="H75" s="2"/>
      <c r="I75" s="2"/>
      <c r="J75" s="2"/>
      <c r="K75" s="2"/>
      <c r="L75" s="2"/>
      <c r="M75" s="2"/>
      <c r="N75" s="2"/>
      <c r="O75" s="2"/>
      <c r="P75" s="2"/>
      <c r="Q75" s="2"/>
    </row>
    <row r="76" spans="1:31">
      <c r="A76" s="150"/>
      <c r="B76" s="151"/>
      <c r="C76" s="151"/>
      <c r="D76" s="151"/>
      <c r="E76" s="152"/>
      <c r="F76" s="38"/>
    </row>
    <row r="77" spans="1:31" ht="15.75">
      <c r="A77" s="153"/>
      <c r="B77" s="39" t="s">
        <v>72</v>
      </c>
      <c r="C77" s="2"/>
      <c r="D77" s="2"/>
      <c r="E77" s="154"/>
      <c r="F77" s="38"/>
    </row>
    <row r="78" spans="1:31">
      <c r="A78" s="153"/>
      <c r="B78" s="2"/>
      <c r="C78" s="2"/>
      <c r="D78" s="2"/>
      <c r="E78" s="154"/>
      <c r="F78" s="38"/>
    </row>
    <row r="79" spans="1:31">
      <c r="A79" s="153"/>
      <c r="B79" s="155" t="s">
        <v>73</v>
      </c>
      <c r="C79" s="155" t="s">
        <v>151</v>
      </c>
      <c r="D79" s="155" t="s">
        <v>152</v>
      </c>
      <c r="E79" s="154"/>
      <c r="F79" s="38"/>
    </row>
    <row r="80" spans="1:31">
      <c r="A80" s="153"/>
      <c r="B80" s="156">
        <v>0</v>
      </c>
      <c r="C80" s="157">
        <f>B80*C81/1000</f>
        <v>0</v>
      </c>
      <c r="D80" s="157">
        <f>C80*D81/1000</f>
        <v>0</v>
      </c>
      <c r="E80" s="154"/>
      <c r="F80" s="38"/>
    </row>
    <row r="81" spans="1:27">
      <c r="A81" s="153"/>
      <c r="B81" s="157" t="s">
        <v>74</v>
      </c>
      <c r="C81" s="206"/>
      <c r="D81" s="206"/>
      <c r="E81" s="154"/>
      <c r="F81" s="38"/>
    </row>
    <row r="82" spans="1:27">
      <c r="A82" s="153"/>
      <c r="B82" s="157" t="s">
        <v>75</v>
      </c>
      <c r="C82" s="207">
        <v>0.95199999999999996</v>
      </c>
      <c r="D82" s="207">
        <v>0.189</v>
      </c>
      <c r="E82" s="154"/>
      <c r="F82" s="38"/>
    </row>
    <row r="83" spans="1:27">
      <c r="A83" s="153"/>
      <c r="B83" s="2"/>
      <c r="C83" s="2"/>
      <c r="D83" s="2"/>
      <c r="E83" s="154"/>
      <c r="F83" s="38"/>
    </row>
    <row r="84" spans="1:27" ht="13.5" thickBot="1">
      <c r="A84" s="158"/>
      <c r="B84" s="159"/>
      <c r="C84" s="159"/>
      <c r="D84" s="159"/>
      <c r="E84" s="160"/>
    </row>
    <row r="85" spans="1:27" ht="13.5" thickBot="1"/>
    <row r="86" spans="1:27" ht="13.5" thickTop="1">
      <c r="A86" s="35"/>
      <c r="B86" s="37"/>
      <c r="C86" s="37"/>
      <c r="D86" s="37"/>
      <c r="E86" s="37"/>
      <c r="F86" s="37"/>
      <c r="G86" s="37"/>
      <c r="H86" s="37"/>
      <c r="I86" s="37"/>
      <c r="J86" s="37"/>
      <c r="K86" s="37"/>
      <c r="L86" s="37"/>
      <c r="M86" s="37"/>
      <c r="N86" s="38"/>
      <c r="O86" s="2"/>
      <c r="P86" s="2"/>
      <c r="Q86" s="2"/>
      <c r="R86" s="2"/>
      <c r="S86" s="2"/>
      <c r="T86" s="2"/>
      <c r="U86" s="2"/>
      <c r="V86" s="2"/>
      <c r="W86" s="2"/>
      <c r="X86" s="2"/>
      <c r="Y86" s="2"/>
      <c r="Z86" s="2"/>
      <c r="AA86" s="2"/>
    </row>
    <row r="87" spans="1:27" ht="15.75">
      <c r="A87" s="38"/>
      <c r="B87" s="39" t="s">
        <v>76</v>
      </c>
      <c r="C87" s="2"/>
      <c r="D87" s="2"/>
      <c r="E87" s="2"/>
      <c r="F87" s="2"/>
      <c r="G87" s="2"/>
      <c r="H87" s="2"/>
      <c r="I87" s="2"/>
      <c r="J87" s="2"/>
      <c r="K87" s="2"/>
      <c r="L87" s="2"/>
      <c r="M87" s="2"/>
      <c r="N87" s="38"/>
      <c r="O87" s="2"/>
      <c r="P87" s="2"/>
      <c r="Q87" s="2"/>
      <c r="R87" s="2"/>
      <c r="S87" s="2"/>
      <c r="T87" s="2"/>
      <c r="U87" s="2"/>
      <c r="V87" s="2"/>
      <c r="W87" s="2"/>
      <c r="X87" s="2"/>
      <c r="Y87" s="2"/>
      <c r="Z87" s="2"/>
      <c r="AA87" s="2"/>
    </row>
    <row r="88" spans="1:27" ht="13.5" thickBot="1">
      <c r="A88" s="38"/>
      <c r="B88" s="2"/>
      <c r="C88" s="2"/>
      <c r="D88" s="2"/>
      <c r="E88" s="2"/>
      <c r="F88" s="2"/>
      <c r="G88" s="2"/>
      <c r="H88" s="2"/>
      <c r="I88" s="2"/>
      <c r="J88" s="2"/>
      <c r="K88" s="2"/>
      <c r="L88" s="2"/>
      <c r="M88" s="2"/>
      <c r="N88" s="38"/>
      <c r="O88" s="2"/>
      <c r="P88" s="2"/>
      <c r="Q88" s="2"/>
      <c r="R88" s="2"/>
      <c r="S88" s="2"/>
      <c r="T88" s="2"/>
      <c r="U88" s="2"/>
      <c r="V88" s="2"/>
      <c r="W88" s="2"/>
      <c r="X88" s="2"/>
      <c r="Y88" s="2"/>
      <c r="Z88" s="2"/>
      <c r="AA88" s="2"/>
    </row>
    <row r="89" spans="1:27">
      <c r="A89" s="38"/>
      <c r="B89" s="237" t="s">
        <v>65</v>
      </c>
      <c r="C89" s="238"/>
      <c r="D89" s="238"/>
      <c r="E89" s="238"/>
      <c r="F89" s="238"/>
      <c r="G89" s="238"/>
      <c r="H89" s="238"/>
      <c r="I89" s="238"/>
      <c r="J89" s="239"/>
      <c r="K89" s="2"/>
      <c r="L89" s="2"/>
      <c r="M89" s="2"/>
      <c r="N89" s="38"/>
      <c r="O89" s="2"/>
      <c r="P89" s="2"/>
      <c r="Q89" s="2"/>
      <c r="R89" s="2"/>
      <c r="S89" s="2"/>
      <c r="T89" s="2"/>
      <c r="U89" s="2"/>
      <c r="V89" s="2"/>
      <c r="W89" s="2"/>
      <c r="X89" s="2"/>
      <c r="Y89" s="2"/>
      <c r="Z89" s="2"/>
      <c r="AA89" s="2"/>
    </row>
    <row r="90" spans="1:27">
      <c r="A90" s="38"/>
      <c r="B90" s="240" t="s">
        <v>44</v>
      </c>
      <c r="C90" s="241"/>
      <c r="D90" s="241"/>
      <c r="E90" s="242"/>
      <c r="F90" s="246" t="s">
        <v>45</v>
      </c>
      <c r="G90" s="246" t="s">
        <v>66</v>
      </c>
      <c r="H90" s="249" t="s">
        <v>47</v>
      </c>
      <c r="I90" s="242"/>
      <c r="J90" s="252" t="s">
        <v>0</v>
      </c>
      <c r="K90" s="2"/>
      <c r="L90" s="2"/>
      <c r="M90" s="2"/>
      <c r="N90" s="38"/>
      <c r="O90" s="2"/>
      <c r="P90" s="2"/>
      <c r="Q90" s="2"/>
      <c r="R90" s="2"/>
      <c r="S90" s="2"/>
      <c r="T90" s="2"/>
      <c r="U90" s="2"/>
      <c r="V90" s="2"/>
      <c r="W90" s="2"/>
      <c r="X90" s="2"/>
      <c r="Y90" s="2"/>
      <c r="Z90" s="2"/>
      <c r="AA90" s="2"/>
    </row>
    <row r="91" spans="1:27">
      <c r="A91" s="38"/>
      <c r="B91" s="243"/>
      <c r="C91" s="244"/>
      <c r="D91" s="244"/>
      <c r="E91" s="245"/>
      <c r="F91" s="247"/>
      <c r="G91" s="247"/>
      <c r="H91" s="250"/>
      <c r="I91" s="251"/>
      <c r="J91" s="253"/>
      <c r="K91" s="2"/>
      <c r="L91" s="2"/>
      <c r="M91" s="2"/>
      <c r="N91" s="38"/>
      <c r="O91" s="2"/>
      <c r="P91" s="2"/>
      <c r="Q91" s="2"/>
      <c r="R91" s="2"/>
      <c r="S91" s="2"/>
      <c r="T91" s="2"/>
      <c r="U91" s="2"/>
      <c r="V91" s="2"/>
      <c r="W91" s="2"/>
      <c r="X91" s="2"/>
      <c r="Y91" s="2"/>
      <c r="Z91" s="2"/>
      <c r="AA91" s="2"/>
    </row>
    <row r="92" spans="1:27" ht="39" thickBot="1">
      <c r="A92" s="38"/>
      <c r="B92" s="53" t="s">
        <v>48</v>
      </c>
      <c r="C92" s="12" t="s">
        <v>49</v>
      </c>
      <c r="D92" s="12" t="s">
        <v>50</v>
      </c>
      <c r="E92" s="12" t="s">
        <v>51</v>
      </c>
      <c r="F92" s="248"/>
      <c r="G92" s="248"/>
      <c r="H92" s="12" t="s">
        <v>52</v>
      </c>
      <c r="I92" s="12" t="s">
        <v>68</v>
      </c>
      <c r="J92" s="254"/>
      <c r="K92" s="2"/>
      <c r="L92" s="2"/>
      <c r="M92" s="2"/>
      <c r="N92" s="38"/>
      <c r="O92" s="2"/>
      <c r="P92" s="2"/>
      <c r="Q92" s="2"/>
      <c r="R92" s="2"/>
      <c r="S92" s="2"/>
      <c r="T92" s="2"/>
      <c r="U92" s="2"/>
      <c r="V92" s="2"/>
      <c r="W92" s="2"/>
      <c r="X92" s="2"/>
      <c r="Y92" s="2"/>
      <c r="Z92" s="2"/>
      <c r="AA92" s="2"/>
    </row>
    <row r="93" spans="1:27" ht="13.5" thickBot="1">
      <c r="A93" s="38"/>
      <c r="B93" s="61">
        <v>0</v>
      </c>
      <c r="C93" s="62">
        <v>0</v>
      </c>
      <c r="D93" s="62">
        <v>0</v>
      </c>
      <c r="E93" s="62">
        <v>0</v>
      </c>
      <c r="F93" s="62">
        <v>0</v>
      </c>
      <c r="G93" s="62">
        <v>0</v>
      </c>
      <c r="H93" s="63">
        <v>0</v>
      </c>
      <c r="I93" s="64"/>
      <c r="J93" s="72">
        <f>SUM(B93:H93)</f>
        <v>0</v>
      </c>
      <c r="K93" s="2"/>
      <c r="L93" s="2"/>
      <c r="M93" s="2"/>
      <c r="N93" s="38"/>
      <c r="O93" s="2"/>
      <c r="P93" s="2"/>
      <c r="Q93" s="2"/>
      <c r="R93" s="2"/>
      <c r="S93" s="2"/>
      <c r="T93" s="2"/>
      <c r="U93" s="2"/>
      <c r="V93" s="2"/>
      <c r="W93" s="2"/>
      <c r="X93" s="2"/>
      <c r="Y93" s="2"/>
      <c r="Z93" s="2"/>
      <c r="AA93" s="2"/>
    </row>
    <row r="94" spans="1:27">
      <c r="A94" s="38"/>
      <c r="B94" s="75"/>
      <c r="C94" s="75"/>
      <c r="D94" s="75"/>
      <c r="E94" s="60"/>
      <c r="F94" s="60"/>
      <c r="G94" s="75"/>
      <c r="H94" s="76"/>
      <c r="I94" s="75"/>
      <c r="J94" s="2"/>
      <c r="K94" s="2"/>
      <c r="L94" s="2"/>
      <c r="M94" s="2"/>
      <c r="N94" s="38"/>
      <c r="O94" s="2"/>
      <c r="P94" s="2"/>
      <c r="Q94" s="2"/>
      <c r="R94" s="2"/>
      <c r="S94" s="2"/>
      <c r="T94" s="2"/>
      <c r="U94" s="2"/>
      <c r="V94" s="2"/>
      <c r="W94" s="2"/>
      <c r="X94" s="2"/>
      <c r="Y94" s="2"/>
      <c r="Z94" s="2"/>
      <c r="AA94" s="2"/>
    </row>
    <row r="95" spans="1:27" ht="13.5" thickBot="1">
      <c r="A95" s="38"/>
      <c r="B95" s="75"/>
      <c r="C95" s="75"/>
      <c r="D95" s="75"/>
      <c r="E95" s="60"/>
      <c r="F95" s="60"/>
      <c r="G95" s="75"/>
      <c r="H95" s="76"/>
      <c r="I95" s="75"/>
      <c r="J95" s="2"/>
      <c r="K95" s="2"/>
      <c r="L95" s="2"/>
      <c r="M95" s="2"/>
      <c r="N95" s="38"/>
      <c r="O95" s="2"/>
      <c r="P95" s="2"/>
      <c r="Q95" s="2"/>
      <c r="R95" s="2"/>
      <c r="S95" s="2"/>
      <c r="T95" s="2"/>
      <c r="U95" s="2"/>
      <c r="V95" s="2"/>
      <c r="W95" s="2"/>
      <c r="X95" s="2"/>
      <c r="Y95" s="2"/>
      <c r="Z95" s="2"/>
      <c r="AA95" s="2"/>
    </row>
    <row r="96" spans="1:27">
      <c r="A96" s="38"/>
      <c r="B96" s="237" t="s">
        <v>77</v>
      </c>
      <c r="C96" s="238"/>
      <c r="D96" s="238"/>
      <c r="E96" s="238"/>
      <c r="F96" s="238"/>
      <c r="G96" s="238"/>
      <c r="H96" s="238"/>
      <c r="I96" s="238"/>
      <c r="J96" s="239"/>
      <c r="K96" s="2"/>
      <c r="L96" s="2"/>
      <c r="M96" s="2"/>
      <c r="N96" s="38"/>
      <c r="O96" s="2"/>
      <c r="P96" s="2"/>
      <c r="Q96" s="2"/>
      <c r="R96" s="2"/>
      <c r="S96" s="2"/>
      <c r="T96" s="2"/>
      <c r="U96" s="2"/>
      <c r="V96" s="2"/>
      <c r="W96" s="2"/>
      <c r="X96" s="2"/>
      <c r="Y96" s="2"/>
      <c r="Z96" s="2"/>
      <c r="AA96" s="2"/>
    </row>
    <row r="97" spans="1:28">
      <c r="A97" s="38"/>
      <c r="B97" s="240" t="s">
        <v>44</v>
      </c>
      <c r="C97" s="241"/>
      <c r="D97" s="241"/>
      <c r="E97" s="242"/>
      <c r="F97" s="246" t="s">
        <v>45</v>
      </c>
      <c r="G97" s="246" t="s">
        <v>46</v>
      </c>
      <c r="H97" s="249" t="s">
        <v>47</v>
      </c>
      <c r="I97" s="242"/>
      <c r="J97" s="252" t="s">
        <v>0</v>
      </c>
      <c r="K97" s="2"/>
      <c r="L97" s="2"/>
      <c r="M97" s="2"/>
      <c r="N97" s="38"/>
      <c r="O97" s="2"/>
      <c r="P97" s="2"/>
      <c r="Q97" s="2"/>
      <c r="R97" s="2"/>
      <c r="S97" s="2"/>
      <c r="T97" s="2"/>
      <c r="U97" s="2"/>
      <c r="V97" s="2"/>
      <c r="W97" s="2"/>
      <c r="X97" s="2"/>
      <c r="Y97" s="2"/>
      <c r="Z97" s="2"/>
      <c r="AA97" s="2"/>
    </row>
    <row r="98" spans="1:28">
      <c r="A98" s="38"/>
      <c r="B98" s="243"/>
      <c r="C98" s="244"/>
      <c r="D98" s="244"/>
      <c r="E98" s="245"/>
      <c r="F98" s="247"/>
      <c r="G98" s="247"/>
      <c r="H98" s="250"/>
      <c r="I98" s="251"/>
      <c r="J98" s="253"/>
      <c r="K98" s="2"/>
      <c r="L98" s="2"/>
      <c r="M98" s="2"/>
      <c r="N98" s="38"/>
      <c r="O98" s="2"/>
      <c r="P98" s="2"/>
      <c r="Q98" s="2"/>
      <c r="R98" s="2"/>
      <c r="S98" s="2"/>
      <c r="T98" s="2"/>
      <c r="U98" s="2"/>
      <c r="V98" s="2"/>
      <c r="W98" s="2"/>
      <c r="X98" s="2"/>
      <c r="Y98" s="2"/>
      <c r="Z98" s="2"/>
      <c r="AA98" s="2"/>
    </row>
    <row r="99" spans="1:28" ht="39" thickBot="1">
      <c r="A99" s="38"/>
      <c r="B99" s="53" t="s">
        <v>48</v>
      </c>
      <c r="C99" s="12" t="s">
        <v>49</v>
      </c>
      <c r="D99" s="12" t="s">
        <v>50</v>
      </c>
      <c r="E99" s="12" t="s">
        <v>51</v>
      </c>
      <c r="F99" s="248"/>
      <c r="G99" s="248"/>
      <c r="H99" s="255" t="s">
        <v>52</v>
      </c>
      <c r="I99" s="256"/>
      <c r="J99" s="254"/>
      <c r="K99" s="2"/>
      <c r="L99" s="2"/>
      <c r="M99" s="2"/>
      <c r="N99" s="38"/>
      <c r="O99" s="2"/>
      <c r="P99" s="2"/>
      <c r="Q99" s="2"/>
      <c r="R99" s="2"/>
      <c r="S99" s="2"/>
      <c r="T99" s="2"/>
      <c r="U99" s="2"/>
      <c r="V99" s="2"/>
      <c r="W99" s="2"/>
      <c r="X99" s="2"/>
      <c r="Y99" s="2"/>
      <c r="Z99" s="2"/>
      <c r="AA99" s="2"/>
    </row>
    <row r="100" spans="1:28" ht="13.5" thickBot="1">
      <c r="A100" s="38"/>
      <c r="B100" s="70">
        <f>B93*1*0.4*0.55*0.6*16/12</f>
        <v>0</v>
      </c>
      <c r="C100" s="71">
        <f>C93*1*0.17*0.55*0.6*16/12</f>
        <v>0</v>
      </c>
      <c r="D100" s="71">
        <f>D93*1*0.15*0.55*0.6*16/12</f>
        <v>0</v>
      </c>
      <c r="E100" s="71">
        <f>E93*1*0.3*0.55*0.6*16/12</f>
        <v>0</v>
      </c>
      <c r="F100" s="71">
        <f>F93*1*0.2*0.55*0.6*16/12</f>
        <v>0</v>
      </c>
      <c r="G100" s="71">
        <f>G93*1*0.175*0.55*0.6*16/12</f>
        <v>0</v>
      </c>
      <c r="H100" s="234">
        <f>H93*1*0.04*0.55*0.6*16/12</f>
        <v>0</v>
      </c>
      <c r="I100" s="235"/>
      <c r="J100" s="72">
        <f>SUM(B100:H100)</f>
        <v>0</v>
      </c>
      <c r="K100" s="2"/>
      <c r="L100" s="2"/>
      <c r="M100" s="2"/>
      <c r="N100" s="38"/>
      <c r="O100" s="2"/>
      <c r="P100" s="2"/>
      <c r="Q100" s="2"/>
      <c r="R100" s="2"/>
      <c r="S100" s="2"/>
      <c r="T100" s="2"/>
      <c r="U100" s="2"/>
      <c r="V100" s="2"/>
      <c r="W100" s="2"/>
      <c r="X100" s="2"/>
      <c r="Y100" s="2"/>
      <c r="Z100" s="2"/>
      <c r="AA100" s="2"/>
    </row>
    <row r="101" spans="1:28">
      <c r="A101" s="38"/>
      <c r="B101" s="73"/>
      <c r="C101" s="73"/>
      <c r="D101" s="73"/>
      <c r="E101" s="73"/>
      <c r="F101" s="73"/>
      <c r="G101" s="73"/>
      <c r="H101" s="60"/>
      <c r="I101" s="60"/>
      <c r="J101" s="75"/>
      <c r="K101" s="2"/>
      <c r="L101" s="2"/>
      <c r="M101" s="2"/>
      <c r="N101" s="38"/>
      <c r="O101" s="2"/>
      <c r="P101" s="2"/>
      <c r="Q101" s="2"/>
      <c r="R101" s="2"/>
      <c r="S101" s="2"/>
      <c r="T101" s="2"/>
      <c r="U101" s="2"/>
      <c r="V101" s="2"/>
      <c r="W101" s="2"/>
      <c r="X101" s="2"/>
      <c r="Y101" s="2"/>
      <c r="Z101" s="2"/>
      <c r="AA101" s="2"/>
    </row>
    <row r="102" spans="1:28">
      <c r="A102" s="38"/>
      <c r="B102" s="84" t="s">
        <v>78</v>
      </c>
      <c r="C102" s="3"/>
      <c r="D102" s="3"/>
      <c r="E102" s="73"/>
      <c r="F102" s="84" t="s">
        <v>147</v>
      </c>
      <c r="G102" s="2"/>
      <c r="H102" s="60"/>
      <c r="I102" s="60"/>
      <c r="J102" s="75"/>
      <c r="K102" s="2"/>
      <c r="L102" s="2"/>
      <c r="M102" s="2"/>
      <c r="N102" s="38"/>
      <c r="O102" s="2"/>
      <c r="P102" s="2"/>
      <c r="Q102" s="2"/>
      <c r="R102" s="2"/>
      <c r="S102" s="2"/>
      <c r="T102" s="2"/>
      <c r="U102" s="2"/>
      <c r="V102" s="2"/>
      <c r="W102" s="2"/>
      <c r="X102" s="2"/>
      <c r="Y102" s="2"/>
      <c r="Z102" s="2"/>
      <c r="AA102" s="2"/>
      <c r="AB102" s="2"/>
    </row>
    <row r="103" spans="1:28" ht="13.5" thickBot="1">
      <c r="A103" s="38"/>
      <c r="B103" s="141"/>
      <c r="C103" s="3"/>
      <c r="D103" s="3"/>
      <c r="E103" s="73"/>
      <c r="H103" s="60"/>
      <c r="I103" s="60"/>
      <c r="J103" s="75"/>
      <c r="K103" s="2"/>
      <c r="L103" s="2"/>
      <c r="M103" s="2"/>
      <c r="N103" s="38"/>
      <c r="O103" s="2"/>
      <c r="P103" s="2"/>
      <c r="Q103" s="2"/>
      <c r="R103" s="2"/>
      <c r="S103" s="2"/>
      <c r="T103" s="2"/>
      <c r="U103" s="2"/>
      <c r="V103" s="2"/>
      <c r="W103" s="2"/>
      <c r="X103" s="2"/>
      <c r="Y103" s="2"/>
      <c r="Z103" s="2"/>
      <c r="AA103" s="2"/>
      <c r="AB103" s="2"/>
    </row>
    <row r="104" spans="1:28" ht="39" thickBot="1">
      <c r="A104" s="38"/>
      <c r="B104" s="85" t="s">
        <v>19</v>
      </c>
      <c r="C104" s="86" t="s">
        <v>20</v>
      </c>
      <c r="D104" s="87" t="s">
        <v>26</v>
      </c>
      <c r="E104" s="73"/>
      <c r="F104" s="227" t="s">
        <v>148</v>
      </c>
      <c r="G104" s="227" t="s">
        <v>149</v>
      </c>
      <c r="H104" s="60"/>
      <c r="I104" s="60"/>
      <c r="J104" s="75"/>
      <c r="K104" s="2"/>
      <c r="L104" s="2"/>
      <c r="M104" s="2"/>
      <c r="N104" s="38"/>
      <c r="O104" s="2"/>
      <c r="P104" s="2"/>
      <c r="Q104" s="2"/>
      <c r="R104" s="2"/>
      <c r="S104" s="2"/>
      <c r="T104" s="2"/>
      <c r="U104" s="2"/>
      <c r="V104" s="2"/>
      <c r="W104" s="2"/>
      <c r="X104" s="2"/>
      <c r="Y104" s="2"/>
      <c r="Z104" s="2"/>
      <c r="AA104" s="2"/>
      <c r="AB104" s="2"/>
    </row>
    <row r="105" spans="1:28" ht="13.5" thickBot="1">
      <c r="A105" s="38"/>
      <c r="B105" s="88"/>
      <c r="C105" s="89"/>
      <c r="D105" s="90"/>
      <c r="E105" s="73"/>
      <c r="F105" s="204">
        <f>J93</f>
        <v>0</v>
      </c>
      <c r="G105" s="157">
        <f>F105*G106/1000</f>
        <v>0</v>
      </c>
      <c r="H105" s="60"/>
      <c r="I105" s="60"/>
      <c r="J105" s="75"/>
      <c r="K105" s="2"/>
      <c r="L105" s="2"/>
      <c r="M105" s="2"/>
      <c r="N105" s="38"/>
      <c r="O105" s="2"/>
      <c r="P105" s="2"/>
      <c r="Q105" s="2"/>
      <c r="R105" s="2"/>
      <c r="S105" s="2"/>
      <c r="T105" s="2"/>
      <c r="U105" s="2"/>
      <c r="V105" s="2"/>
      <c r="W105" s="2"/>
      <c r="X105" s="2"/>
      <c r="Y105" s="2"/>
      <c r="Z105" s="2"/>
      <c r="AA105" s="2"/>
      <c r="AB105" s="2"/>
    </row>
    <row r="106" spans="1:28">
      <c r="A106" s="38"/>
      <c r="C106" s="73"/>
      <c r="D106" s="73"/>
      <c r="E106" s="73"/>
      <c r="F106" s="205" t="s">
        <v>74</v>
      </c>
      <c r="G106" s="228">
        <v>0.8</v>
      </c>
      <c r="H106" s="60"/>
      <c r="I106" s="60"/>
      <c r="J106" s="75"/>
      <c r="K106" s="2"/>
      <c r="L106" s="2"/>
      <c r="M106" s="2"/>
      <c r="N106" s="38"/>
      <c r="O106" s="2"/>
      <c r="P106" s="2"/>
      <c r="Q106" s="2"/>
      <c r="R106" s="2"/>
      <c r="S106" s="2"/>
      <c r="T106" s="2"/>
      <c r="U106" s="2"/>
      <c r="V106" s="2"/>
      <c r="W106" s="2"/>
      <c r="X106" s="2"/>
      <c r="Y106" s="2"/>
      <c r="Z106" s="2"/>
      <c r="AA106" s="2"/>
    </row>
    <row r="107" spans="1:28" ht="13.5" thickBot="1">
      <c r="A107" s="38"/>
      <c r="B107" s="161"/>
      <c r="C107" s="75"/>
      <c r="D107" s="75"/>
      <c r="E107" s="60"/>
      <c r="F107" s="60"/>
      <c r="G107" s="75"/>
      <c r="H107" s="76"/>
      <c r="I107" s="75"/>
      <c r="J107" s="2"/>
      <c r="K107" s="2"/>
      <c r="L107" s="2"/>
      <c r="M107" s="2"/>
      <c r="N107" s="38"/>
      <c r="O107" s="2"/>
      <c r="P107" s="2"/>
      <c r="Q107" s="2"/>
      <c r="R107" s="2"/>
      <c r="S107" s="2"/>
      <c r="T107" s="2"/>
      <c r="U107" s="2"/>
      <c r="V107" s="2"/>
      <c r="W107" s="2"/>
      <c r="X107" s="2"/>
      <c r="Y107" s="2"/>
      <c r="Z107" s="2"/>
      <c r="AA107" s="2"/>
    </row>
    <row r="108" spans="1:28" ht="13.5" thickBot="1">
      <c r="A108" s="38"/>
      <c r="B108" s="92" t="s">
        <v>21</v>
      </c>
      <c r="C108" s="162">
        <f>J100/0.000716</f>
        <v>0</v>
      </c>
      <c r="D108" s="93"/>
      <c r="E108" s="3"/>
      <c r="F108" s="100"/>
      <c r="G108" s="2"/>
      <c r="H108" s="84" t="s">
        <v>1</v>
      </c>
      <c r="I108" s="3"/>
      <c r="J108" s="3"/>
      <c r="K108" s="3"/>
      <c r="L108" s="3"/>
      <c r="M108" s="3"/>
      <c r="N108" s="101"/>
      <c r="O108" s="3"/>
      <c r="P108" s="2"/>
      <c r="Q108" s="2"/>
      <c r="R108" s="2"/>
      <c r="S108" s="2"/>
      <c r="T108" s="2"/>
      <c r="U108" s="2"/>
      <c r="V108" s="2"/>
      <c r="W108" s="2"/>
      <c r="X108" s="2"/>
      <c r="Y108" s="2"/>
      <c r="Z108" s="2"/>
      <c r="AA108" s="2"/>
    </row>
    <row r="109" spans="1:28" ht="13.5" thickBot="1">
      <c r="A109" s="38"/>
      <c r="B109" s="94" t="s">
        <v>22</v>
      </c>
      <c r="C109" s="222">
        <v>0</v>
      </c>
      <c r="D109" s="221"/>
      <c r="E109" s="3"/>
      <c r="F109" s="100"/>
      <c r="G109" s="2"/>
      <c r="H109" s="3"/>
      <c r="I109" s="104" t="s">
        <v>2</v>
      </c>
      <c r="J109" s="105" t="s">
        <v>3</v>
      </c>
      <c r="K109" s="2"/>
      <c r="L109" s="2"/>
      <c r="M109" s="163"/>
      <c r="N109" s="164"/>
      <c r="O109" s="163"/>
      <c r="P109" s="165"/>
      <c r="Q109" s="165"/>
      <c r="R109" s="165"/>
      <c r="S109" s="165"/>
      <c r="T109" s="165"/>
      <c r="U109" s="165"/>
      <c r="V109" s="2"/>
      <c r="W109" s="2"/>
      <c r="X109" s="2"/>
      <c r="Y109" s="2"/>
    </row>
    <row r="110" spans="1:28">
      <c r="A110" s="38"/>
      <c r="B110" s="95" t="s">
        <v>23</v>
      </c>
      <c r="C110" s="223">
        <v>1</v>
      </c>
      <c r="D110" s="221"/>
      <c r="E110" s="3"/>
      <c r="F110" s="100"/>
      <c r="G110" s="2"/>
      <c r="H110" s="92" t="s">
        <v>4</v>
      </c>
      <c r="I110" s="108">
        <v>8000</v>
      </c>
      <c r="J110" s="109">
        <v>90</v>
      </c>
      <c r="K110" s="2"/>
      <c r="L110" s="2"/>
      <c r="M110" s="163"/>
      <c r="N110" s="164"/>
      <c r="O110" s="163"/>
      <c r="P110" s="165"/>
      <c r="Q110" s="165"/>
      <c r="R110" s="165"/>
      <c r="S110" s="165"/>
      <c r="T110" s="165"/>
      <c r="U110" s="165"/>
      <c r="V110" s="2"/>
      <c r="W110" s="2"/>
      <c r="X110" s="2"/>
      <c r="Y110" s="2"/>
    </row>
    <row r="111" spans="1:28">
      <c r="A111" s="38"/>
      <c r="B111" s="95" t="s">
        <v>5</v>
      </c>
      <c r="C111" s="223">
        <v>9.9143180898728908E-2</v>
      </c>
      <c r="D111" s="221"/>
      <c r="E111" s="3"/>
      <c r="F111" s="100"/>
      <c r="G111" s="2"/>
      <c r="H111" s="110" t="s">
        <v>6</v>
      </c>
      <c r="I111" s="111">
        <v>20000</v>
      </c>
      <c r="J111" s="112">
        <v>90</v>
      </c>
      <c r="K111" s="2"/>
      <c r="L111" s="2"/>
      <c r="M111" s="163"/>
      <c r="N111" s="164"/>
      <c r="O111" s="163"/>
      <c r="P111" s="165"/>
      <c r="Q111" s="165"/>
      <c r="R111" s="165"/>
      <c r="S111" s="165"/>
      <c r="T111" s="165"/>
      <c r="U111" s="165"/>
      <c r="V111" s="2"/>
      <c r="W111" s="2"/>
      <c r="X111" s="2"/>
      <c r="Y111" s="2"/>
    </row>
    <row r="112" spans="1:28">
      <c r="A112" s="38"/>
      <c r="B112" s="95" t="s">
        <v>7</v>
      </c>
      <c r="C112" s="223">
        <v>0.89538280937419057</v>
      </c>
      <c r="D112" s="221"/>
      <c r="E112" s="3"/>
      <c r="F112" s="100"/>
      <c r="G112" s="2"/>
      <c r="H112" s="110" t="s">
        <v>8</v>
      </c>
      <c r="I112" s="111">
        <v>28000</v>
      </c>
      <c r="J112" s="112">
        <v>90</v>
      </c>
      <c r="K112" s="2"/>
      <c r="L112" s="2"/>
      <c r="M112" s="163"/>
      <c r="N112" s="164"/>
      <c r="O112" s="163"/>
      <c r="P112" s="165"/>
      <c r="Q112" s="165"/>
      <c r="R112" s="165"/>
      <c r="S112" s="165"/>
      <c r="T112" s="165"/>
      <c r="U112" s="165"/>
      <c r="V112" s="2"/>
      <c r="W112" s="2"/>
      <c r="X112" s="2"/>
      <c r="Y112" s="2"/>
    </row>
    <row r="113" spans="1:27" ht="13.5" thickBot="1">
      <c r="A113" s="38"/>
      <c r="B113" s="95" t="s">
        <v>9</v>
      </c>
      <c r="C113" s="223">
        <v>0</v>
      </c>
      <c r="D113" s="221"/>
      <c r="E113" s="3"/>
      <c r="F113" s="100"/>
      <c r="G113" s="2"/>
      <c r="H113" s="113" t="s">
        <v>10</v>
      </c>
      <c r="I113" s="114">
        <v>56000</v>
      </c>
      <c r="J113" s="115">
        <v>90</v>
      </c>
      <c r="K113" s="2"/>
      <c r="L113" s="2"/>
      <c r="M113" s="163"/>
      <c r="N113" s="164"/>
      <c r="O113" s="163"/>
      <c r="P113" s="165"/>
      <c r="Q113" s="165"/>
      <c r="R113" s="166"/>
      <c r="S113" s="166"/>
      <c r="T113" s="166"/>
      <c r="U113" s="166"/>
      <c r="V113" s="2"/>
      <c r="W113" s="2"/>
      <c r="X113" s="2"/>
      <c r="Y113" s="2"/>
    </row>
    <row r="114" spans="1:27" ht="13.5" thickBot="1">
      <c r="A114" s="38"/>
      <c r="B114" s="97" t="s">
        <v>11</v>
      </c>
      <c r="C114" s="225">
        <v>5.4740097270804958E-3</v>
      </c>
      <c r="D114" s="221"/>
      <c r="E114" s="3"/>
      <c r="F114" s="100"/>
      <c r="G114" s="2"/>
      <c r="H114" s="3"/>
      <c r="I114" s="116"/>
      <c r="J114" s="116"/>
      <c r="K114" s="2"/>
      <c r="L114" s="2"/>
      <c r="M114" s="163"/>
      <c r="N114" s="164"/>
      <c r="O114" s="163"/>
      <c r="P114" s="165"/>
      <c r="Q114" s="165"/>
      <c r="R114" s="165"/>
      <c r="S114" s="165"/>
      <c r="T114" s="165"/>
      <c r="U114" s="165"/>
      <c r="V114" s="2"/>
      <c r="W114" s="2"/>
      <c r="X114" s="2"/>
      <c r="Y114" s="2"/>
    </row>
    <row r="115" spans="1:27">
      <c r="A115" s="38"/>
      <c r="B115" s="2"/>
      <c r="C115" s="167"/>
      <c r="D115" s="168"/>
      <c r="E115" s="2"/>
      <c r="F115" s="2"/>
      <c r="G115" s="2"/>
      <c r="H115" s="3"/>
      <c r="I115" s="3"/>
      <c r="J115" s="3"/>
      <c r="K115" s="2"/>
      <c r="L115" s="2"/>
      <c r="M115" s="163"/>
      <c r="N115" s="164"/>
      <c r="O115" s="163"/>
      <c r="P115" s="165"/>
      <c r="Q115" s="165"/>
      <c r="R115" s="165"/>
      <c r="S115" s="165"/>
      <c r="T115" s="165"/>
      <c r="U115" s="165"/>
      <c r="V115" s="2"/>
      <c r="W115" s="2"/>
      <c r="X115" s="2"/>
      <c r="Y115" s="2"/>
    </row>
    <row r="116" spans="1:27" ht="13.5" thickBot="1">
      <c r="A116" s="38"/>
      <c r="B116" s="84" t="s">
        <v>71</v>
      </c>
      <c r="C116" s="3"/>
      <c r="D116" s="3"/>
      <c r="E116" s="3"/>
      <c r="F116" s="3"/>
      <c r="G116" s="3"/>
      <c r="H116" s="84" t="s">
        <v>12</v>
      </c>
      <c r="I116" s="3"/>
      <c r="J116" s="3"/>
      <c r="K116" s="2"/>
      <c r="L116" s="2"/>
      <c r="M116" s="163"/>
      <c r="N116" s="164"/>
      <c r="O116" s="163"/>
      <c r="P116" s="165"/>
      <c r="Q116" s="165"/>
      <c r="R116" s="165"/>
      <c r="S116" s="165"/>
      <c r="T116" s="165"/>
      <c r="U116" s="165"/>
      <c r="V116" s="2"/>
      <c r="W116" s="2"/>
      <c r="X116" s="2"/>
      <c r="Y116" s="2"/>
    </row>
    <row r="117" spans="1:27" ht="13.5" thickBot="1">
      <c r="A117" s="38"/>
      <c r="B117" s="3"/>
      <c r="C117" s="117" t="s">
        <v>13</v>
      </c>
      <c r="D117" s="118" t="s">
        <v>14</v>
      </c>
      <c r="E117" s="119" t="s">
        <v>15</v>
      </c>
      <c r="F117" s="3"/>
      <c r="G117" s="3"/>
      <c r="H117" s="3"/>
      <c r="I117" s="104" t="s">
        <v>2</v>
      </c>
      <c r="J117" s="118" t="s">
        <v>3</v>
      </c>
      <c r="K117" s="4" t="s">
        <v>16</v>
      </c>
      <c r="L117" s="2"/>
      <c r="M117" s="163"/>
      <c r="N117" s="164"/>
      <c r="O117" s="163"/>
      <c r="P117" s="165"/>
      <c r="Q117" s="165"/>
      <c r="R117" s="165"/>
      <c r="S117" s="165"/>
      <c r="T117" s="165"/>
      <c r="U117" s="165"/>
      <c r="V117" s="2"/>
      <c r="W117" s="2"/>
      <c r="X117" s="2"/>
      <c r="Y117" s="2"/>
    </row>
    <row r="118" spans="1:27">
      <c r="A118" s="38"/>
      <c r="B118" s="92" t="s">
        <v>4</v>
      </c>
      <c r="C118" s="120">
        <f>C$108*(C111/100)</f>
        <v>0</v>
      </c>
      <c r="D118" s="121">
        <f>C118*0.000716</f>
        <v>0</v>
      </c>
      <c r="E118" s="122">
        <f>D118*50.18</f>
        <v>0</v>
      </c>
      <c r="F118" s="3"/>
      <c r="G118" s="3"/>
      <c r="H118" s="92" t="s">
        <v>4</v>
      </c>
      <c r="I118" s="123">
        <f>($D118*I110/1000000)</f>
        <v>0</v>
      </c>
      <c r="J118" s="123">
        <f>$D118*J110/1000000</f>
        <v>0</v>
      </c>
      <c r="K118" s="124">
        <f>(I118*25)+(J118*298)</f>
        <v>0</v>
      </c>
      <c r="L118" s="2"/>
      <c r="M118" s="163"/>
      <c r="N118" s="164"/>
      <c r="O118" s="163"/>
      <c r="P118" s="165"/>
      <c r="Q118" s="165"/>
      <c r="R118" s="165"/>
      <c r="S118" s="165"/>
      <c r="T118" s="165"/>
      <c r="U118" s="165"/>
      <c r="V118" s="2"/>
      <c r="W118" s="2"/>
      <c r="X118" s="2"/>
      <c r="Y118" s="2"/>
    </row>
    <row r="119" spans="1:27">
      <c r="A119" s="38"/>
      <c r="B119" s="110" t="s">
        <v>6</v>
      </c>
      <c r="C119" s="125">
        <f>C$108*(C112/100)</f>
        <v>0</v>
      </c>
      <c r="D119" s="126">
        <f>C119*0.000716</f>
        <v>0</v>
      </c>
      <c r="E119" s="127">
        <f>D119*50.18</f>
        <v>0</v>
      </c>
      <c r="F119" s="3"/>
      <c r="G119" s="3"/>
      <c r="H119" s="110" t="s">
        <v>6</v>
      </c>
      <c r="I119" s="128">
        <f>($D119*I111/1000000)</f>
        <v>0</v>
      </c>
      <c r="J119" s="128">
        <f>$D119*J111/1000000</f>
        <v>0</v>
      </c>
      <c r="K119" s="129">
        <f>(I119*25)+(J119*298)</f>
        <v>0</v>
      </c>
      <c r="L119" s="2"/>
      <c r="M119" s="163"/>
      <c r="N119" s="164"/>
      <c r="O119" s="163"/>
      <c r="P119" s="165"/>
      <c r="Q119" s="165"/>
      <c r="R119" s="165"/>
      <c r="S119" s="165"/>
      <c r="T119" s="165"/>
      <c r="U119" s="165"/>
      <c r="V119" s="2"/>
      <c r="W119" s="2"/>
      <c r="X119" s="2"/>
      <c r="Y119" s="2"/>
    </row>
    <row r="120" spans="1:27">
      <c r="A120" s="38"/>
      <c r="B120" s="110" t="s">
        <v>8</v>
      </c>
      <c r="C120" s="125">
        <f>C$108*(C113/100)</f>
        <v>0</v>
      </c>
      <c r="D120" s="126">
        <f>C120*0.000716</f>
        <v>0</v>
      </c>
      <c r="E120" s="127">
        <f>D120*50.18</f>
        <v>0</v>
      </c>
      <c r="F120" s="3"/>
      <c r="G120" s="3"/>
      <c r="H120" s="110" t="s">
        <v>8</v>
      </c>
      <c r="I120" s="128">
        <f>($D120*I112/1000000)</f>
        <v>0</v>
      </c>
      <c r="J120" s="128">
        <f>$D120*J112/1000000</f>
        <v>0</v>
      </c>
      <c r="K120" s="129">
        <f>(I120*25)+(J120*298)</f>
        <v>0</v>
      </c>
      <c r="L120" s="2"/>
      <c r="M120" s="163"/>
      <c r="N120" s="164"/>
      <c r="O120" s="163"/>
      <c r="P120" s="165"/>
      <c r="Q120" s="165"/>
      <c r="R120" s="165"/>
      <c r="S120" s="165"/>
      <c r="T120" s="165"/>
      <c r="U120" s="165"/>
      <c r="V120" s="2"/>
      <c r="W120" s="2"/>
      <c r="X120" s="2"/>
      <c r="Y120" s="2"/>
    </row>
    <row r="121" spans="1:27" ht="13.5" thickBot="1">
      <c r="A121" s="38"/>
      <c r="B121" s="113" t="s">
        <v>10</v>
      </c>
      <c r="C121" s="130">
        <f>C$108*(C114/100)</f>
        <v>0</v>
      </c>
      <c r="D121" s="131">
        <f>C121*0.000716</f>
        <v>0</v>
      </c>
      <c r="E121" s="132">
        <f>D121*50.18</f>
        <v>0</v>
      </c>
      <c r="F121" s="3"/>
      <c r="G121" s="3"/>
      <c r="H121" s="113" t="s">
        <v>10</v>
      </c>
      <c r="I121" s="133">
        <f>($D121*I113/1000000)</f>
        <v>0</v>
      </c>
      <c r="J121" s="133">
        <f>$D121*J113/1000000</f>
        <v>0</v>
      </c>
      <c r="K121" s="134">
        <f>(I121*25)+(J121*298)</f>
        <v>0</v>
      </c>
      <c r="L121" s="2"/>
      <c r="M121" s="163"/>
      <c r="N121" s="164"/>
      <c r="O121" s="163"/>
      <c r="P121" s="165"/>
      <c r="Q121" s="165"/>
      <c r="R121" s="165"/>
      <c r="S121" s="165"/>
      <c r="T121" s="165"/>
      <c r="U121" s="165"/>
      <c r="V121" s="2"/>
      <c r="W121" s="2"/>
      <c r="X121" s="2"/>
      <c r="Y121" s="2"/>
    </row>
    <row r="122" spans="1:27" ht="13.5" thickBot="1">
      <c r="A122" s="38"/>
      <c r="B122" s="5" t="s">
        <v>0</v>
      </c>
      <c r="C122" s="135">
        <f>SUM(C118:C121)</f>
        <v>0</v>
      </c>
      <c r="D122" s="136">
        <f>SUM(D118:D121)</f>
        <v>0</v>
      </c>
      <c r="E122" s="137">
        <f>SUM(E118:E121)</f>
        <v>0</v>
      </c>
      <c r="F122" s="3"/>
      <c r="G122" s="3"/>
      <c r="H122" s="113" t="s">
        <v>17</v>
      </c>
      <c r="I122" s="133">
        <f>C108*(C109/100)*(1-0.1)*0.000716</f>
        <v>0</v>
      </c>
      <c r="J122" s="133"/>
      <c r="K122" s="134">
        <f>(I122*25)</f>
        <v>0</v>
      </c>
      <c r="L122" s="2"/>
      <c r="M122" s="163"/>
      <c r="N122" s="164"/>
      <c r="O122" s="163"/>
      <c r="P122" s="165"/>
      <c r="Q122" s="165"/>
      <c r="R122" s="165"/>
      <c r="S122" s="165"/>
      <c r="T122" s="165"/>
      <c r="U122" s="165"/>
      <c r="V122" s="2"/>
      <c r="W122" s="2"/>
      <c r="X122" s="2"/>
      <c r="Y122" s="2"/>
    </row>
    <row r="123" spans="1:27" ht="13.5" thickBot="1">
      <c r="A123" s="38"/>
      <c r="B123" s="3"/>
      <c r="C123" s="3"/>
      <c r="D123" s="3"/>
      <c r="E123" s="3"/>
      <c r="F123" s="3"/>
      <c r="G123" s="3"/>
      <c r="H123" s="138" t="s">
        <v>0</v>
      </c>
      <c r="I123" s="139">
        <f>SUM(I118:I122)</f>
        <v>0</v>
      </c>
      <c r="J123" s="139">
        <f>SUM(J118:J122)</f>
        <v>0</v>
      </c>
      <c r="K123" s="140">
        <f>SUM(K118:K122)</f>
        <v>0</v>
      </c>
      <c r="L123" s="2"/>
      <c r="M123" s="163"/>
      <c r="N123" s="164"/>
      <c r="O123" s="163"/>
      <c r="P123" s="165"/>
      <c r="Q123" s="165"/>
      <c r="R123" s="165"/>
      <c r="S123" s="165"/>
      <c r="T123" s="165"/>
      <c r="U123" s="165"/>
      <c r="V123" s="2"/>
      <c r="W123" s="2"/>
      <c r="X123" s="2"/>
      <c r="Y123" s="2"/>
    </row>
    <row r="124" spans="1:27" ht="13.5" thickBot="1">
      <c r="A124" s="49"/>
      <c r="B124" s="51"/>
      <c r="C124" s="51"/>
      <c r="D124" s="51"/>
      <c r="E124" s="51"/>
      <c r="F124" s="145"/>
      <c r="G124" s="145"/>
      <c r="H124" s="51"/>
      <c r="I124" s="51"/>
      <c r="J124" s="51"/>
      <c r="K124" s="51"/>
      <c r="L124" s="51"/>
      <c r="M124" s="51"/>
      <c r="N124" s="38"/>
      <c r="O124" s="2"/>
      <c r="P124" s="2"/>
      <c r="Q124" s="2"/>
      <c r="R124" s="2"/>
      <c r="S124" s="2"/>
      <c r="T124" s="2"/>
      <c r="U124" s="2"/>
      <c r="V124" s="2"/>
      <c r="W124" s="2"/>
      <c r="X124" s="2"/>
      <c r="Y124" s="2"/>
      <c r="Z124" s="2"/>
      <c r="AA124" s="2"/>
    </row>
    <row r="125" spans="1:27" ht="13.5" thickTop="1">
      <c r="A125" s="2"/>
      <c r="B125" s="2"/>
      <c r="C125" s="2"/>
      <c r="D125" s="2"/>
      <c r="E125" s="2"/>
      <c r="F125" s="3"/>
      <c r="G125" s="3"/>
      <c r="H125" s="2"/>
      <c r="I125" s="2"/>
      <c r="J125" s="2"/>
      <c r="K125" s="2"/>
      <c r="L125" s="2"/>
      <c r="M125" s="2"/>
      <c r="N125" s="2"/>
      <c r="O125" s="2"/>
      <c r="P125" s="2"/>
      <c r="Q125" s="2"/>
      <c r="R125" s="2"/>
      <c r="S125" s="2"/>
      <c r="T125" s="2"/>
      <c r="U125" s="2"/>
      <c r="V125" s="2"/>
      <c r="W125" s="2"/>
      <c r="X125" s="2"/>
      <c r="Y125" s="2"/>
      <c r="Z125" s="2"/>
      <c r="AA125" s="2"/>
    </row>
    <row r="126" spans="1:27" ht="13.5" thickBot="1">
      <c r="A126" s="2"/>
      <c r="B126" s="141"/>
      <c r="C126" s="169"/>
      <c r="D126" s="169"/>
      <c r="E126" s="169"/>
      <c r="F126" s="3"/>
      <c r="G126" s="3"/>
      <c r="I126" s="51"/>
      <c r="J126" s="51"/>
      <c r="K126" s="51"/>
      <c r="L126" s="51"/>
      <c r="M126" s="51"/>
      <c r="Q126" s="2"/>
      <c r="R126" s="2"/>
      <c r="S126" s="2"/>
    </row>
    <row r="127" spans="1:27" ht="13.5" thickTop="1">
      <c r="A127" s="35"/>
      <c r="B127" s="37"/>
      <c r="C127" s="37"/>
      <c r="D127" s="37"/>
      <c r="E127" s="37"/>
      <c r="F127" s="37"/>
      <c r="G127" s="37"/>
      <c r="H127" s="37"/>
      <c r="I127" s="2"/>
      <c r="J127" s="2"/>
      <c r="K127" s="2"/>
      <c r="L127" s="2"/>
      <c r="M127" s="170"/>
      <c r="N127" s="2"/>
      <c r="O127" s="2"/>
      <c r="P127" s="2"/>
      <c r="Q127" s="2"/>
      <c r="R127" s="2"/>
      <c r="S127" s="2"/>
    </row>
    <row r="128" spans="1:27" ht="15.75">
      <c r="A128" s="38"/>
      <c r="B128" s="39" t="s">
        <v>79</v>
      </c>
      <c r="C128" s="2"/>
      <c r="D128" s="2"/>
      <c r="E128" s="2"/>
      <c r="F128" s="2"/>
      <c r="G128" s="2"/>
      <c r="H128" s="2"/>
      <c r="I128" s="2"/>
      <c r="J128" s="2"/>
      <c r="K128" s="2"/>
      <c r="L128" s="2"/>
      <c r="M128" s="106"/>
      <c r="N128" s="2"/>
      <c r="O128" s="2"/>
      <c r="P128" s="2"/>
    </row>
    <row r="129" spans="1:16">
      <c r="A129" s="38"/>
      <c r="B129" s="2"/>
      <c r="C129" s="2"/>
      <c r="D129" s="2"/>
      <c r="E129" s="2"/>
      <c r="F129" s="2"/>
      <c r="G129" s="2"/>
      <c r="H129" s="2"/>
      <c r="I129" s="2"/>
      <c r="J129" s="2"/>
      <c r="K129" s="2"/>
      <c r="L129" s="2"/>
      <c r="M129" s="106"/>
      <c r="N129" s="2"/>
      <c r="O129" s="2"/>
      <c r="P129" s="2"/>
    </row>
    <row r="130" spans="1:16" ht="13.5" thickBot="1">
      <c r="A130" s="38"/>
      <c r="B130" s="84" t="s">
        <v>80</v>
      </c>
      <c r="C130" s="2"/>
      <c r="D130" s="2"/>
      <c r="E130" s="84" t="s">
        <v>81</v>
      </c>
      <c r="F130" s="3"/>
      <c r="G130" s="3"/>
      <c r="H130" s="3"/>
      <c r="I130" s="3"/>
      <c r="J130" s="3"/>
      <c r="K130" s="236" t="s">
        <v>82</v>
      </c>
      <c r="L130" s="233"/>
      <c r="M130" s="106"/>
      <c r="N130" s="2"/>
      <c r="O130" s="2"/>
      <c r="P130" s="2"/>
    </row>
    <row r="131" spans="1:16" ht="13.5" thickBot="1">
      <c r="A131" s="38"/>
      <c r="B131" s="104" t="s">
        <v>83</v>
      </c>
      <c r="C131" s="90"/>
      <c r="D131" s="2"/>
      <c r="E131" s="117" t="s">
        <v>2</v>
      </c>
      <c r="F131" s="4" t="s">
        <v>3</v>
      </c>
      <c r="G131" s="2"/>
      <c r="H131" s="42"/>
      <c r="I131" s="2"/>
      <c r="J131" s="2"/>
      <c r="K131" s="4" t="s">
        <v>24</v>
      </c>
      <c r="L131" s="2"/>
      <c r="M131" s="106"/>
    </row>
    <row r="132" spans="1:16" ht="13.5" thickBot="1">
      <c r="A132" s="38"/>
      <c r="B132" s="2"/>
      <c r="C132" s="2"/>
      <c r="D132" s="2"/>
      <c r="E132" s="171">
        <v>1</v>
      </c>
      <c r="F132" s="172">
        <v>100</v>
      </c>
      <c r="G132" s="173"/>
      <c r="H132" s="169"/>
      <c r="I132" s="173"/>
      <c r="J132" s="173"/>
      <c r="K132" s="172">
        <v>297</v>
      </c>
      <c r="L132" s="2"/>
      <c r="M132" s="106"/>
    </row>
    <row r="133" spans="1:16">
      <c r="A133" s="38"/>
      <c r="B133" s="84"/>
      <c r="C133" s="2"/>
      <c r="D133" s="2"/>
      <c r="E133" s="116"/>
      <c r="F133" s="116"/>
      <c r="G133" s="2"/>
      <c r="H133" s="2"/>
      <c r="I133" s="2"/>
      <c r="J133" s="2"/>
      <c r="K133" s="2"/>
      <c r="L133" s="2"/>
      <c r="M133" s="106"/>
    </row>
    <row r="134" spans="1:16" ht="13.5" thickBot="1">
      <c r="A134" s="38"/>
      <c r="B134" s="2"/>
      <c r="C134" s="2"/>
      <c r="D134" s="2"/>
      <c r="E134" s="84" t="s">
        <v>84</v>
      </c>
      <c r="F134" s="116"/>
      <c r="G134" s="2"/>
      <c r="H134" s="116"/>
      <c r="I134" s="2"/>
      <c r="J134" s="2"/>
      <c r="K134" s="236" t="s">
        <v>85</v>
      </c>
      <c r="L134" s="233"/>
      <c r="M134" s="106"/>
    </row>
    <row r="135" spans="1:16" ht="13.5" thickBot="1">
      <c r="A135" s="38"/>
      <c r="B135" s="104" t="s">
        <v>86</v>
      </c>
      <c r="C135" s="90"/>
      <c r="D135" s="2"/>
      <c r="E135" s="117" t="s">
        <v>2</v>
      </c>
      <c r="F135" s="4" t="s">
        <v>3</v>
      </c>
      <c r="G135" s="2"/>
      <c r="H135" s="42"/>
      <c r="I135" s="2"/>
      <c r="J135" s="2"/>
      <c r="K135" s="4" t="s">
        <v>24</v>
      </c>
      <c r="L135" s="2"/>
      <c r="M135" s="106"/>
    </row>
    <row r="136" spans="1:16" ht="13.5" thickBot="1">
      <c r="A136" s="38"/>
      <c r="B136" s="2"/>
      <c r="C136" s="2"/>
      <c r="D136" s="2"/>
      <c r="E136" s="171">
        <v>390</v>
      </c>
      <c r="F136" s="172">
        <v>400</v>
      </c>
      <c r="G136" s="173"/>
      <c r="H136" s="169"/>
      <c r="I136" s="173"/>
      <c r="J136" s="173"/>
      <c r="K136" s="172">
        <v>0</v>
      </c>
      <c r="L136" s="2"/>
      <c r="M136" s="106"/>
    </row>
    <row r="137" spans="1:16">
      <c r="A137" s="38"/>
      <c r="B137" s="84"/>
      <c r="C137" s="2"/>
      <c r="D137" s="2"/>
      <c r="E137" s="3"/>
      <c r="F137" s="3"/>
      <c r="G137" s="2"/>
      <c r="H137" s="2"/>
      <c r="I137" s="2"/>
      <c r="J137" s="2"/>
      <c r="K137" s="2"/>
      <c r="L137" s="2"/>
      <c r="M137" s="106"/>
    </row>
    <row r="138" spans="1:16" ht="13.5" thickBot="1">
      <c r="A138" s="38"/>
      <c r="B138" s="84"/>
      <c r="C138" s="2"/>
      <c r="D138" s="2"/>
      <c r="E138" s="84" t="s">
        <v>12</v>
      </c>
      <c r="F138" s="3"/>
      <c r="G138" s="2"/>
      <c r="H138" s="2"/>
      <c r="I138" s="2"/>
      <c r="J138" s="2"/>
      <c r="K138" s="2"/>
      <c r="L138" s="2"/>
      <c r="M138" s="106"/>
    </row>
    <row r="139" spans="1:16" ht="13.5" thickBot="1">
      <c r="A139" s="38"/>
      <c r="B139" s="84"/>
      <c r="C139" s="2"/>
      <c r="D139" s="2"/>
      <c r="E139" s="104" t="s">
        <v>2</v>
      </c>
      <c r="F139" s="118" t="s">
        <v>3</v>
      </c>
      <c r="G139" s="174" t="s">
        <v>24</v>
      </c>
      <c r="H139" s="4" t="s">
        <v>16</v>
      </c>
      <c r="I139" s="2"/>
      <c r="J139" s="2"/>
      <c r="K139" s="2"/>
      <c r="L139" s="2"/>
      <c r="M139" s="106"/>
    </row>
    <row r="140" spans="1:16" ht="13.5" thickBot="1">
      <c r="A140" s="38"/>
      <c r="B140" s="2"/>
      <c r="C140" s="2"/>
      <c r="D140" s="2"/>
      <c r="E140" s="175">
        <f>(($C$131*E132)+($C$135*E136))/1000000</f>
        <v>0</v>
      </c>
      <c r="F140" s="176">
        <f>(($C$131*F132)+($C$135*F136))/1000000</f>
        <v>0</v>
      </c>
      <c r="G140" s="177">
        <f>(($C$131*K132)+($C$135*K136))/1000</f>
        <v>0</v>
      </c>
      <c r="H140" s="178">
        <f>(E140*25)+(F140*290)+G140</f>
        <v>0</v>
      </c>
      <c r="I140" s="2"/>
      <c r="J140" s="2"/>
      <c r="K140" s="2"/>
      <c r="L140" s="2"/>
      <c r="M140" s="106"/>
    </row>
    <row r="141" spans="1:16" ht="13.5" thickBot="1">
      <c r="A141" s="49"/>
      <c r="B141" s="51"/>
      <c r="C141" s="51"/>
      <c r="D141" s="51"/>
      <c r="E141" s="51"/>
      <c r="F141" s="51"/>
      <c r="G141" s="51"/>
      <c r="H141" s="51"/>
      <c r="I141" s="51"/>
      <c r="J141" s="51"/>
      <c r="K141" s="51"/>
      <c r="L141" s="51"/>
      <c r="M141" s="179"/>
      <c r="N141" s="142"/>
      <c r="O141" s="142"/>
      <c r="P141" s="142"/>
    </row>
    <row r="142" spans="1:16" ht="13.5" thickTop="1">
      <c r="H142" s="141"/>
      <c r="I142" s="142"/>
      <c r="J142" s="142"/>
      <c r="K142" s="142"/>
      <c r="L142" s="142"/>
      <c r="M142" s="142"/>
      <c r="N142" s="142"/>
      <c r="O142" s="142"/>
      <c r="P142" s="142"/>
    </row>
    <row r="143" spans="1:16" ht="13.5" thickBot="1"/>
    <row r="144" spans="1:16" ht="13.5" thickTop="1">
      <c r="A144" s="35"/>
      <c r="B144" s="37"/>
      <c r="C144" s="37"/>
      <c r="D144" s="37"/>
      <c r="E144" s="37"/>
      <c r="F144" s="37"/>
      <c r="G144" s="38"/>
      <c r="H144" s="2"/>
      <c r="I144" s="2"/>
      <c r="J144" s="2"/>
      <c r="K144" s="2"/>
      <c r="L144" s="2"/>
      <c r="M144" s="2"/>
      <c r="N144" s="2"/>
    </row>
    <row r="145" spans="1:14" ht="15.75">
      <c r="A145" s="38"/>
      <c r="B145" s="39" t="s">
        <v>119</v>
      </c>
      <c r="C145" s="2"/>
      <c r="D145" s="2"/>
      <c r="E145" s="2"/>
      <c r="F145" s="2"/>
      <c r="G145" s="38"/>
      <c r="H145" s="2"/>
      <c r="I145" s="2"/>
      <c r="J145" s="2"/>
      <c r="K145" s="2"/>
      <c r="L145" s="2"/>
      <c r="M145" s="2"/>
      <c r="N145" s="2"/>
    </row>
    <row r="146" spans="1:14">
      <c r="A146" s="38"/>
      <c r="B146" s="2"/>
      <c r="C146" s="2"/>
      <c r="D146" s="2"/>
      <c r="E146" s="2"/>
      <c r="F146" s="2"/>
      <c r="G146" s="38"/>
      <c r="H146" s="2"/>
      <c r="I146" s="2"/>
      <c r="J146" s="2"/>
      <c r="K146" s="2"/>
      <c r="L146" s="2"/>
      <c r="M146" s="2"/>
      <c r="N146" s="2"/>
    </row>
    <row r="147" spans="1:14" ht="13.5" thickBot="1">
      <c r="A147" s="38"/>
      <c r="B147" s="84" t="s">
        <v>12</v>
      </c>
      <c r="C147" s="3"/>
      <c r="D147" s="3"/>
      <c r="E147" s="3"/>
      <c r="F147" s="3"/>
      <c r="G147" s="101"/>
      <c r="H147" s="3"/>
      <c r="I147" s="2"/>
      <c r="J147" s="2"/>
      <c r="K147" s="2"/>
      <c r="L147" s="2"/>
      <c r="M147" s="2"/>
      <c r="N147" s="2"/>
    </row>
    <row r="148" spans="1:14" ht="13.5" thickBot="1">
      <c r="A148" s="38"/>
      <c r="B148" s="104" t="s">
        <v>2</v>
      </c>
      <c r="C148" s="118" t="s">
        <v>3</v>
      </c>
      <c r="D148" s="174" t="s">
        <v>24</v>
      </c>
      <c r="E148" s="4" t="s">
        <v>16</v>
      </c>
      <c r="F148" s="2"/>
      <c r="G148" s="38"/>
      <c r="H148" s="2"/>
      <c r="I148" s="2"/>
      <c r="J148" s="2"/>
      <c r="K148" s="2"/>
    </row>
    <row r="149" spans="1:14" ht="13.5" thickBot="1">
      <c r="A149" s="38"/>
      <c r="B149" s="175">
        <f>I72+Y72+I123+G105+E140+C80</f>
        <v>0</v>
      </c>
      <c r="C149" s="176">
        <f>J72+Z72+J123+F140+D80</f>
        <v>0</v>
      </c>
      <c r="D149" s="177">
        <f>G140</f>
        <v>0</v>
      </c>
      <c r="E149" s="178">
        <f>(B149*25)+(C149*298)+D149</f>
        <v>0</v>
      </c>
      <c r="F149" s="2"/>
      <c r="G149" s="38"/>
      <c r="H149" s="2"/>
      <c r="I149" s="2"/>
      <c r="J149" s="2"/>
      <c r="K149" s="2"/>
    </row>
    <row r="150" spans="1:14" ht="13.5" thickBot="1">
      <c r="A150" s="49"/>
      <c r="B150" s="51"/>
      <c r="C150" s="51"/>
      <c r="D150" s="51"/>
      <c r="E150" s="51"/>
      <c r="F150" s="51"/>
      <c r="G150" s="38"/>
      <c r="H150" s="2"/>
      <c r="I150" s="2"/>
      <c r="J150" s="2"/>
      <c r="K150" s="2"/>
      <c r="L150" s="2"/>
      <c r="M150" s="2"/>
      <c r="N150" s="2"/>
    </row>
    <row r="151" spans="1:14" ht="13.5" thickTop="1"/>
  </sheetData>
  <sheetProtection password="D151" sheet="1" objects="1" scenarios="1"/>
  <protectedRanges>
    <protectedRange sqref="B10 B14:E14 L26 R26:Y26 B44:D44 C48:C54 B80 C81:D81 B93:I93 B105:D105 C109:C114 C131 C135 AB26 R44:T44 B26:I26" name="Rango1"/>
    <protectedRange sqref="F105 G106" name="Rango1_2"/>
  </protectedRanges>
  <mergeCells count="63">
    <mergeCell ref="B12:E12"/>
    <mergeCell ref="B22:J22"/>
    <mergeCell ref="R22:Z22"/>
    <mergeCell ref="B23:E24"/>
    <mergeCell ref="F23:F25"/>
    <mergeCell ref="G23:G25"/>
    <mergeCell ref="H23:I24"/>
    <mergeCell ref="J23:J25"/>
    <mergeCell ref="L23:L25"/>
    <mergeCell ref="AB23:AB25"/>
    <mergeCell ref="B28:J28"/>
    <mergeCell ref="R28:Z28"/>
    <mergeCell ref="J29:J31"/>
    <mergeCell ref="R23:U24"/>
    <mergeCell ref="V23:V25"/>
    <mergeCell ref="W23:W25"/>
    <mergeCell ref="X23:Y24"/>
    <mergeCell ref="Z23:Z25"/>
    <mergeCell ref="R29:U30"/>
    <mergeCell ref="V29:V31"/>
    <mergeCell ref="W29:W31"/>
    <mergeCell ref="X29:Y30"/>
    <mergeCell ref="Z29:Z31"/>
    <mergeCell ref="B29:E30"/>
    <mergeCell ref="F29:F31"/>
    <mergeCell ref="H32:I32"/>
    <mergeCell ref="X32:Y32"/>
    <mergeCell ref="X31:Y31"/>
    <mergeCell ref="B35:J35"/>
    <mergeCell ref="R35:Z35"/>
    <mergeCell ref="G29:G31"/>
    <mergeCell ref="H29:I30"/>
    <mergeCell ref="H31:I31"/>
    <mergeCell ref="Z36:Z38"/>
    <mergeCell ref="H38:I38"/>
    <mergeCell ref="X38:Y38"/>
    <mergeCell ref="B36:E37"/>
    <mergeCell ref="F36:F38"/>
    <mergeCell ref="G36:G38"/>
    <mergeCell ref="H36:I37"/>
    <mergeCell ref="H39:I39"/>
    <mergeCell ref="X39:Y39"/>
    <mergeCell ref="R36:U37"/>
    <mergeCell ref="V36:V38"/>
    <mergeCell ref="W36:W38"/>
    <mergeCell ref="X36:Y37"/>
    <mergeCell ref="J36:J38"/>
    <mergeCell ref="B89:J89"/>
    <mergeCell ref="B90:E91"/>
    <mergeCell ref="F90:F92"/>
    <mergeCell ref="G90:G92"/>
    <mergeCell ref="H90:I91"/>
    <mergeCell ref="J90:J92"/>
    <mergeCell ref="H100:I100"/>
    <mergeCell ref="K130:L130"/>
    <mergeCell ref="K134:L134"/>
    <mergeCell ref="B96:J96"/>
    <mergeCell ref="B97:E98"/>
    <mergeCell ref="F97:F99"/>
    <mergeCell ref="G97:G99"/>
    <mergeCell ref="H97:I98"/>
    <mergeCell ref="J97:J99"/>
    <mergeCell ref="H99:I99"/>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XFD27"/>
  <sheetViews>
    <sheetView tabSelected="1" zoomScale="90" zoomScaleNormal="90" workbookViewId="0">
      <selection activeCell="A6" sqref="A6"/>
    </sheetView>
  </sheetViews>
  <sheetFormatPr baseColWidth="10" defaultRowHeight="15"/>
  <cols>
    <col min="1" max="1" width="25.85546875" style="10" customWidth="1"/>
    <col min="2" max="2" width="28.7109375" style="10" customWidth="1"/>
    <col min="3" max="3" width="22.85546875" style="10" customWidth="1"/>
    <col min="4" max="4" width="23.28515625" style="10" customWidth="1"/>
    <col min="5" max="5" width="18.5703125" style="10" customWidth="1"/>
    <col min="6" max="6" width="25.7109375" style="10" customWidth="1"/>
    <col min="7" max="7" width="23.28515625" style="10" customWidth="1"/>
    <col min="8" max="8" width="38.140625" style="10" customWidth="1"/>
    <col min="9" max="9" width="41.28515625" style="10" customWidth="1"/>
    <col min="10" max="16384" width="11.42578125" style="10"/>
  </cols>
  <sheetData>
    <row r="1" spans="1:16384" ht="20.25">
      <c r="A1" s="14" t="s">
        <v>123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pans="1:16384" ht="18" customHeight="1">
      <c r="A2" s="279" t="s">
        <v>114</v>
      </c>
      <c r="B2" s="279"/>
      <c r="C2" s="279"/>
      <c r="D2" s="279"/>
      <c r="E2" s="279"/>
      <c r="F2" s="279"/>
      <c r="G2" s="279"/>
      <c r="H2" s="279"/>
    </row>
    <row r="3" spans="1:16384" ht="39.75" customHeight="1" thickBot="1">
      <c r="A3" s="8" t="s">
        <v>53</v>
      </c>
    </row>
    <row r="4" spans="1:16384" ht="25.5" customHeight="1">
      <c r="A4" s="195" t="s">
        <v>89</v>
      </c>
      <c r="B4" s="275" t="s">
        <v>59</v>
      </c>
      <c r="C4" s="277" t="s">
        <v>142</v>
      </c>
    </row>
    <row r="5" spans="1:16384" ht="15.75" thickBot="1">
      <c r="A5" s="196" t="s">
        <v>56</v>
      </c>
      <c r="B5" s="276"/>
      <c r="C5" s="278"/>
    </row>
    <row r="6" spans="1:16384" ht="15.75" thickBot="1">
      <c r="A6" s="219"/>
      <c r="B6" s="200"/>
      <c r="C6" s="220">
        <f>A6*B6</f>
        <v>0</v>
      </c>
    </row>
    <row r="7" spans="1:16384" ht="15.75">
      <c r="A7" s="8"/>
      <c r="B7" s="1"/>
      <c r="C7" s="1"/>
      <c r="D7" s="6"/>
    </row>
    <row r="9" spans="1:16384" ht="15.75">
      <c r="A9" s="8" t="s">
        <v>90</v>
      </c>
    </row>
    <row r="10" spans="1:16384" ht="68.25">
      <c r="A10" s="189" t="s">
        <v>88</v>
      </c>
      <c r="B10" s="189" t="s">
        <v>143</v>
      </c>
      <c r="C10" s="189" t="s">
        <v>139</v>
      </c>
      <c r="D10" s="189" t="s">
        <v>135</v>
      </c>
      <c r="E10" s="189" t="s">
        <v>130</v>
      </c>
    </row>
    <row r="11" spans="1:16384" ht="15.75" thickBot="1">
      <c r="A11" s="23"/>
      <c r="B11" s="203" t="s">
        <v>141</v>
      </c>
      <c r="C11" s="22" t="s">
        <v>39</v>
      </c>
      <c r="D11" s="22" t="s">
        <v>40</v>
      </c>
      <c r="E11" s="198" t="s">
        <v>136</v>
      </c>
    </row>
    <row r="12" spans="1:16384" ht="26.25">
      <c r="A12" s="24" t="s">
        <v>128</v>
      </c>
      <c r="B12" s="208"/>
      <c r="C12" s="194">
        <v>1.7000000000000001E-4</v>
      </c>
      <c r="D12" s="20">
        <v>25</v>
      </c>
      <c r="E12" s="215">
        <f>B12*C12*D12</f>
        <v>0</v>
      </c>
    </row>
    <row r="13" spans="1:16384" ht="26.25">
      <c r="A13" s="19" t="s">
        <v>124</v>
      </c>
      <c r="B13" s="209"/>
      <c r="C13" s="193">
        <v>3.0300000000000001E-5</v>
      </c>
      <c r="D13" s="185">
        <v>25</v>
      </c>
      <c r="E13" s="216">
        <f>B13*C13*D13</f>
        <v>0</v>
      </c>
    </row>
    <row r="14" spans="1:16384" ht="15.75" thickBot="1">
      <c r="A14" s="19" t="s">
        <v>129</v>
      </c>
      <c r="B14" s="210"/>
      <c r="C14" s="186"/>
      <c r="D14" s="21">
        <v>25</v>
      </c>
      <c r="E14" s="217">
        <f>B14*C14*D14</f>
        <v>0</v>
      </c>
    </row>
    <row r="15" spans="1:16384">
      <c r="B15" s="214">
        <f>SUM(B12:B14)</f>
        <v>0</v>
      </c>
      <c r="C15" s="187" t="str">
        <f>IF(B15=C6," ","Error: la cantidad total de residuos debe coincidir con la suma de las diferentes fracciones")</f>
        <v xml:space="preserve"> </v>
      </c>
    </row>
    <row r="16" spans="1:16384">
      <c r="B16" s="11"/>
    </row>
    <row r="18" spans="1:7" ht="68.25">
      <c r="A18" s="189" t="s">
        <v>88</v>
      </c>
      <c r="B18" s="189" t="s">
        <v>144</v>
      </c>
      <c r="C18" s="189" t="s">
        <v>138</v>
      </c>
      <c r="D18" s="189" t="s">
        <v>135</v>
      </c>
      <c r="E18" s="189" t="s">
        <v>131</v>
      </c>
    </row>
    <row r="19" spans="1:7" ht="15.75" thickBot="1">
      <c r="A19" s="23"/>
      <c r="B19" s="203" t="s">
        <v>141</v>
      </c>
      <c r="C19" s="22" t="s">
        <v>41</v>
      </c>
      <c r="D19" s="22" t="s">
        <v>42</v>
      </c>
      <c r="E19" s="198" t="s">
        <v>136</v>
      </c>
    </row>
    <row r="20" spans="1:7" ht="26.25">
      <c r="A20" s="24" t="s">
        <v>128</v>
      </c>
      <c r="B20" s="211">
        <f>B12</f>
        <v>0</v>
      </c>
      <c r="C20" s="194">
        <v>6.8999999999999997E-5</v>
      </c>
      <c r="D20" s="20">
        <v>298</v>
      </c>
      <c r="E20" s="215">
        <f>B20*C20*D20</f>
        <v>0</v>
      </c>
    </row>
    <row r="21" spans="1:7" ht="26.25">
      <c r="A21" s="19" t="s">
        <v>124</v>
      </c>
      <c r="B21" s="212">
        <f>B13</f>
        <v>0</v>
      </c>
      <c r="C21" s="193">
        <v>1.65E-4</v>
      </c>
      <c r="D21" s="185">
        <v>298</v>
      </c>
      <c r="E21" s="216">
        <f>B21*C21*D21</f>
        <v>0</v>
      </c>
    </row>
    <row r="22" spans="1:7" ht="15.75" thickBot="1">
      <c r="A22" s="19" t="s">
        <v>129</v>
      </c>
      <c r="B22" s="213">
        <f>B14</f>
        <v>0</v>
      </c>
      <c r="C22" s="186"/>
      <c r="D22" s="21">
        <v>298</v>
      </c>
      <c r="E22" s="217">
        <f>B22*C22*D22</f>
        <v>0</v>
      </c>
    </row>
    <row r="23" spans="1:7" ht="12.75" customHeight="1">
      <c r="B23" s="214">
        <f>SUM(B20:B22)</f>
        <v>0</v>
      </c>
      <c r="C23" s="187" t="str">
        <f>IF(B23=C6," ","Error: la cantidad total de residuos debe coincidir con la suma de las diferentes fracciones")</f>
        <v xml:space="preserve"> </v>
      </c>
    </row>
    <row r="24" spans="1:7" ht="12.75" customHeight="1">
      <c r="A24" s="25" t="s">
        <v>134</v>
      </c>
      <c r="B24" s="188"/>
      <c r="C24" s="187"/>
    </row>
    <row r="25" spans="1:7">
      <c r="A25" s="197"/>
      <c r="B25" s="181"/>
      <c r="C25" s="181"/>
      <c r="D25" s="181"/>
      <c r="E25" s="181"/>
    </row>
    <row r="26" spans="1:7" ht="48.75" customHeight="1" thickBot="1">
      <c r="E26" s="190" t="s">
        <v>140</v>
      </c>
      <c r="G26" s="199" t="s">
        <v>137</v>
      </c>
    </row>
    <row r="27" spans="1:7" ht="15.75" thickBot="1">
      <c r="E27" s="218">
        <f>E12+E13+E20+E21+E14+E22</f>
        <v>0</v>
      </c>
    </row>
  </sheetData>
  <sheetProtection password="D151" sheet="1" objects="1" scenarios="1"/>
  <protectedRanges>
    <protectedRange sqref="G18 A6:B6 B12:C14 C20:C22" name="Rango1"/>
  </protectedRanges>
  <mergeCells count="3">
    <mergeCell ref="B4:B5"/>
    <mergeCell ref="C4:C5"/>
    <mergeCell ref="A2:H2"/>
  </mergeCells>
  <conditionalFormatting sqref="B15 B23:B24">
    <cfRule type="cellIs" dxfId="0" priority="2" operator="notEqual">
      <formula>$C$6</formula>
    </cfRule>
  </conditionalFormatting>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Definición Alcance Proyecto </vt:lpstr>
      <vt:lpstr>Diagrama</vt:lpstr>
      <vt:lpstr>Resumen Emisiones</vt:lpstr>
      <vt:lpstr>Emisiones linea base (EB)</vt:lpstr>
      <vt:lpstr>Emisiones proyecto (Compostaje)</vt:lpstr>
      <vt:lpstr>'Resumen Emisiones'!Área_de_impresión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MAGRAMA</cp:lastModifiedBy>
  <cp:lastPrinted>2016-07-05T10:51:04Z</cp:lastPrinted>
  <dcterms:created xsi:type="dcterms:W3CDTF">1996-11-27T10:00:04Z</dcterms:created>
  <dcterms:modified xsi:type="dcterms:W3CDTF">2017-07-20T11:04:13Z</dcterms:modified>
</cp:coreProperties>
</file>