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55" windowWidth="15330" windowHeight="4455" tabRatio="594" activeTab="0"/>
  </bookViews>
  <sheets>
    <sheet name="14.a (1)" sheetId="1" r:id="rId1"/>
    <sheet name="14.a (2)" sheetId="2" r:id="rId2"/>
    <sheet name="14.a (3)" sheetId="3" r:id="rId3"/>
    <sheet name="14.a (4)" sheetId="4" r:id="rId4"/>
    <sheet name="14.a (5)" sheetId="5" r:id="rId5"/>
    <sheet name="14.b (1)" sheetId="6" r:id="rId6"/>
    <sheet name="14.b (2)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'14.a (1)'!$A$1:$O$86</definedName>
    <definedName name="_xlnm.Print_Area" localSheetId="1">'14.a (2)'!$A$1:$O$86</definedName>
    <definedName name="_xlnm.Print_Area" localSheetId="2">'14.a (3)'!$A$1:$O$86</definedName>
    <definedName name="_xlnm.Print_Area" localSheetId="3">'14.a (4)'!$A$1:$K$84</definedName>
    <definedName name="_xlnm.Print_Area" localSheetId="4">'14.a (5)'!$A$1:$L$84</definedName>
    <definedName name="_xlnm.Print_Area" localSheetId="5">'14.b (1)'!$A$1:$O$90</definedName>
    <definedName name="_xlnm.Print_Area" localSheetId="6">'14.b (2)'!$A$1:$G$88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comments1.xml><?xml version="1.0" encoding="utf-8"?>
<comments xmlns="http://schemas.openxmlformats.org/spreadsheetml/2006/main">
  <authors>
    <author>Direcci?n General de Conservaci?n de la Naturaleza</author>
  </authors>
  <commentList>
    <comment ref="D26" authorId="0">
      <text>
        <r>
          <rPr>
            <b/>
            <sz val="8"/>
            <rFont val="Tahoma"/>
            <family val="0"/>
          </rPr>
          <t>Los Montes de U.P. no consorciados de La Rioja se consideran en esta categoría</t>
        </r>
        <r>
          <rPr>
            <sz val="8"/>
            <rFont val="Tahoma"/>
            <family val="0"/>
          </rPr>
          <t xml:space="preserve">
</t>
        </r>
      </text>
    </comment>
    <comment ref="D52" authorId="0">
      <text>
        <r>
          <rPr>
            <b/>
            <sz val="8"/>
            <rFont val="Tahoma"/>
            <family val="0"/>
          </rPr>
          <t>Se incluyen aquí los de UP no conssorciados</t>
        </r>
        <r>
          <rPr>
            <sz val="8"/>
            <rFont val="Tahoma"/>
            <family val="0"/>
          </rPr>
          <t xml:space="preserve">
</t>
        </r>
      </text>
    </comment>
    <comment ref="D22" authorId="0">
      <text>
        <r>
          <rPr>
            <b/>
            <sz val="8"/>
            <rFont val="Tahoma"/>
            <family val="0"/>
          </rPr>
          <t>Montes de UP no consorciados</t>
        </r>
        <r>
          <rPr>
            <sz val="8"/>
            <rFont val="Tahoma"/>
            <family val="0"/>
          </rPr>
          <t xml:space="preserve">
</t>
        </r>
      </text>
    </comment>
    <comment ref="F52" authorId="0">
      <text>
        <r>
          <rPr>
            <b/>
            <sz val="8"/>
            <rFont val="Tahoma"/>
            <family val="0"/>
          </rPr>
          <t>Se incluyen aquí los consorciados de la CCAA</t>
        </r>
      </text>
    </comment>
  </commentList>
</comments>
</file>

<file path=xl/comments2.xml><?xml version="1.0" encoding="utf-8"?>
<comments xmlns="http://schemas.openxmlformats.org/spreadsheetml/2006/main">
  <authors>
    <author>Direcci?n General de Conservaci?n de la Naturaleza</author>
  </authors>
  <commentList>
    <comment ref="D26" authorId="0">
      <text>
        <r>
          <rPr>
            <b/>
            <sz val="8"/>
            <rFont val="Tahoma"/>
            <family val="0"/>
          </rPr>
          <t>Los Montes de U.P. no consorciados de La Rioja se consideran en esta categoría</t>
        </r>
        <r>
          <rPr>
            <sz val="8"/>
            <rFont val="Tahoma"/>
            <family val="0"/>
          </rPr>
          <t xml:space="preserve">
</t>
        </r>
      </text>
    </comment>
    <comment ref="D22" authorId="0">
      <text>
        <r>
          <rPr>
            <b/>
            <sz val="8"/>
            <rFont val="Tahoma"/>
            <family val="0"/>
          </rPr>
          <t>Aquí se incluyen los montes de UP no consorciados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Direcci?n General de Conservaci?n de la Naturaleza</author>
  </authors>
  <commentList>
    <comment ref="D26" authorId="0">
      <text>
        <r>
          <rPr>
            <b/>
            <sz val="8"/>
            <rFont val="Tahoma"/>
            <family val="0"/>
          </rPr>
          <t>Los Montes de U.P. no consorciados de La Rioja se consideran en esta categoría</t>
        </r>
        <r>
          <rPr>
            <sz val="8"/>
            <rFont val="Tahoma"/>
            <family val="0"/>
          </rPr>
          <t xml:space="preserve">
</t>
        </r>
      </text>
    </comment>
    <comment ref="D52" authorId="0">
      <text>
        <r>
          <rPr>
            <b/>
            <sz val="8"/>
            <rFont val="Tahoma"/>
            <family val="0"/>
          </rPr>
          <t>Se incluyen aquí los de UP no consorciados</t>
        </r>
      </text>
    </comment>
    <comment ref="D17" authorId="0">
      <text>
        <r>
          <rPr>
            <b/>
            <sz val="8"/>
            <rFont val="Tahoma"/>
            <family val="0"/>
          </rPr>
          <t>SE SUMAN LAS MEZCLAS Y OTROS A ESTE NÚMERO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Direcci?n General de Conservaci?n de la Naturaleza</author>
  </authors>
  <commentList>
    <comment ref="A64" authorId="0">
      <text>
        <r>
          <rPr>
            <b/>
            <sz val="8"/>
            <rFont val="Tahoma"/>
            <family val="0"/>
          </rPr>
          <t>No especifica la especie de pino así que se ponen como otras.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Direcci?n General de Conservaci?n de la Naturaleza</author>
  </authors>
  <commentList>
    <comment ref="A64" authorId="0">
      <text>
        <r>
          <rPr>
            <b/>
            <sz val="8"/>
            <rFont val="Tahoma"/>
            <family val="0"/>
          </rPr>
          <t>no se pueden incluir las especies de las que sólo se incluye el número de ejemplares.</t>
        </r>
        <r>
          <rPr>
            <sz val="8"/>
            <rFont val="Tahoma"/>
            <family val="0"/>
          </rPr>
          <t xml:space="preserve">
</t>
        </r>
      </text>
    </comment>
    <comment ref="G67" authorId="0">
      <text>
        <r>
          <rPr>
            <b/>
            <sz val="8"/>
            <rFont val="Tahoma"/>
            <family val="0"/>
          </rPr>
          <t>sin especificar la especie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Direcci?n General de Conservaci?n de la Naturaleza</author>
  </authors>
  <commentList>
    <comment ref="D26" authorId="0">
      <text>
        <r>
          <rPr>
            <b/>
            <sz val="8"/>
            <rFont val="Tahoma"/>
            <family val="0"/>
          </rPr>
          <t>Los Montes de U.P. no consorciados de La Rioja se consideran en esta categoría</t>
        </r>
        <r>
          <rPr>
            <sz val="8"/>
            <rFont val="Tahoma"/>
            <family val="0"/>
          </rPr>
          <t xml:space="preserve">
</t>
        </r>
      </text>
    </comment>
    <comment ref="A24" authorId="0">
      <text>
        <r>
          <rPr>
            <b/>
            <sz val="8"/>
            <rFont val="Tahoma"/>
            <family val="0"/>
          </rPr>
          <t>No se extraen leñas con fines comerciales sino para satisfacer demandas de los vecinos que lo solicitan. No se lleva registro de leña extraída.</t>
        </r>
      </text>
    </comment>
    <comment ref="D52" authorId="0">
      <text>
        <r>
          <rPr>
            <b/>
            <sz val="8"/>
            <rFont val="Tahoma"/>
            <family val="0"/>
          </rPr>
          <t>Se incluyen aquí los de UP no consorciados</t>
        </r>
      </text>
    </comment>
    <comment ref="N31" authorId="0">
      <text>
        <r>
          <rPr>
            <b/>
            <sz val="8"/>
            <rFont val="Tahoma"/>
            <family val="0"/>
          </rPr>
          <t>Problema hayar los precios medios según metodología del anuario, que divide valor total en pie y cargadero entre producción total de leña. Pero como incompleto en algunas provincias los valores son inferiores a lo esperado.</t>
        </r>
        <r>
          <rPr>
            <sz val="8"/>
            <rFont val="Tahoma"/>
            <family val="0"/>
          </rPr>
          <t xml:space="preserve">
</t>
        </r>
      </text>
    </comment>
    <comment ref="L52" authorId="0">
      <text>
        <r>
          <rPr>
            <b/>
            <sz val="8"/>
            <rFont val="Tahoma"/>
            <family val="0"/>
          </rPr>
          <t>Sólo de los quercus, del resto no da valores</t>
        </r>
      </text>
    </comment>
    <comment ref="M52" authorId="0">
      <text>
        <r>
          <rPr>
            <b/>
            <sz val="8"/>
            <rFont val="Tahoma"/>
            <family val="0"/>
          </rPr>
          <t xml:space="preserve">Sólo de los quercus, del resto no da valores
</t>
        </r>
        <r>
          <rPr>
            <sz val="8"/>
            <rFont val="Tahoma"/>
            <family val="0"/>
          </rPr>
          <t xml:space="preserve">
</t>
        </r>
      </text>
    </comment>
    <comment ref="L56" authorId="0">
      <text>
        <r>
          <rPr>
            <b/>
            <sz val="8"/>
            <rFont val="Tahoma"/>
            <family val="0"/>
          </rPr>
          <t>Sólo han dado los precios medios de algunas especies y por ello es un valor tan bajo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<sst xmlns="http://schemas.openxmlformats.org/spreadsheetml/2006/main" count="587" uniqueCount="133">
  <si>
    <t>A Coruña</t>
  </si>
  <si>
    <t>Lugo</t>
  </si>
  <si>
    <t>Ourense</t>
  </si>
  <si>
    <t>Pontevedra</t>
  </si>
  <si>
    <t>Alava</t>
  </si>
  <si>
    <t>Guipúzcoa</t>
  </si>
  <si>
    <t>Vizcaya</t>
  </si>
  <si>
    <t>Huesca</t>
  </si>
  <si>
    <t>Teruel</t>
  </si>
  <si>
    <t>Zaragoza</t>
  </si>
  <si>
    <t>Barcelona</t>
  </si>
  <si>
    <t>Girona</t>
  </si>
  <si>
    <t>Lleida</t>
  </si>
  <si>
    <t>Tarragona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</si>
  <si>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</si>
  <si>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</si>
  <si>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</si>
  <si>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</si>
  <si>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</si>
  <si>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</si>
  <si>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</si>
  <si>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</si>
  <si>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</si>
  <si>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</si>
  <si>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</si>
  <si>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</si>
  <si>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</si>
  <si>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</si>
  <si>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Alicante</t>
  </si>
  <si>
    <t>Castellón</t>
  </si>
  <si>
    <t>Valencia</t>
  </si>
  <si>
    <t>Badajoz</t>
  </si>
  <si>
    <t>Cáceres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</si>
  <si>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</si>
  <si>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</si>
  <si>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</si>
  <si>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</si>
  <si>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</si>
  <si>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</si>
  <si>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</si>
  <si>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</si>
  <si>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</si>
  <si>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</si>
  <si>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>ESPAÑA</t>
  </si>
  <si>
    <t>Otros</t>
  </si>
  <si>
    <t>De entidades locales</t>
  </si>
  <si>
    <t>De particulares</t>
  </si>
  <si>
    <t>GALICIA</t>
  </si>
  <si>
    <t>P. DE ASTURIAS</t>
  </si>
  <si>
    <t>CANTABRIA</t>
  </si>
  <si>
    <t>PAÍS VASCO</t>
  </si>
  <si>
    <t>NAVARRA</t>
  </si>
  <si>
    <t>LA RIOJA</t>
  </si>
  <si>
    <t>ARAGÓN</t>
  </si>
  <si>
    <t>CATALUÑA</t>
  </si>
  <si>
    <t>BALEARES</t>
  </si>
  <si>
    <t>CASTILLA Y LEÓN</t>
  </si>
  <si>
    <t>CASTILLA-LA MANCHA</t>
  </si>
  <si>
    <t>C. VALENCIANA</t>
  </si>
  <si>
    <t>R. DE MURCIA</t>
  </si>
  <si>
    <t>EXTREMADURA</t>
  </si>
  <si>
    <t>ANDALUCÍA</t>
  </si>
  <si>
    <t>CANARIAS</t>
  </si>
  <si>
    <t>Otras frondosas</t>
  </si>
  <si>
    <t>Otras coníferas</t>
  </si>
  <si>
    <t>MADRID</t>
  </si>
  <si>
    <t>Propiedad pública</t>
  </si>
  <si>
    <t>Propiedad privada</t>
  </si>
  <si>
    <t>Del Estado o de las CC.AA.</t>
  </si>
  <si>
    <t>Catalogados de U.P.</t>
  </si>
  <si>
    <t>No catalogados de U.P.</t>
  </si>
  <si>
    <t>De empresas</t>
  </si>
  <si>
    <t>De sociedades vecinales</t>
  </si>
  <si>
    <t>Pinus uncinata</t>
  </si>
  <si>
    <t>Pinus sylvestris</t>
  </si>
  <si>
    <t>Pinus nigra</t>
  </si>
  <si>
    <t>Pinus pinaster</t>
  </si>
  <si>
    <t>Pinus pinea</t>
  </si>
  <si>
    <t>Pinus halepensis</t>
  </si>
  <si>
    <t>Pinus radiata</t>
  </si>
  <si>
    <t>Fagus sylvatica</t>
  </si>
  <si>
    <t>Pinus canariensis</t>
  </si>
  <si>
    <t>Castanea sativa</t>
  </si>
  <si>
    <t>Total m3</t>
  </si>
  <si>
    <t>Precios medios</t>
  </si>
  <si>
    <t>euros/m3</t>
  </si>
  <si>
    <t>En pie</t>
  </si>
  <si>
    <t>En cargadero</t>
  </si>
  <si>
    <t>CORTAS DE MADERA DE CONÍFERAS, 2005</t>
  </si>
  <si>
    <t>CORTAS DE MADERA DE FRONDOSAS, 2005</t>
  </si>
  <si>
    <t>estéreos</t>
  </si>
  <si>
    <t>Total estéreos</t>
  </si>
  <si>
    <t>EXTRACCIÓN DE LEÑAS POR PROVINCIA Y SEGÚN PROPIEDAD, 2005</t>
  </si>
  <si>
    <t>euros/estéreos</t>
  </si>
  <si>
    <t>total de leña en estéreos</t>
  </si>
  <si>
    <t>m3 c.c.de madera</t>
  </si>
  <si>
    <t>m3 c.c. de madera</t>
  </si>
  <si>
    <t>Q. petraea y Q. robur</t>
  </si>
  <si>
    <t>Quercíneas</t>
  </si>
  <si>
    <t xml:space="preserve"> </t>
  </si>
  <si>
    <t>CORTAS DE MADERA TOTAL, 2005</t>
  </si>
  <si>
    <t>ANÁLISIS PROVINCIAL DE LAS CORTAS DE MADERA DE CONÍFERAS SEGÚN LA ESPECIE, 2005</t>
  </si>
  <si>
    <t>Total coníferas</t>
  </si>
  <si>
    <t>ANÁLISIS PROVINCIAL DE LAS CORTAS DE MADERA DE FRONDOSAS SEGÚN LA ESPECIE, 2005</t>
  </si>
  <si>
    <t>Populus sp.</t>
  </si>
  <si>
    <t>Total frondosas</t>
  </si>
  <si>
    <t>Eucaliptus sp.</t>
  </si>
  <si>
    <t>Total Coníferas + Frondosas</t>
  </si>
  <si>
    <t>Provincias y Comunidades Autónomas</t>
  </si>
  <si>
    <t>Otros Quercus</t>
  </si>
  <si>
    <t>Q. ilex y Q suber</t>
  </si>
  <si>
    <t>totales</t>
  </si>
  <si>
    <t>Para pasar de kg de leña a estéreos utilizamos los factores de conversión de la FAO</t>
  </si>
  <si>
    <t xml:space="preserve">coníferas: </t>
  </si>
  <si>
    <t>no coníferas:</t>
  </si>
  <si>
    <t>general:</t>
  </si>
  <si>
    <t>406,25 kg/estéreo</t>
  </si>
  <si>
    <t>487,5 kg/estéreo</t>
  </si>
  <si>
    <t>471,25 kg/estéreo</t>
  </si>
  <si>
    <t>Valor</t>
  </si>
  <si>
    <t>Euros</t>
  </si>
  <si>
    <t>euros</t>
  </si>
  <si>
    <t>ANÁLISIS PROVINCIAL DE LA PRODUCCIÓN DE LEÑAS POR GRUPOS DE ESPECIES, 2005</t>
  </si>
  <si>
    <t>Coníferas</t>
  </si>
  <si>
    <t>Matorral</t>
  </si>
  <si>
    <t>Sin determinar</t>
  </si>
  <si>
    <t>Total leñas</t>
  </si>
  <si>
    <t xml:space="preserve">         </t>
  </si>
  <si>
    <t>ANUARIO DE ESTADÍSTICA FORESTAL 2005</t>
  </si>
  <si>
    <t>Sin datos</t>
  </si>
  <si>
    <t>LEYENDA:</t>
  </si>
  <si>
    <t>DESCONOCIDA: MONTES CONSORCIADOS O CONVENIADOS DEL ESTADILLO DE AGRICULTURA</t>
  </si>
  <si>
    <t>Los datos en rojo son estimaciones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</si>
</sst>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);\(#,##0\)"/>
    <numFmt numFmtId="173" formatCode="#,##0.000_);\(#,##0.000\)"/>
    <numFmt numFmtId="174" formatCode="#,##0__"/>
    <numFmt numFmtId="175" formatCode="#,##0____;\(#,##0\)"/>
    <numFmt numFmtId="176" formatCode="#,##0.0__"/>
    <numFmt numFmtId="177" formatCode="#,##0___________);\(#,##0\)"/>
    <numFmt numFmtId="178" formatCode="#,##0_______);\(#,##0\)"/>
    <numFmt numFmtId="179" formatCode="#,##0.00_);\(#,##0.000\)"/>
    <numFmt numFmtId="180" formatCode="#,##0.00__"/>
    <numFmt numFmtId="181" formatCode="#,##0.0"/>
    <numFmt numFmtId="182" formatCode="#,##0__;\–#,##0__;\–__;@__"/>
    <numFmt numFmtId="183" formatCode="#,##0.00__;\–#,##0.00__;\–__;@__"/>
    <numFmt numFmtId="184" formatCode="#,##0;\(0.0\)"/>
    <numFmt numFmtId="185" formatCode="#,##0.00\ \ \ \ "/>
    <numFmt numFmtId="186" formatCode="#,##0\ \ \ \ "/>
    <numFmt numFmtId="187" formatCode="#,##0_ ;\-#,##0\ "/>
    <numFmt numFmtId="188" formatCode="0.0%"/>
  </numFmts>
  <fonts count="17">
    <font>
      <sz val="10"/>
      <name val="Arial"/>
      <family val="0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color indexed="11"/>
      <name val="Arial"/>
      <family val="2"/>
    </font>
    <font>
      <i/>
      <sz val="10"/>
      <name val="Arial"/>
      <family val="2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1"/>
      <color indexed="23"/>
      <name val="Comic Sans MS"/>
      <family val="4"/>
    </font>
    <font>
      <b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2" borderId="2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 quotePrefix="1">
      <alignment horizontal="left"/>
    </xf>
    <xf numFmtId="174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4" borderId="3" xfId="0" applyFont="1" applyFill="1" applyBorder="1" applyAlignment="1">
      <alignment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5" borderId="7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/>
    </xf>
    <xf numFmtId="2" fontId="0" fillId="2" borderId="0" xfId="0" applyNumberFormat="1" applyFont="1" applyFill="1" applyBorder="1" applyAlignment="1">
      <alignment/>
    </xf>
    <xf numFmtId="0" fontId="13" fillId="2" borderId="0" xfId="0" applyFont="1" applyFill="1" applyBorder="1" applyAlignment="1">
      <alignment/>
    </xf>
    <xf numFmtId="4" fontId="0" fillId="2" borderId="0" xfId="0" applyNumberFormat="1" applyFont="1" applyFill="1" applyBorder="1" applyAlignment="1">
      <alignment/>
    </xf>
    <xf numFmtId="4" fontId="3" fillId="2" borderId="1" xfId="0" applyNumberFormat="1" applyFont="1" applyFill="1" applyBorder="1" applyAlignment="1">
      <alignment horizontal="right"/>
    </xf>
    <xf numFmtId="4" fontId="0" fillId="6" borderId="8" xfId="0" applyNumberFormat="1" applyFont="1" applyFill="1" applyBorder="1" applyAlignment="1">
      <alignment horizontal="right"/>
    </xf>
    <xf numFmtId="4" fontId="0" fillId="6" borderId="1" xfId="0" applyNumberFormat="1" applyFont="1" applyFill="1" applyBorder="1" applyAlignment="1">
      <alignment horizontal="right"/>
    </xf>
    <xf numFmtId="4" fontId="3" fillId="3" borderId="9" xfId="0" applyNumberFormat="1" applyFont="1" applyFill="1" applyBorder="1" applyAlignment="1">
      <alignment horizontal="right"/>
    </xf>
    <xf numFmtId="4" fontId="3" fillId="3" borderId="10" xfId="0" applyNumberFormat="1" applyFont="1" applyFill="1" applyBorder="1" applyAlignment="1">
      <alignment horizontal="right"/>
    </xf>
    <xf numFmtId="4" fontId="3" fillId="3" borderId="1" xfId="0" applyNumberFormat="1" applyFont="1" applyFill="1" applyBorder="1" applyAlignment="1">
      <alignment horizontal="right"/>
    </xf>
    <xf numFmtId="4" fontId="0" fillId="2" borderId="9" xfId="0" applyNumberFormat="1" applyFont="1" applyFill="1" applyBorder="1" applyAlignment="1">
      <alignment horizontal="right"/>
    </xf>
    <xf numFmtId="4" fontId="0" fillId="2" borderId="10" xfId="0" applyNumberFormat="1" applyFont="1" applyFill="1" applyBorder="1" applyAlignment="1">
      <alignment horizontal="right"/>
    </xf>
    <xf numFmtId="4" fontId="0" fillId="2" borderId="1" xfId="0" applyNumberFormat="1" applyFont="1" applyFill="1" applyBorder="1" applyAlignment="1">
      <alignment horizontal="right"/>
    </xf>
    <xf numFmtId="4" fontId="3" fillId="3" borderId="11" xfId="0" applyNumberFormat="1" applyFont="1" applyFill="1" applyBorder="1" applyAlignment="1">
      <alignment horizontal="right"/>
    </xf>
    <xf numFmtId="4" fontId="0" fillId="2" borderId="11" xfId="0" applyNumberFormat="1" applyFont="1" applyFill="1" applyBorder="1" applyAlignment="1">
      <alignment horizontal="right"/>
    </xf>
    <xf numFmtId="4" fontId="0" fillId="2" borderId="12" xfId="0" applyNumberFormat="1" applyFont="1" applyFill="1" applyBorder="1" applyAlignment="1">
      <alignment horizontal="right"/>
    </xf>
    <xf numFmtId="4" fontId="3" fillId="3" borderId="12" xfId="0" applyNumberFormat="1" applyFont="1" applyFill="1" applyBorder="1" applyAlignment="1">
      <alignment horizontal="right"/>
    </xf>
    <xf numFmtId="4" fontId="3" fillId="4" borderId="13" xfId="0" applyNumberFormat="1" applyFont="1" applyFill="1" applyBorder="1" applyAlignment="1">
      <alignment horizontal="right"/>
    </xf>
    <xf numFmtId="4" fontId="0" fillId="2" borderId="1" xfId="0" applyNumberFormat="1" applyFont="1" applyFill="1" applyBorder="1" applyAlignment="1">
      <alignment/>
    </xf>
    <xf numFmtId="4" fontId="3" fillId="0" borderId="1" xfId="0" applyNumberFormat="1" applyFont="1" applyFill="1" applyBorder="1" applyAlignment="1">
      <alignment horizontal="right"/>
    </xf>
    <xf numFmtId="4" fontId="12" fillId="2" borderId="0" xfId="0" applyNumberFormat="1" applyFont="1" applyFill="1" applyBorder="1" applyAlignment="1">
      <alignment/>
    </xf>
    <xf numFmtId="0" fontId="3" fillId="7" borderId="13" xfId="0" applyFont="1" applyFill="1" applyBorder="1" applyAlignment="1">
      <alignment horizontal="center" wrapText="1"/>
    </xf>
    <xf numFmtId="0" fontId="0" fillId="5" borderId="13" xfId="0" applyFont="1" applyFill="1" applyBorder="1" applyAlignment="1">
      <alignment horizontal="center" wrapText="1"/>
    </xf>
    <xf numFmtId="4" fontId="0" fillId="2" borderId="0" xfId="0" applyNumberFormat="1" applyFont="1" applyFill="1" applyAlignment="1">
      <alignment/>
    </xf>
    <xf numFmtId="0" fontId="7" fillId="5" borderId="7" xfId="0" applyFont="1" applyFill="1" applyBorder="1" applyAlignment="1">
      <alignment horizontal="center" wrapText="1"/>
    </xf>
    <xf numFmtId="0" fontId="7" fillId="5" borderId="5" xfId="0" applyFont="1" applyFill="1" applyBorder="1" applyAlignment="1">
      <alignment horizontal="center" wrapText="1"/>
    </xf>
    <xf numFmtId="0" fontId="7" fillId="5" borderId="13" xfId="0" applyFont="1" applyFill="1" applyBorder="1" applyAlignment="1">
      <alignment horizontal="center" wrapText="1"/>
    </xf>
    <xf numFmtId="0" fontId="14" fillId="8" borderId="13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wrapText="1"/>
    </xf>
    <xf numFmtId="4" fontId="0" fillId="2" borderId="8" xfId="0" applyNumberFormat="1" applyFont="1" applyFill="1" applyBorder="1" applyAlignment="1">
      <alignment horizontal="right"/>
    </xf>
    <xf numFmtId="4" fontId="0" fillId="2" borderId="0" xfId="0" applyNumberFormat="1" applyFont="1" applyFill="1" applyBorder="1" applyAlignment="1">
      <alignment horizontal="right"/>
    </xf>
    <xf numFmtId="4" fontId="14" fillId="4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4" fontId="0" fillId="0" borderId="8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/>
    </xf>
    <xf numFmtId="4" fontId="12" fillId="2" borderId="0" xfId="0" applyNumberFormat="1" applyFont="1" applyFill="1" applyBorder="1" applyAlignment="1">
      <alignment horizontal="right"/>
    </xf>
    <xf numFmtId="4" fontId="3" fillId="6" borderId="1" xfId="0" applyNumberFormat="1" applyFont="1" applyFill="1" applyBorder="1" applyAlignment="1">
      <alignment horizontal="right"/>
    </xf>
    <xf numFmtId="4" fontId="3" fillId="3" borderId="0" xfId="0" applyNumberFormat="1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3" fillId="4" borderId="13" xfId="0" applyFont="1" applyFill="1" applyBorder="1" applyAlignment="1">
      <alignment/>
    </xf>
    <xf numFmtId="0" fontId="14" fillId="4" borderId="13" xfId="0" applyFont="1" applyFill="1" applyBorder="1" applyAlignment="1">
      <alignment/>
    </xf>
    <xf numFmtId="0" fontId="0" fillId="5" borderId="5" xfId="0" applyFont="1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0" borderId="0" xfId="0" applyAlignment="1">
      <alignment/>
    </xf>
    <xf numFmtId="4" fontId="3" fillId="3" borderId="16" xfId="0" applyNumberFormat="1" applyFont="1" applyFill="1" applyBorder="1" applyAlignment="1">
      <alignment horizontal="right"/>
    </xf>
    <xf numFmtId="0" fontId="15" fillId="2" borderId="0" xfId="0" applyFont="1" applyFill="1" applyBorder="1" applyAlignment="1">
      <alignment/>
    </xf>
    <xf numFmtId="0" fontId="0" fillId="6" borderId="0" xfId="0" applyFont="1" applyFill="1" applyBorder="1" applyAlignment="1">
      <alignment/>
    </xf>
    <xf numFmtId="4" fontId="9" fillId="2" borderId="0" xfId="0" applyNumberFormat="1" applyFont="1" applyFill="1" applyBorder="1" applyAlignment="1">
      <alignment/>
    </xf>
    <xf numFmtId="0" fontId="15" fillId="2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/>
    </xf>
    <xf numFmtId="4" fontId="3" fillId="3" borderId="0" xfId="0" applyNumberFormat="1" applyFont="1" applyFill="1" applyBorder="1" applyAlignment="1">
      <alignment horizontal="right"/>
    </xf>
    <xf numFmtId="4" fontId="12" fillId="0" borderId="15" xfId="0" applyNumberFormat="1" applyFont="1" applyFill="1" applyBorder="1" applyAlignment="1">
      <alignment horizontal="right"/>
    </xf>
    <xf numFmtId="4" fontId="12" fillId="2" borderId="10" xfId="0" applyNumberFormat="1" applyFont="1" applyFill="1" applyBorder="1" applyAlignment="1">
      <alignment horizontal="right"/>
    </xf>
    <xf numFmtId="4" fontId="0" fillId="2" borderId="10" xfId="0" applyNumberFormat="1" applyFont="1" applyFill="1" applyBorder="1" applyAlignment="1">
      <alignment/>
    </xf>
    <xf numFmtId="4" fontId="3" fillId="4" borderId="17" xfId="0" applyNumberFormat="1" applyFont="1" applyFill="1" applyBorder="1" applyAlignment="1">
      <alignment horizontal="right"/>
    </xf>
    <xf numFmtId="4" fontId="0" fillId="2" borderId="18" xfId="0" applyNumberFormat="1" applyFont="1" applyFill="1" applyBorder="1" applyAlignment="1">
      <alignment horizontal="right"/>
    </xf>
    <xf numFmtId="4" fontId="0" fillId="2" borderId="18" xfId="0" applyNumberFormat="1" applyFont="1" applyFill="1" applyBorder="1" applyAlignment="1">
      <alignment/>
    </xf>
    <xf numFmtId="4" fontId="3" fillId="3" borderId="18" xfId="0" applyNumberFormat="1" applyFont="1" applyFill="1" applyBorder="1" applyAlignment="1">
      <alignment horizontal="right"/>
    </xf>
    <xf numFmtId="4" fontId="0" fillId="2" borderId="19" xfId="0" applyNumberFormat="1" applyFont="1" applyFill="1" applyBorder="1" applyAlignment="1">
      <alignment horizontal="right"/>
    </xf>
    <xf numFmtId="4" fontId="3" fillId="3" borderId="19" xfId="0" applyNumberFormat="1" applyFont="1" applyFill="1" applyBorder="1" applyAlignment="1">
      <alignment horizontal="right"/>
    </xf>
    <xf numFmtId="4" fontId="3" fillId="4" borderId="20" xfId="0" applyNumberFormat="1" applyFont="1" applyFill="1" applyBorder="1" applyAlignment="1">
      <alignment horizontal="right"/>
    </xf>
    <xf numFmtId="4" fontId="12" fillId="0" borderId="2" xfId="0" applyNumberFormat="1" applyFont="1" applyFill="1" applyBorder="1" applyAlignment="1">
      <alignment horizontal="right"/>
    </xf>
    <xf numFmtId="0" fontId="3" fillId="9" borderId="21" xfId="0" applyFont="1" applyFill="1" applyBorder="1" applyAlignment="1">
      <alignment horizontal="center"/>
    </xf>
    <xf numFmtId="0" fontId="12" fillId="2" borderId="0" xfId="0" applyFont="1" applyFill="1" applyBorder="1" applyAlignment="1">
      <alignment/>
    </xf>
    <xf numFmtId="0" fontId="12" fillId="10" borderId="0" xfId="0" applyFont="1" applyFill="1" applyBorder="1" applyAlignment="1">
      <alignment/>
    </xf>
    <xf numFmtId="0" fontId="3" fillId="5" borderId="22" xfId="0" applyFont="1" applyFill="1" applyBorder="1" applyAlignment="1">
      <alignment horizontal="center" wrapText="1"/>
    </xf>
    <xf numFmtId="0" fontId="3" fillId="5" borderId="13" xfId="0" applyFont="1" applyFill="1" applyBorder="1" applyAlignment="1">
      <alignment horizontal="center" wrapText="1"/>
    </xf>
    <xf numFmtId="0" fontId="0" fillId="11" borderId="23" xfId="0" applyFont="1" applyFill="1" applyBorder="1" applyAlignment="1">
      <alignment horizontal="center"/>
    </xf>
    <xf numFmtId="0" fontId="0" fillId="11" borderId="24" xfId="0" applyFont="1" applyFill="1" applyBorder="1" applyAlignment="1">
      <alignment horizontal="center"/>
    </xf>
    <xf numFmtId="0" fontId="0" fillId="11" borderId="25" xfId="0" applyFont="1" applyFill="1" applyBorder="1" applyAlignment="1">
      <alignment horizontal="center"/>
    </xf>
    <xf numFmtId="0" fontId="3" fillId="7" borderId="22" xfId="0" applyFont="1" applyFill="1" applyBorder="1" applyAlignment="1">
      <alignment horizontal="center" wrapText="1"/>
    </xf>
    <xf numFmtId="0" fontId="3" fillId="7" borderId="1" xfId="0" applyFont="1" applyFill="1" applyBorder="1" applyAlignment="1">
      <alignment horizontal="center" wrapText="1"/>
    </xf>
    <xf numFmtId="0" fontId="3" fillId="7" borderId="13" xfId="0" applyFont="1" applyFill="1" applyBorder="1" applyAlignment="1">
      <alignment horizontal="center" wrapText="1"/>
    </xf>
    <xf numFmtId="0" fontId="3" fillId="6" borderId="4" xfId="0" applyFont="1" applyFill="1" applyBorder="1" applyAlignment="1">
      <alignment horizontal="center"/>
    </xf>
    <xf numFmtId="0" fontId="3" fillId="6" borderId="26" xfId="0" applyFont="1" applyFill="1" applyBorder="1" applyAlignment="1">
      <alignment horizontal="center"/>
    </xf>
    <xf numFmtId="0" fontId="0" fillId="5" borderId="22" xfId="0" applyFont="1" applyFill="1" applyBorder="1" applyAlignment="1">
      <alignment horizontal="center" wrapText="1"/>
    </xf>
    <xf numFmtId="0" fontId="0" fillId="5" borderId="13" xfId="0" applyFont="1" applyFill="1" applyBorder="1" applyAlignment="1">
      <alignment horizontal="center" wrapText="1"/>
    </xf>
    <xf numFmtId="0" fontId="0" fillId="5" borderId="23" xfId="0" applyFont="1" applyFill="1" applyBorder="1" applyAlignment="1">
      <alignment horizontal="center" wrapText="1"/>
    </xf>
    <xf numFmtId="0" fontId="0" fillId="5" borderId="25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 quotePrefix="1">
      <alignment horizontal="center"/>
    </xf>
    <xf numFmtId="0" fontId="3" fillId="2" borderId="0" xfId="0" applyFont="1" applyFill="1" applyBorder="1" applyAlignment="1">
      <alignment horizontal="center"/>
    </xf>
    <xf numFmtId="0" fontId="3" fillId="9" borderId="27" xfId="0" applyFont="1" applyFill="1" applyBorder="1" applyAlignment="1">
      <alignment horizontal="center"/>
    </xf>
    <xf numFmtId="0" fontId="3" fillId="9" borderId="28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3" fillId="6" borderId="29" xfId="0" applyFont="1" applyFill="1" applyBorder="1" applyAlignment="1">
      <alignment horizontal="center"/>
    </xf>
    <xf numFmtId="0" fontId="0" fillId="11" borderId="22" xfId="0" applyFont="1" applyFill="1" applyBorder="1" applyAlignment="1">
      <alignment horizontal="center" wrapText="1"/>
    </xf>
    <xf numFmtId="0" fontId="0" fillId="11" borderId="1" xfId="0" applyFont="1" applyFill="1" applyBorder="1" applyAlignment="1">
      <alignment horizontal="center" wrapText="1"/>
    </xf>
    <xf numFmtId="0" fontId="0" fillId="11" borderId="13" xfId="0" applyFont="1" applyFill="1" applyBorder="1" applyAlignment="1">
      <alignment horizontal="center" wrapText="1"/>
    </xf>
    <xf numFmtId="0" fontId="0" fillId="2" borderId="29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0" fillId="11" borderId="30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0" fillId="5" borderId="30" xfId="0" applyFont="1" applyFill="1" applyBorder="1" applyAlignment="1">
      <alignment horizontal="center" wrapText="1"/>
    </xf>
    <xf numFmtId="0" fontId="3" fillId="9" borderId="31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3" fillId="12" borderId="3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1143000</xdr:colOff>
      <xdr:row>0</xdr:row>
      <xdr:rowOff>361950</xdr:rowOff>
    </xdr:to>
    <xdr:pic>
      <xdr:nvPicPr>
        <xdr:cNvPr id="1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200025</xdr:colOff>
      <xdr:row>0</xdr:row>
      <xdr:rowOff>28575</xdr:rowOff>
    </xdr:from>
    <xdr:to>
      <xdr:col>14</xdr:col>
      <xdr:colOff>781050</xdr:colOff>
      <xdr:row>1</xdr:row>
      <xdr:rowOff>9525</xdr:rowOff>
    </xdr:to>
    <xdr:pic>
      <xdr:nvPicPr>
        <xdr:cNvPr id="2" name="Picture 2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30350" y="28575"/>
          <a:ext cx="5810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1143000</xdr:colOff>
      <xdr:row>0</xdr:row>
      <xdr:rowOff>361950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200025</xdr:colOff>
      <xdr:row>0</xdr:row>
      <xdr:rowOff>28575</xdr:rowOff>
    </xdr:from>
    <xdr:to>
      <xdr:col>14</xdr:col>
      <xdr:colOff>781050</xdr:colOff>
      <xdr:row>1</xdr:row>
      <xdr:rowOff>9525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49375" y="28575"/>
          <a:ext cx="5810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1143000</xdr:colOff>
      <xdr:row>0</xdr:row>
      <xdr:rowOff>361950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200025</xdr:colOff>
      <xdr:row>0</xdr:row>
      <xdr:rowOff>28575</xdr:rowOff>
    </xdr:from>
    <xdr:to>
      <xdr:col>14</xdr:col>
      <xdr:colOff>781050</xdr:colOff>
      <xdr:row>1</xdr:row>
      <xdr:rowOff>9525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20825" y="28575"/>
          <a:ext cx="5810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1143000</xdr:colOff>
      <xdr:row>0</xdr:row>
      <xdr:rowOff>361950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314325</xdr:colOff>
      <xdr:row>0</xdr:row>
      <xdr:rowOff>28575</xdr:rowOff>
    </xdr:from>
    <xdr:to>
      <xdr:col>11</xdr:col>
      <xdr:colOff>0</xdr:colOff>
      <xdr:row>1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9825" y="28575"/>
          <a:ext cx="561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1143000</xdr:colOff>
      <xdr:row>1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0525"/>
          <a:ext cx="1143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219075</xdr:colOff>
      <xdr:row>1</xdr:row>
      <xdr:rowOff>0</xdr:rowOff>
    </xdr:from>
    <xdr:to>
      <xdr:col>11</xdr:col>
      <xdr:colOff>800100</xdr:colOff>
      <xdr:row>1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72775" y="39052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1143000</xdr:colOff>
      <xdr:row>0</xdr:row>
      <xdr:rowOff>361950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352425</xdr:colOff>
      <xdr:row>0</xdr:row>
      <xdr:rowOff>28575</xdr:rowOff>
    </xdr:from>
    <xdr:to>
      <xdr:col>11</xdr:col>
      <xdr:colOff>942975</xdr:colOff>
      <xdr:row>1</xdr:row>
      <xdr:rowOff>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06125" y="28575"/>
          <a:ext cx="590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1143000</xdr:colOff>
      <xdr:row>0</xdr:row>
      <xdr:rowOff>361950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200025</xdr:colOff>
      <xdr:row>0</xdr:row>
      <xdr:rowOff>28575</xdr:rowOff>
    </xdr:from>
    <xdr:to>
      <xdr:col>14</xdr:col>
      <xdr:colOff>809625</xdr:colOff>
      <xdr:row>1</xdr:row>
      <xdr:rowOff>0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68450" y="28575"/>
          <a:ext cx="609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1143000</xdr:colOff>
      <xdr:row>0</xdr:row>
      <xdr:rowOff>361950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409575</xdr:colOff>
      <xdr:row>0</xdr:row>
      <xdr:rowOff>28575</xdr:rowOff>
    </xdr:from>
    <xdr:to>
      <xdr:col>6</xdr:col>
      <xdr:colOff>857250</xdr:colOff>
      <xdr:row>1</xdr:row>
      <xdr:rowOff>9525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77050" y="28575"/>
          <a:ext cx="447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dnsig\ESTADISTICAS_FORESTALE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dnsig\ESTADISTICAS_FORESTALES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dnsig\ESTADISTICAS_FORESTALES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dnsig\ESTADISTICAS_FORESTALES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dnsig\ESTADISTICAS_FORESTALES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dnsig\ESTADISTICAS_FORESTALES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dnsig\ESTADISTICAS_FORESTALES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dnsig\ESTADISTICAS_FORESTALES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O92"/>
  <sheetViews>
    <sheetView tabSelected="1" zoomScale="75" zoomScaleNormal="75" workbookViewId="0" topLeftCell="A1">
      <selection activeCell="I43" sqref="I43"/>
    </sheetView>
  </sheetViews>
  <sheetFormatPr defaultColWidth="11.421875" defaultRowHeight="12.75"/>
  <cols>
    <col min="1" max="1" width="30.7109375" style="2" customWidth="1"/>
    <col min="2" max="4" width="12.421875" style="2" customWidth="1"/>
    <col min="5" max="5" width="14.7109375" style="2" customWidth="1"/>
    <col min="6" max="6" width="18.140625" style="2" customWidth="1"/>
    <col min="7" max="7" width="14.00390625" style="2" customWidth="1"/>
    <col min="8" max="10" width="12.421875" style="2" customWidth="1"/>
    <col min="11" max="11" width="14.57421875" style="2" customWidth="1"/>
    <col min="12" max="12" width="14.7109375" style="2" customWidth="1"/>
    <col min="13" max="13" width="16.57421875" style="2" customWidth="1"/>
    <col min="14" max="15" width="12.421875" style="2" customWidth="1"/>
    <col min="16" max="16384" width="11.421875" style="4" customWidth="1"/>
  </cols>
  <sheetData>
    <row r="1" spans="1:14" ht="30.75" customHeight="1">
      <c r="A1" s="2"/>
      <c r="B1" s="97" t="s">
        <v>128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ht="12.75"/>
    <row r="3" spans="1:15" ht="15">
      <c r="A3" s="98" t="s">
        <v>88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4" spans="1:15" ht="13.5" thickBot="1">
      <c r="A4" s="99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</row>
    <row r="5" spans="1:15" ht="12.75">
      <c r="A5" s="108" t="s">
        <v>108</v>
      </c>
      <c r="B5" s="80" t="s">
        <v>95</v>
      </c>
      <c r="C5" s="101"/>
      <c r="D5" s="101"/>
      <c r="E5" s="101"/>
      <c r="F5" s="101"/>
      <c r="G5" s="101"/>
      <c r="H5" s="101"/>
      <c r="I5" s="101"/>
      <c r="J5" s="101"/>
      <c r="K5" s="102"/>
      <c r="L5" s="103" t="s">
        <v>119</v>
      </c>
      <c r="M5" s="104"/>
      <c r="N5" s="103" t="s">
        <v>84</v>
      </c>
      <c r="O5" s="104"/>
    </row>
    <row r="6" spans="1:15" ht="18" customHeight="1">
      <c r="A6" s="109"/>
      <c r="B6" s="85" t="s">
        <v>66</v>
      </c>
      <c r="C6" s="86"/>
      <c r="D6" s="86"/>
      <c r="E6" s="87"/>
      <c r="F6" s="105" t="s">
        <v>131</v>
      </c>
      <c r="G6" s="85" t="s">
        <v>67</v>
      </c>
      <c r="H6" s="86"/>
      <c r="I6" s="86"/>
      <c r="J6" s="87"/>
      <c r="K6" s="88" t="s">
        <v>83</v>
      </c>
      <c r="L6" s="91" t="s">
        <v>120</v>
      </c>
      <c r="M6" s="92"/>
      <c r="N6" s="91" t="s">
        <v>85</v>
      </c>
      <c r="O6" s="92"/>
    </row>
    <row r="7" spans="1:15" ht="16.5" customHeight="1">
      <c r="A7" s="109"/>
      <c r="B7" s="95" t="s">
        <v>68</v>
      </c>
      <c r="C7" s="96"/>
      <c r="D7" s="95" t="s">
        <v>45</v>
      </c>
      <c r="E7" s="96"/>
      <c r="F7" s="106"/>
      <c r="G7" s="93" t="s">
        <v>46</v>
      </c>
      <c r="H7" s="93" t="s">
        <v>71</v>
      </c>
      <c r="I7" s="93" t="s">
        <v>72</v>
      </c>
      <c r="J7" s="93" t="s">
        <v>44</v>
      </c>
      <c r="K7" s="89"/>
      <c r="L7" s="83" t="s">
        <v>86</v>
      </c>
      <c r="M7" s="83" t="s">
        <v>87</v>
      </c>
      <c r="N7" s="83" t="s">
        <v>86</v>
      </c>
      <c r="O7" s="83" t="s">
        <v>87</v>
      </c>
    </row>
    <row r="8" spans="1:15" ht="42" customHeight="1" thickBot="1">
      <c r="A8" s="110"/>
      <c r="B8" s="12" t="s">
        <v>69</v>
      </c>
      <c r="C8" s="13" t="s">
        <v>70</v>
      </c>
      <c r="D8" s="10" t="s">
        <v>69</v>
      </c>
      <c r="E8" s="11" t="s">
        <v>70</v>
      </c>
      <c r="F8" s="107"/>
      <c r="G8" s="94"/>
      <c r="H8" s="94"/>
      <c r="I8" s="94"/>
      <c r="J8" s="94"/>
      <c r="K8" s="90"/>
      <c r="L8" s="84"/>
      <c r="M8" s="84"/>
      <c r="N8" s="84"/>
      <c r="O8" s="84"/>
    </row>
    <row r="9" spans="1:15" ht="12.75">
      <c r="A9" s="1" t="s">
        <v>0</v>
      </c>
      <c r="B9" s="47"/>
      <c r="C9" s="47"/>
      <c r="D9" s="48"/>
      <c r="E9" s="47"/>
      <c r="F9" s="47"/>
      <c r="G9" s="69">
        <v>769190.86</v>
      </c>
      <c r="H9" s="47"/>
      <c r="I9" s="48"/>
      <c r="J9" s="49">
        <v>61408.68</v>
      </c>
      <c r="K9" s="49">
        <f>SUM(B9:J9)</f>
        <v>830599.54</v>
      </c>
      <c r="L9" s="49">
        <v>17963393.235</v>
      </c>
      <c r="M9" s="49">
        <v>24959625.369299997</v>
      </c>
      <c r="N9" s="49">
        <f>L9/K9</f>
        <v>21.62702044718204</v>
      </c>
      <c r="O9" s="49">
        <f>M9/K9</f>
        <v>30.050131462028013</v>
      </c>
    </row>
    <row r="10" spans="1:15" ht="12.75">
      <c r="A10" s="2" t="s">
        <v>1</v>
      </c>
      <c r="B10" s="25"/>
      <c r="C10" s="25"/>
      <c r="D10" s="26"/>
      <c r="E10" s="25"/>
      <c r="F10" s="25"/>
      <c r="G10" s="70">
        <v>902994.41</v>
      </c>
      <c r="H10" s="25"/>
      <c r="I10" s="26"/>
      <c r="J10" s="27">
        <v>279795.44</v>
      </c>
      <c r="K10" s="27">
        <f>SUM(B10:J10)</f>
        <v>1182789.85</v>
      </c>
      <c r="L10" s="27">
        <v>31527211.330000002</v>
      </c>
      <c r="M10" s="27">
        <v>43787008.46</v>
      </c>
      <c r="N10" s="27">
        <f>L10/K10</f>
        <v>26.654955933211635</v>
      </c>
      <c r="O10" s="27">
        <f>M10/K10</f>
        <v>37.020108398799664</v>
      </c>
    </row>
    <row r="11" spans="1:15" ht="12.75">
      <c r="A11" s="2" t="s">
        <v>2</v>
      </c>
      <c r="B11" s="25"/>
      <c r="C11" s="25"/>
      <c r="D11" s="26"/>
      <c r="E11" s="25"/>
      <c r="F11" s="25"/>
      <c r="G11" s="70">
        <v>573652.9</v>
      </c>
      <c r="H11" s="25"/>
      <c r="I11" s="26"/>
      <c r="J11" s="27">
        <v>271937.22</v>
      </c>
      <c r="K11" s="27">
        <f>SUM(B11:J11)</f>
        <v>845590.12</v>
      </c>
      <c r="L11" s="27">
        <v>22842950.03</v>
      </c>
      <c r="M11" s="27">
        <v>31970775.04</v>
      </c>
      <c r="N11" s="27">
        <f>L11/K11</f>
        <v>27.014211128673075</v>
      </c>
      <c r="O11" s="27">
        <f>M11/K11</f>
        <v>37.80883229808787</v>
      </c>
    </row>
    <row r="12" spans="1:15" ht="12.75">
      <c r="A12" s="2" t="s">
        <v>3</v>
      </c>
      <c r="B12" s="25"/>
      <c r="C12" s="25"/>
      <c r="D12" s="26"/>
      <c r="E12" s="25"/>
      <c r="F12" s="25"/>
      <c r="G12" s="70">
        <v>642697.76</v>
      </c>
      <c r="H12" s="25"/>
      <c r="I12" s="26"/>
      <c r="J12" s="27">
        <v>66612.27</v>
      </c>
      <c r="K12" s="27">
        <f>SUM(B12:J12)</f>
        <v>709310.03</v>
      </c>
      <c r="L12" s="27">
        <v>14399897.589999998</v>
      </c>
      <c r="M12" s="27">
        <v>20255108.6</v>
      </c>
      <c r="N12" s="27">
        <f>L12/K12</f>
        <v>20.30127445117334</v>
      </c>
      <c r="O12" s="27">
        <f>M12/K12</f>
        <v>28.55607244127085</v>
      </c>
    </row>
    <row r="13" spans="1:15" ht="12.75">
      <c r="A13" s="8" t="s">
        <v>47</v>
      </c>
      <c r="B13" s="22"/>
      <c r="C13" s="22"/>
      <c r="D13" s="23"/>
      <c r="E13" s="22"/>
      <c r="F13" s="23"/>
      <c r="G13" s="23">
        <f>SUM(G9:G12)</f>
        <v>2888535.9299999997</v>
      </c>
      <c r="H13" s="22"/>
      <c r="I13" s="23"/>
      <c r="J13" s="24">
        <f>SUM(J9:J12)</f>
        <v>679753.61</v>
      </c>
      <c r="K13" s="24">
        <f>SUM(K9:K12)</f>
        <v>3568289.54</v>
      </c>
      <c r="L13" s="24">
        <f>SUM(L9:L12)</f>
        <v>86733452.185</v>
      </c>
      <c r="M13" s="24">
        <f>SUM(M9:M12)</f>
        <v>120972517.4693</v>
      </c>
      <c r="N13" s="24">
        <f>L13/K13</f>
        <v>24.30673049726789</v>
      </c>
      <c r="O13" s="24">
        <f>M13/K13</f>
        <v>33.902102425606415</v>
      </c>
    </row>
    <row r="14" spans="2:15" ht="12.75">
      <c r="B14" s="25"/>
      <c r="C14" s="25"/>
      <c r="D14" s="26"/>
      <c r="E14" s="25"/>
      <c r="F14" s="26"/>
      <c r="G14" s="26"/>
      <c r="H14" s="25"/>
      <c r="I14" s="26"/>
      <c r="J14" s="27"/>
      <c r="K14" s="27"/>
      <c r="L14" s="27"/>
      <c r="M14" s="27"/>
      <c r="N14" s="27"/>
      <c r="O14" s="27"/>
    </row>
    <row r="15" spans="1:15" ht="12.75">
      <c r="A15" s="8" t="s">
        <v>48</v>
      </c>
      <c r="B15" s="22"/>
      <c r="C15" s="22"/>
      <c r="D15" s="23">
        <v>6171</v>
      </c>
      <c r="E15" s="22">
        <v>30148</v>
      </c>
      <c r="F15" s="23"/>
      <c r="G15" s="23">
        <v>93023</v>
      </c>
      <c r="H15" s="22"/>
      <c r="I15" s="23"/>
      <c r="J15" s="24"/>
      <c r="K15" s="24">
        <f>SUM(B15:J15)</f>
        <v>129342</v>
      </c>
      <c r="L15" s="24">
        <v>2692611.75</v>
      </c>
      <c r="M15" s="24">
        <v>5797765.57</v>
      </c>
      <c r="N15" s="24">
        <f>L15/K15</f>
        <v>20.817768010391056</v>
      </c>
      <c r="O15" s="24">
        <f>M15/K15</f>
        <v>44.825080561611856</v>
      </c>
    </row>
    <row r="16" spans="2:15" ht="12.75">
      <c r="B16" s="25"/>
      <c r="C16" s="25"/>
      <c r="D16" s="26"/>
      <c r="E16" s="25"/>
      <c r="F16" s="26"/>
      <c r="G16" s="26"/>
      <c r="H16" s="25"/>
      <c r="I16" s="26"/>
      <c r="J16" s="27"/>
      <c r="K16" s="27"/>
      <c r="L16" s="27"/>
      <c r="M16" s="27"/>
      <c r="N16" s="27"/>
      <c r="O16" s="27"/>
    </row>
    <row r="17" spans="1:15" ht="12.75">
      <c r="A17" s="8" t="s">
        <v>49</v>
      </c>
      <c r="B17" s="22"/>
      <c r="C17" s="22"/>
      <c r="D17" s="23">
        <v>39908</v>
      </c>
      <c r="E17" s="22"/>
      <c r="F17" s="23"/>
      <c r="G17" s="23">
        <v>4213</v>
      </c>
      <c r="H17" s="22"/>
      <c r="I17" s="23"/>
      <c r="J17" s="24"/>
      <c r="K17" s="24">
        <f>SUM(B17:J17)</f>
        <v>44121</v>
      </c>
      <c r="L17" s="24">
        <v>1588418.41</v>
      </c>
      <c r="M17" s="24"/>
      <c r="N17" s="24">
        <f>L17/K17</f>
        <v>36.001414519163205</v>
      </c>
      <c r="O17" s="24"/>
    </row>
    <row r="18" spans="2:15" ht="12.75">
      <c r="B18" s="25"/>
      <c r="C18" s="25"/>
      <c r="D18" s="26"/>
      <c r="E18" s="25"/>
      <c r="F18" s="26"/>
      <c r="G18" s="26"/>
      <c r="H18" s="25"/>
      <c r="I18" s="26"/>
      <c r="J18" s="27"/>
      <c r="K18" s="27"/>
      <c r="L18" s="27"/>
      <c r="M18" s="27"/>
      <c r="N18" s="27"/>
      <c r="O18" s="27"/>
    </row>
    <row r="19" spans="1:15" ht="12.75">
      <c r="A19" s="2" t="s">
        <v>4</v>
      </c>
      <c r="B19" s="25"/>
      <c r="C19" s="25"/>
      <c r="D19" s="26">
        <v>44753</v>
      </c>
      <c r="E19" s="25">
        <v>7033</v>
      </c>
      <c r="F19" s="26"/>
      <c r="G19" s="26">
        <v>85325</v>
      </c>
      <c r="H19" s="25"/>
      <c r="I19" s="26"/>
      <c r="J19" s="27"/>
      <c r="K19" s="27">
        <f>SUM(B19:J19)</f>
        <v>137111</v>
      </c>
      <c r="L19" s="27">
        <v>4920035.58</v>
      </c>
      <c r="M19" s="27">
        <v>7021622.7</v>
      </c>
      <c r="N19" s="27">
        <f>L19/K19</f>
        <v>35.88359489756475</v>
      </c>
      <c r="O19" s="27">
        <f>M19/K19</f>
        <v>51.21122812903414</v>
      </c>
    </row>
    <row r="20" spans="1:15" ht="12.75">
      <c r="A20" s="2" t="s">
        <v>5</v>
      </c>
      <c r="B20" s="25">
        <v>47874</v>
      </c>
      <c r="C20" s="25"/>
      <c r="D20" s="26">
        <v>12861</v>
      </c>
      <c r="E20" s="25"/>
      <c r="F20" s="25">
        <v>2474</v>
      </c>
      <c r="G20" s="26">
        <v>305271</v>
      </c>
      <c r="H20" s="25"/>
      <c r="I20" s="26"/>
      <c r="J20" s="27"/>
      <c r="K20" s="27">
        <v>368480</v>
      </c>
      <c r="L20" s="27">
        <v>18424834.29</v>
      </c>
      <c r="M20" s="27">
        <v>17803054</v>
      </c>
      <c r="N20" s="27">
        <f>L20/K20</f>
        <v>50.0022641391663</v>
      </c>
      <c r="O20" s="27">
        <f>M20/K20</f>
        <v>48.31484476769431</v>
      </c>
    </row>
    <row r="21" spans="1:15" ht="12.75">
      <c r="A21" s="2" t="s">
        <v>6</v>
      </c>
      <c r="B21" s="25">
        <v>79200</v>
      </c>
      <c r="C21" s="25"/>
      <c r="D21" s="26">
        <v>9646</v>
      </c>
      <c r="E21" s="25"/>
      <c r="F21" s="26"/>
      <c r="G21" s="26">
        <v>289298</v>
      </c>
      <c r="H21" s="25"/>
      <c r="I21" s="26"/>
      <c r="J21" s="27"/>
      <c r="K21" s="27">
        <v>378144</v>
      </c>
      <c r="L21" s="27">
        <v>10119940.200000001</v>
      </c>
      <c r="M21" s="27">
        <v>12798747.9</v>
      </c>
      <c r="N21" s="27">
        <f>L21/K21</f>
        <v>26.762133472962685</v>
      </c>
      <c r="O21" s="27">
        <f>M21/K21</f>
        <v>33.84622762757045</v>
      </c>
    </row>
    <row r="22" spans="1:15" ht="12.75">
      <c r="A22" s="8" t="s">
        <v>50</v>
      </c>
      <c r="B22" s="22">
        <f aca="true" t="shared" si="0" ref="B22:G22">SUM(B19:B21)</f>
        <v>127074</v>
      </c>
      <c r="C22" s="22">
        <f t="shared" si="0"/>
        <v>0</v>
      </c>
      <c r="D22" s="22">
        <f t="shared" si="0"/>
        <v>67260</v>
      </c>
      <c r="E22" s="22">
        <f t="shared" si="0"/>
        <v>7033</v>
      </c>
      <c r="F22" s="22">
        <f t="shared" si="0"/>
        <v>2474</v>
      </c>
      <c r="G22" s="22">
        <f t="shared" si="0"/>
        <v>679894</v>
      </c>
      <c r="H22" s="22"/>
      <c r="I22" s="22"/>
      <c r="J22" s="22"/>
      <c r="K22" s="22">
        <f>SUM(K19:K21)</f>
        <v>883735</v>
      </c>
      <c r="L22" s="22">
        <f>SUM(L19:L21)</f>
        <v>33464810.07</v>
      </c>
      <c r="M22" s="22">
        <f>SUM(M19:M21)</f>
        <v>37623424.6</v>
      </c>
      <c r="N22" s="22">
        <f>L22/K22</f>
        <v>37.867471662885364</v>
      </c>
      <c r="O22" s="62">
        <f>M22/K22</f>
        <v>42.573197395146735</v>
      </c>
    </row>
    <row r="23" spans="2:15" ht="12.75">
      <c r="B23" s="25"/>
      <c r="C23" s="25"/>
      <c r="D23" s="26"/>
      <c r="E23" s="25"/>
      <c r="F23" s="26"/>
      <c r="G23" s="26"/>
      <c r="H23" s="25"/>
      <c r="I23" s="26"/>
      <c r="J23" s="27"/>
      <c r="K23" s="27"/>
      <c r="L23" s="27"/>
      <c r="M23" s="27"/>
      <c r="N23" s="27"/>
      <c r="O23" s="27"/>
    </row>
    <row r="24" spans="1:15" ht="12.75">
      <c r="A24" s="8" t="s">
        <v>51</v>
      </c>
      <c r="B24" s="22"/>
      <c r="C24" s="22">
        <v>15000</v>
      </c>
      <c r="D24" s="23">
        <v>112954</v>
      </c>
      <c r="E24" s="22">
        <v>5540</v>
      </c>
      <c r="F24" s="23"/>
      <c r="G24" s="22">
        <v>73623</v>
      </c>
      <c r="H24" s="22"/>
      <c r="I24" s="23"/>
      <c r="J24" s="24"/>
      <c r="K24" s="24">
        <f>SUM(B24:J24)</f>
        <v>207117</v>
      </c>
      <c r="L24" s="24">
        <v>4607129.55</v>
      </c>
      <c r="M24" s="24">
        <v>8580566</v>
      </c>
      <c r="N24" s="24">
        <f>L24/K24</f>
        <v>22.24409174524544</v>
      </c>
      <c r="O24" s="24">
        <f>M24/K24</f>
        <v>41.4285935002921</v>
      </c>
    </row>
    <row r="25" spans="2:15" ht="12.75">
      <c r="B25" s="25"/>
      <c r="C25" s="25"/>
      <c r="D25" s="26"/>
      <c r="E25" s="25"/>
      <c r="F25" s="26"/>
      <c r="G25" s="26"/>
      <c r="H25" s="25"/>
      <c r="I25" s="26"/>
      <c r="J25" s="27"/>
      <c r="K25" s="27"/>
      <c r="L25" s="27"/>
      <c r="M25" s="27"/>
      <c r="N25" s="27"/>
      <c r="O25" s="27"/>
    </row>
    <row r="26" spans="1:15" ht="12.75">
      <c r="A26" s="8" t="s">
        <v>52</v>
      </c>
      <c r="B26" s="22"/>
      <c r="C26" s="22"/>
      <c r="D26" s="23">
        <v>27725.09</v>
      </c>
      <c r="E26" s="22"/>
      <c r="F26" s="23"/>
      <c r="G26" s="23"/>
      <c r="H26" s="22"/>
      <c r="I26" s="23"/>
      <c r="J26" s="24"/>
      <c r="K26" s="24">
        <f>SUM(B26:J26)</f>
        <v>27725.09</v>
      </c>
      <c r="L26" s="24">
        <v>576990.0431</v>
      </c>
      <c r="M26" s="24"/>
      <c r="N26" s="24">
        <f>L26/K26</f>
        <v>20.811115242547455</v>
      </c>
      <c r="O26" s="24"/>
    </row>
    <row r="27" spans="2:15" ht="12.75">
      <c r="B27" s="25"/>
      <c r="C27" s="25"/>
      <c r="D27" s="26"/>
      <c r="E27" s="25"/>
      <c r="F27" s="26"/>
      <c r="G27" s="26"/>
      <c r="H27" s="25"/>
      <c r="I27" s="26"/>
      <c r="J27" s="27"/>
      <c r="K27" s="27"/>
      <c r="L27" s="27"/>
      <c r="M27" s="27"/>
      <c r="N27" s="27"/>
      <c r="O27" s="27"/>
    </row>
    <row r="28" spans="1:15" ht="12.75">
      <c r="A28" s="2" t="s">
        <v>7</v>
      </c>
      <c r="B28" s="25">
        <v>7000</v>
      </c>
      <c r="C28" s="25">
        <v>4500</v>
      </c>
      <c r="D28" s="26">
        <v>1908.27</v>
      </c>
      <c r="E28" s="25">
        <v>0</v>
      </c>
      <c r="F28" s="26"/>
      <c r="G28" s="25">
        <v>0</v>
      </c>
      <c r="H28" s="25"/>
      <c r="I28" s="25"/>
      <c r="J28" s="27"/>
      <c r="K28" s="27">
        <f>SUM(B28:J28)</f>
        <v>13408.27</v>
      </c>
      <c r="L28" s="27">
        <v>57082.23</v>
      </c>
      <c r="M28" s="27"/>
      <c r="N28" s="27">
        <f>L28/K28</f>
        <v>4.257240494112962</v>
      </c>
      <c r="O28" s="27"/>
    </row>
    <row r="29" spans="1:15" ht="12.75">
      <c r="A29" s="2" t="s">
        <v>8</v>
      </c>
      <c r="B29" s="25">
        <v>0</v>
      </c>
      <c r="C29" s="25">
        <v>0</v>
      </c>
      <c r="D29" s="26">
        <v>43674.05</v>
      </c>
      <c r="E29" s="25">
        <v>3192</v>
      </c>
      <c r="F29" s="26"/>
      <c r="G29" s="26">
        <v>7063.86</v>
      </c>
      <c r="H29" s="25"/>
      <c r="I29" s="26"/>
      <c r="J29" s="27"/>
      <c r="K29" s="27">
        <f>SUM(B29:J29)</f>
        <v>53929.91</v>
      </c>
      <c r="L29" s="27"/>
      <c r="M29" s="27">
        <v>1618283.1</v>
      </c>
      <c r="N29" s="27">
        <f>L29/K29</f>
        <v>0</v>
      </c>
      <c r="O29" s="27">
        <f>M29/K29</f>
        <v>30.00715372972067</v>
      </c>
    </row>
    <row r="30" spans="1:15" ht="12.75">
      <c r="A30" s="2" t="s">
        <v>9</v>
      </c>
      <c r="B30" s="25">
        <v>0</v>
      </c>
      <c r="C30" s="25">
        <v>0</v>
      </c>
      <c r="D30" s="26">
        <v>2707.56</v>
      </c>
      <c r="E30" s="25">
        <v>0</v>
      </c>
      <c r="F30" s="26"/>
      <c r="G30" s="26">
        <v>20</v>
      </c>
      <c r="H30" s="25"/>
      <c r="I30" s="26"/>
      <c r="J30" s="27"/>
      <c r="K30" s="27">
        <v>2727.56</v>
      </c>
      <c r="L30" s="27">
        <v>68161.72</v>
      </c>
      <c r="M30" s="27"/>
      <c r="N30" s="27">
        <f>L30/K30</f>
        <v>24.989998386836586</v>
      </c>
      <c r="O30" s="27"/>
    </row>
    <row r="31" spans="1:15" ht="12.75">
      <c r="A31" s="8" t="s">
        <v>53</v>
      </c>
      <c r="B31" s="22">
        <f>SUM(B28:B30)</f>
        <v>7000</v>
      </c>
      <c r="C31" s="22">
        <f aca="true" t="shared" si="1" ref="C31:J31">SUM(C28:C30)</f>
        <v>4500</v>
      </c>
      <c r="D31" s="22">
        <f t="shared" si="1"/>
        <v>48289.88</v>
      </c>
      <c r="E31" s="22">
        <f t="shared" si="1"/>
        <v>3192</v>
      </c>
      <c r="F31" s="22"/>
      <c r="G31" s="22">
        <f t="shared" si="1"/>
        <v>7083.86</v>
      </c>
      <c r="H31" s="22"/>
      <c r="I31" s="22"/>
      <c r="J31" s="22"/>
      <c r="K31" s="24">
        <f>SUM(B31:J31)</f>
        <v>70065.73999999999</v>
      </c>
      <c r="L31" s="24">
        <f>SUM(L28:L30)</f>
        <v>125243.95000000001</v>
      </c>
      <c r="M31" s="24">
        <f>SUM(M28:M30)</f>
        <v>1618283.1</v>
      </c>
      <c r="N31" s="24">
        <f>L31/K31</f>
        <v>1.7875205485591108</v>
      </c>
      <c r="O31" s="24">
        <f>M31/K31</f>
        <v>23.0966389565</v>
      </c>
    </row>
    <row r="32" spans="2:15" ht="12.75">
      <c r="B32" s="25"/>
      <c r="C32" s="25"/>
      <c r="D32" s="26"/>
      <c r="E32" s="25"/>
      <c r="F32" s="26"/>
      <c r="G32" s="26"/>
      <c r="H32" s="25"/>
      <c r="I32" s="26"/>
      <c r="J32" s="27"/>
      <c r="K32" s="27"/>
      <c r="L32" s="27"/>
      <c r="M32" s="27"/>
      <c r="N32" s="27"/>
      <c r="O32" s="27"/>
    </row>
    <row r="33" spans="1:15" ht="12.75">
      <c r="A33" s="2" t="s">
        <v>10</v>
      </c>
      <c r="B33" s="25">
        <v>5523</v>
      </c>
      <c r="C33" s="25"/>
      <c r="D33" s="26">
        <v>0</v>
      </c>
      <c r="E33" s="25"/>
      <c r="F33" s="26"/>
      <c r="G33" s="26">
        <v>384599</v>
      </c>
      <c r="H33" s="25"/>
      <c r="I33" s="26"/>
      <c r="J33" s="27"/>
      <c r="K33" s="27">
        <v>390122</v>
      </c>
      <c r="L33" s="27">
        <v>4866295.5</v>
      </c>
      <c r="M33" s="27">
        <v>11570216.575</v>
      </c>
      <c r="N33" s="27">
        <f>L33/K33</f>
        <v>12.473778715376216</v>
      </c>
      <c r="O33" s="27">
        <f>M33/K33</f>
        <v>29.65794437381127</v>
      </c>
    </row>
    <row r="34" spans="1:15" ht="12.75">
      <c r="A34" s="2" t="s">
        <v>11</v>
      </c>
      <c r="B34" s="25">
        <v>0</v>
      </c>
      <c r="C34" s="25"/>
      <c r="D34" s="26">
        <v>5342</v>
      </c>
      <c r="E34" s="25"/>
      <c r="F34" s="26"/>
      <c r="G34" s="26">
        <v>108819</v>
      </c>
      <c r="H34" s="25"/>
      <c r="I34" s="26"/>
      <c r="J34" s="27"/>
      <c r="K34" s="27">
        <f>SUM(B34:J34)</f>
        <v>114161</v>
      </c>
      <c r="L34" s="27">
        <v>1129658.99</v>
      </c>
      <c r="M34" s="27">
        <v>3639862.325</v>
      </c>
      <c r="N34" s="27">
        <f>L34/K34</f>
        <v>9.895314424365589</v>
      </c>
      <c r="O34" s="27">
        <f>M34/K34</f>
        <v>31.883588309492737</v>
      </c>
    </row>
    <row r="35" spans="1:15" ht="12.75">
      <c r="A35" s="2" t="s">
        <v>12</v>
      </c>
      <c r="B35" s="25">
        <v>200</v>
      </c>
      <c r="C35" s="25"/>
      <c r="D35" s="26">
        <v>25810</v>
      </c>
      <c r="E35" s="25"/>
      <c r="F35" s="26"/>
      <c r="G35" s="26">
        <v>103011</v>
      </c>
      <c r="H35" s="25"/>
      <c r="I35" s="26"/>
      <c r="J35" s="27"/>
      <c r="K35" s="27">
        <v>129021</v>
      </c>
      <c r="L35" s="27">
        <v>1735433.375</v>
      </c>
      <c r="M35" s="27">
        <v>4098803.7</v>
      </c>
      <c r="N35" s="27">
        <f>L35/K35</f>
        <v>13.450782237000178</v>
      </c>
      <c r="O35" s="27">
        <f>M35/K35</f>
        <v>31.768500476666592</v>
      </c>
    </row>
    <row r="36" spans="1:15" ht="12.75">
      <c r="A36" s="2" t="s">
        <v>13</v>
      </c>
      <c r="B36" s="25">
        <v>1885</v>
      </c>
      <c r="C36" s="26"/>
      <c r="D36" s="26">
        <v>1287</v>
      </c>
      <c r="E36" s="25"/>
      <c r="F36" s="26"/>
      <c r="G36" s="26">
        <v>19561</v>
      </c>
      <c r="H36" s="25"/>
      <c r="I36" s="26"/>
      <c r="J36" s="27"/>
      <c r="K36" s="27">
        <v>22733</v>
      </c>
      <c r="L36" s="27">
        <v>238255.11</v>
      </c>
      <c r="M36" s="27">
        <v>630646.88</v>
      </c>
      <c r="N36" s="27">
        <f>L36/K36</f>
        <v>10.480583732899309</v>
      </c>
      <c r="O36" s="27">
        <f>M36/K36</f>
        <v>27.74147186908899</v>
      </c>
    </row>
    <row r="37" spans="1:15" ht="12.75">
      <c r="A37" s="8" t="s">
        <v>54</v>
      </c>
      <c r="B37" s="22">
        <f>SUM(B33:B36)</f>
        <v>7608</v>
      </c>
      <c r="C37" s="22"/>
      <c r="D37" s="22">
        <f>SUM(D33:D36)</f>
        <v>32439</v>
      </c>
      <c r="E37" s="22"/>
      <c r="F37" s="22"/>
      <c r="G37" s="22">
        <f>SUM(G33:G36)</f>
        <v>615990</v>
      </c>
      <c r="H37" s="22"/>
      <c r="I37" s="22"/>
      <c r="J37" s="22"/>
      <c r="K37" s="24">
        <f>SUM(B37:J37)</f>
        <v>656037</v>
      </c>
      <c r="L37" s="24">
        <f>SUM(L33:L36)</f>
        <v>7969642.975000001</v>
      </c>
      <c r="M37" s="24">
        <f>SUM(M33:M36)</f>
        <v>19939529.479999997</v>
      </c>
      <c r="N37" s="24">
        <f>L37/K37</f>
        <v>12.148160812576121</v>
      </c>
      <c r="O37" s="24">
        <f>M37/K37</f>
        <v>30.39390991666628</v>
      </c>
    </row>
    <row r="38" spans="2:15" ht="12.75">
      <c r="B38" s="25"/>
      <c r="C38" s="25"/>
      <c r="D38" s="26"/>
      <c r="E38" s="25"/>
      <c r="F38" s="26"/>
      <c r="G38" s="26"/>
      <c r="H38" s="25"/>
      <c r="I38" s="26"/>
      <c r="J38" s="27"/>
      <c r="K38" s="27"/>
      <c r="L38" s="27"/>
      <c r="M38" s="27"/>
      <c r="N38" s="27"/>
      <c r="O38" s="27"/>
    </row>
    <row r="39" spans="1:15" ht="12.75">
      <c r="A39" s="8" t="s">
        <v>55</v>
      </c>
      <c r="B39" s="28">
        <v>26.83</v>
      </c>
      <c r="C39" s="22"/>
      <c r="D39" s="23">
        <v>151.62</v>
      </c>
      <c r="E39" s="22">
        <v>8.49</v>
      </c>
      <c r="F39" s="23"/>
      <c r="G39" s="23">
        <v>4208.13</v>
      </c>
      <c r="H39" s="22">
        <v>2689.62</v>
      </c>
      <c r="I39" s="22"/>
      <c r="J39" s="24"/>
      <c r="K39" s="24">
        <f>SUM(B39:J39)</f>
        <v>7084.69</v>
      </c>
      <c r="L39" s="24">
        <v>134754.63</v>
      </c>
      <c r="M39" s="24"/>
      <c r="N39" s="24">
        <f>L39/K39</f>
        <v>19.020540065973247</v>
      </c>
      <c r="O39" s="24"/>
    </row>
    <row r="40" spans="2:15" ht="12.75">
      <c r="B40" s="25"/>
      <c r="C40" s="25"/>
      <c r="D40" s="26"/>
      <c r="E40" s="25"/>
      <c r="F40" s="26"/>
      <c r="G40" s="26"/>
      <c r="H40" s="25"/>
      <c r="I40" s="26"/>
      <c r="J40" s="27"/>
      <c r="K40" s="27"/>
      <c r="L40" s="27"/>
      <c r="M40" s="27"/>
      <c r="N40" s="27"/>
      <c r="O40" s="27"/>
    </row>
    <row r="41" spans="1:15" ht="12.75">
      <c r="A41" s="2" t="s">
        <v>14</v>
      </c>
      <c r="B41" s="25">
        <v>3838</v>
      </c>
      <c r="C41" s="29"/>
      <c r="D41" s="26">
        <v>64732</v>
      </c>
      <c r="E41" s="25">
        <v>0</v>
      </c>
      <c r="F41" s="29">
        <v>4594</v>
      </c>
      <c r="G41" s="26">
        <v>23119</v>
      </c>
      <c r="H41" s="25"/>
      <c r="I41" s="26"/>
      <c r="J41" s="27"/>
      <c r="K41" s="27">
        <f aca="true" t="shared" si="2" ref="K41:K46">SUM(B41:J41)</f>
        <v>96283</v>
      </c>
      <c r="L41" s="27">
        <v>3394899.41</v>
      </c>
      <c r="M41" s="27"/>
      <c r="N41" s="27">
        <f>L41/K41</f>
        <v>35.25959317844272</v>
      </c>
      <c r="O41" s="27">
        <f>M41/K41</f>
        <v>0</v>
      </c>
    </row>
    <row r="42" spans="1:15" ht="12.75">
      <c r="A42" s="2" t="s">
        <v>15</v>
      </c>
      <c r="B42" s="25"/>
      <c r="C42" s="25"/>
      <c r="D42" s="26">
        <v>86376</v>
      </c>
      <c r="E42" s="25">
        <v>7</v>
      </c>
      <c r="F42" s="25">
        <v>748</v>
      </c>
      <c r="G42" s="26">
        <v>18775</v>
      </c>
      <c r="H42" s="25"/>
      <c r="I42" s="26"/>
      <c r="J42" s="27"/>
      <c r="K42" s="27">
        <f t="shared" si="2"/>
        <v>105906</v>
      </c>
      <c r="L42" s="27">
        <v>5663636.51</v>
      </c>
      <c r="M42" s="27">
        <v>6298760.51</v>
      </c>
      <c r="N42" s="27">
        <f aca="true" t="shared" si="3" ref="N42:N50">L42/K42</f>
        <v>53.477956961834074</v>
      </c>
      <c r="O42" s="27">
        <f aca="true" t="shared" si="4" ref="O42:O50">M42/K42</f>
        <v>59.47501095310936</v>
      </c>
    </row>
    <row r="43" spans="1:15" ht="12.75">
      <c r="A43" s="2" t="s">
        <v>16</v>
      </c>
      <c r="B43" s="29">
        <v>10880</v>
      </c>
      <c r="C43" s="25"/>
      <c r="D43" s="26">
        <v>22319.89</v>
      </c>
      <c r="E43" s="26">
        <v>0</v>
      </c>
      <c r="F43" s="25">
        <v>202417.01</v>
      </c>
      <c r="G43" s="26">
        <v>3928.59</v>
      </c>
      <c r="H43" s="25"/>
      <c r="I43" s="26"/>
      <c r="J43" s="27"/>
      <c r="K43" s="27">
        <f t="shared" si="2"/>
        <v>239545.49000000002</v>
      </c>
      <c r="L43" s="27">
        <v>2616072.1</v>
      </c>
      <c r="M43" s="27"/>
      <c r="N43" s="27">
        <f t="shared" si="3"/>
        <v>10.920982482283428</v>
      </c>
      <c r="O43" s="27">
        <f t="shared" si="4"/>
        <v>0</v>
      </c>
    </row>
    <row r="44" spans="1:15" ht="12.75">
      <c r="A44" s="2" t="s">
        <v>17</v>
      </c>
      <c r="B44" s="25">
        <v>3000</v>
      </c>
      <c r="C44" s="25"/>
      <c r="D44" s="26">
        <v>10500</v>
      </c>
      <c r="E44" s="25">
        <v>0</v>
      </c>
      <c r="F44" s="25">
        <v>82700</v>
      </c>
      <c r="G44" s="26">
        <v>570</v>
      </c>
      <c r="H44" s="25"/>
      <c r="I44" s="26"/>
      <c r="J44" s="27"/>
      <c r="K44" s="27">
        <f t="shared" si="2"/>
        <v>96770</v>
      </c>
      <c r="L44" s="27">
        <v>1693430</v>
      </c>
      <c r="M44" s="27"/>
      <c r="N44" s="27">
        <f t="shared" si="3"/>
        <v>17.499534979849127</v>
      </c>
      <c r="O44" s="27">
        <f t="shared" si="4"/>
        <v>0</v>
      </c>
    </row>
    <row r="45" spans="1:15" ht="12.75">
      <c r="A45" s="2" t="s">
        <v>18</v>
      </c>
      <c r="B45" s="25">
        <v>588</v>
      </c>
      <c r="C45" s="25"/>
      <c r="D45" s="26">
        <v>8160</v>
      </c>
      <c r="E45" s="25">
        <v>0</v>
      </c>
      <c r="F45" s="25">
        <v>10515</v>
      </c>
      <c r="G45" s="26">
        <v>25218</v>
      </c>
      <c r="H45" s="25"/>
      <c r="I45" s="26"/>
      <c r="J45" s="27"/>
      <c r="K45" s="27">
        <f t="shared" si="2"/>
        <v>44481</v>
      </c>
      <c r="L45" s="27">
        <v>531747</v>
      </c>
      <c r="M45" s="27">
        <v>852455.01</v>
      </c>
      <c r="N45" s="27">
        <f t="shared" si="3"/>
        <v>11.954474944358266</v>
      </c>
      <c r="O45" s="27">
        <f t="shared" si="4"/>
        <v>19.164474944358265</v>
      </c>
    </row>
    <row r="46" spans="1:15" ht="12.75">
      <c r="A46" s="2" t="s">
        <v>19</v>
      </c>
      <c r="B46" s="25">
        <v>34199.36</v>
      </c>
      <c r="C46" s="25"/>
      <c r="D46" s="26">
        <v>93961.73</v>
      </c>
      <c r="E46" s="25">
        <v>0</v>
      </c>
      <c r="F46" s="25">
        <v>17656.25</v>
      </c>
      <c r="G46" s="26">
        <v>44034.79</v>
      </c>
      <c r="H46" s="25"/>
      <c r="I46" s="26"/>
      <c r="J46" s="27"/>
      <c r="K46" s="27">
        <f t="shared" si="2"/>
        <v>189852.13</v>
      </c>
      <c r="L46" s="27">
        <v>5418413.2468</v>
      </c>
      <c r="M46" s="27"/>
      <c r="N46" s="27">
        <f t="shared" si="3"/>
        <v>28.54017622451747</v>
      </c>
      <c r="O46" s="27">
        <f t="shared" si="4"/>
        <v>0</v>
      </c>
    </row>
    <row r="47" spans="1:15" ht="12.75">
      <c r="A47" s="2" t="s">
        <v>20</v>
      </c>
      <c r="B47" s="25">
        <v>4890</v>
      </c>
      <c r="C47" s="26"/>
      <c r="D47" s="26">
        <v>306822</v>
      </c>
      <c r="E47" s="25">
        <v>0</v>
      </c>
      <c r="F47" s="26">
        <v>78009</v>
      </c>
      <c r="G47" s="26">
        <v>12664</v>
      </c>
      <c r="H47" s="25"/>
      <c r="I47" s="26"/>
      <c r="J47" s="27"/>
      <c r="K47" s="27">
        <f>SUM(B47:J47)</f>
        <v>402385</v>
      </c>
      <c r="L47" s="27">
        <v>8383900.16</v>
      </c>
      <c r="M47" s="27">
        <v>12864841.040000001</v>
      </c>
      <c r="N47" s="27">
        <f t="shared" si="3"/>
        <v>20.835518620226896</v>
      </c>
      <c r="O47" s="27">
        <f t="shared" si="4"/>
        <v>31.97147269406166</v>
      </c>
    </row>
    <row r="48" spans="1:15" ht="12.75">
      <c r="A48" s="2" t="s">
        <v>21</v>
      </c>
      <c r="B48" s="25">
        <v>1375</v>
      </c>
      <c r="C48" s="25"/>
      <c r="D48" s="26">
        <v>34689</v>
      </c>
      <c r="E48" s="26">
        <v>0</v>
      </c>
      <c r="F48" s="25">
        <v>607</v>
      </c>
      <c r="G48" s="26">
        <v>21157</v>
      </c>
      <c r="H48" s="25"/>
      <c r="I48" s="26"/>
      <c r="J48" s="27"/>
      <c r="K48" s="27">
        <f>SUM(B48:J48)</f>
        <v>57828</v>
      </c>
      <c r="L48" s="27">
        <v>1773372</v>
      </c>
      <c r="M48" s="27">
        <v>2305329.96</v>
      </c>
      <c r="N48" s="27">
        <f t="shared" si="3"/>
        <v>30.666320813446774</v>
      </c>
      <c r="O48" s="27">
        <f t="shared" si="4"/>
        <v>39.86528947914505</v>
      </c>
    </row>
    <row r="49" spans="1:15" ht="12.75">
      <c r="A49" s="2" t="s">
        <v>22</v>
      </c>
      <c r="B49" s="25">
        <v>0</v>
      </c>
      <c r="C49" s="25"/>
      <c r="D49" s="26">
        <v>350</v>
      </c>
      <c r="E49" s="25">
        <v>0</v>
      </c>
      <c r="F49" s="25">
        <v>89697.21</v>
      </c>
      <c r="G49" s="26">
        <v>12866</v>
      </c>
      <c r="H49" s="25"/>
      <c r="I49" s="26"/>
      <c r="J49" s="27"/>
      <c r="K49" s="27">
        <f>SUM(B49:J49)</f>
        <v>102913.21</v>
      </c>
      <c r="L49" s="27">
        <v>1374684.75</v>
      </c>
      <c r="M49" s="27">
        <v>2149524.695</v>
      </c>
      <c r="N49" s="27">
        <f t="shared" si="3"/>
        <v>13.357709374724585</v>
      </c>
      <c r="O49" s="27">
        <f t="shared" si="4"/>
        <v>20.886771435853568</v>
      </c>
    </row>
    <row r="50" spans="1:15" ht="12.75">
      <c r="A50" s="8" t="s">
        <v>56</v>
      </c>
      <c r="B50" s="22">
        <f aca="true" t="shared" si="5" ref="B50:G50">SUM(B41:B49)</f>
        <v>58770.36</v>
      </c>
      <c r="C50" s="22"/>
      <c r="D50" s="22">
        <f t="shared" si="5"/>
        <v>627910.62</v>
      </c>
      <c r="E50" s="22">
        <f t="shared" si="5"/>
        <v>7</v>
      </c>
      <c r="F50" s="22">
        <f t="shared" si="5"/>
        <v>486943.47000000003</v>
      </c>
      <c r="G50" s="22">
        <f t="shared" si="5"/>
        <v>162332.38</v>
      </c>
      <c r="H50" s="22"/>
      <c r="I50" s="23"/>
      <c r="J50" s="24"/>
      <c r="K50" s="24">
        <f>SUM(K41:K49)</f>
        <v>1335963.83</v>
      </c>
      <c r="L50" s="24">
        <f>SUM(L41:L49)</f>
        <v>30850155.1768</v>
      </c>
      <c r="M50" s="24">
        <f>SUM(M41:M49)</f>
        <v>24470911.215000004</v>
      </c>
      <c r="N50" s="24">
        <f t="shared" si="3"/>
        <v>23.092058695032186</v>
      </c>
      <c r="O50" s="24">
        <f t="shared" si="4"/>
        <v>18.3170462144922</v>
      </c>
    </row>
    <row r="51" spans="2:15" ht="12.75">
      <c r="B51" s="25"/>
      <c r="C51" s="25"/>
      <c r="D51" s="26"/>
      <c r="E51" s="25"/>
      <c r="F51" s="26"/>
      <c r="G51" s="26"/>
      <c r="H51" s="25"/>
      <c r="I51" s="26"/>
      <c r="J51" s="27"/>
      <c r="K51" s="27"/>
      <c r="L51" s="27"/>
      <c r="M51" s="27"/>
      <c r="N51" s="27"/>
      <c r="O51" s="27"/>
    </row>
    <row r="52" spans="1:15" ht="12.75">
      <c r="A52" s="8" t="s">
        <v>65</v>
      </c>
      <c r="B52" s="22">
        <v>657</v>
      </c>
      <c r="C52" s="22"/>
      <c r="D52" s="23">
        <v>7270</v>
      </c>
      <c r="E52" s="22"/>
      <c r="F52" s="22">
        <v>3470</v>
      </c>
      <c r="G52" s="23">
        <v>4374</v>
      </c>
      <c r="H52" s="22"/>
      <c r="I52" s="22"/>
      <c r="J52" s="24"/>
      <c r="K52" s="24">
        <f>SUM(B52:J52)</f>
        <v>15771</v>
      </c>
      <c r="L52" s="24">
        <v>248683.42</v>
      </c>
      <c r="M52" s="24">
        <v>461247.1</v>
      </c>
      <c r="N52" s="24">
        <f>L52/K52</f>
        <v>15.76839896011667</v>
      </c>
      <c r="O52" s="24">
        <f>M52/K52</f>
        <v>29.246534779024792</v>
      </c>
    </row>
    <row r="53" spans="2:15" ht="12.75">
      <c r="B53" s="25"/>
      <c r="C53" s="25"/>
      <c r="D53" s="26"/>
      <c r="E53" s="25"/>
      <c r="F53" s="26"/>
      <c r="G53" s="26"/>
      <c r="H53" s="25"/>
      <c r="I53" s="26"/>
      <c r="J53" s="27"/>
      <c r="K53" s="27"/>
      <c r="L53" s="27"/>
      <c r="M53" s="27"/>
      <c r="N53" s="27"/>
      <c r="O53" s="27"/>
    </row>
    <row r="54" spans="1:15" ht="12.75">
      <c r="A54" s="2" t="s">
        <v>23</v>
      </c>
      <c r="B54" s="25">
        <v>0</v>
      </c>
      <c r="C54" s="25"/>
      <c r="D54" s="26">
        <v>18333</v>
      </c>
      <c r="E54" s="25">
        <v>0</v>
      </c>
      <c r="F54" s="26"/>
      <c r="G54" s="26">
        <v>7581</v>
      </c>
      <c r="H54" s="25"/>
      <c r="I54" s="25"/>
      <c r="J54" s="27"/>
      <c r="K54" s="27">
        <f>SUM(B54:J54)</f>
        <v>25914</v>
      </c>
      <c r="L54" s="27">
        <v>501322.1</v>
      </c>
      <c r="M54" s="27">
        <v>643430</v>
      </c>
      <c r="N54" s="27">
        <f aca="true" t="shared" si="6" ref="N54:N59">L54/K54</f>
        <v>19.345608551362197</v>
      </c>
      <c r="O54" s="27">
        <f aca="true" t="shared" si="7" ref="O54:O59">M54/K54</f>
        <v>24.829435826194334</v>
      </c>
    </row>
    <row r="55" spans="1:15" ht="12.75">
      <c r="A55" s="2" t="s">
        <v>24</v>
      </c>
      <c r="B55" s="25">
        <v>7077.12</v>
      </c>
      <c r="C55" s="25"/>
      <c r="D55" s="26">
        <v>13636.62</v>
      </c>
      <c r="E55" s="25">
        <v>0</v>
      </c>
      <c r="F55" s="26"/>
      <c r="G55" s="26">
        <v>35082.52</v>
      </c>
      <c r="H55" s="25"/>
      <c r="I55" s="25"/>
      <c r="J55" s="27"/>
      <c r="K55" s="27">
        <f>SUM(B55:J55)</f>
        <v>55796.259999999995</v>
      </c>
      <c r="L55" s="27"/>
      <c r="M55" s="27"/>
      <c r="N55" s="27">
        <f t="shared" si="6"/>
        <v>0</v>
      </c>
      <c r="O55" s="27">
        <f t="shared" si="7"/>
        <v>0</v>
      </c>
    </row>
    <row r="56" spans="1:15" ht="12.75">
      <c r="A56" s="2" t="s">
        <v>25</v>
      </c>
      <c r="B56" s="25">
        <v>0</v>
      </c>
      <c r="C56" s="25"/>
      <c r="D56" s="26">
        <v>81041</v>
      </c>
      <c r="E56" s="25">
        <v>0</v>
      </c>
      <c r="F56" s="26"/>
      <c r="G56" s="26">
        <v>78272</v>
      </c>
      <c r="H56" s="25"/>
      <c r="I56" s="25"/>
      <c r="J56" s="27"/>
      <c r="K56" s="27">
        <f>SUM(B56:J56)</f>
        <v>159313</v>
      </c>
      <c r="L56" s="27">
        <v>3952903.61</v>
      </c>
      <c r="M56" s="27"/>
      <c r="N56" s="27">
        <f t="shared" si="6"/>
        <v>24.81218488133423</v>
      </c>
      <c r="O56" s="27">
        <f t="shared" si="7"/>
        <v>0</v>
      </c>
    </row>
    <row r="57" spans="1:15" ht="12.75">
      <c r="A57" s="2" t="s">
        <v>26</v>
      </c>
      <c r="B57" s="25">
        <v>0</v>
      </c>
      <c r="C57" s="25"/>
      <c r="D57" s="26">
        <v>16250</v>
      </c>
      <c r="E57" s="25">
        <v>0</v>
      </c>
      <c r="F57" s="26"/>
      <c r="G57" s="26">
        <v>21990</v>
      </c>
      <c r="H57" s="25"/>
      <c r="I57" s="26"/>
      <c r="J57" s="27"/>
      <c r="K57" s="27">
        <v>38240</v>
      </c>
      <c r="L57" s="27">
        <v>1008115</v>
      </c>
      <c r="M57" s="27"/>
      <c r="N57" s="27">
        <f t="shared" si="6"/>
        <v>26.362839958158997</v>
      </c>
      <c r="O57" s="27">
        <f t="shared" si="7"/>
        <v>0</v>
      </c>
    </row>
    <row r="58" spans="1:15" ht="12.75">
      <c r="A58" s="2" t="s">
        <v>27</v>
      </c>
      <c r="B58" s="25">
        <v>6339.8</v>
      </c>
      <c r="C58" s="25"/>
      <c r="D58" s="26">
        <v>13363.9</v>
      </c>
      <c r="E58" s="25">
        <v>1059.1</v>
      </c>
      <c r="F58" s="26"/>
      <c r="G58" s="26">
        <v>18618.3</v>
      </c>
      <c r="H58" s="25"/>
      <c r="I58" s="26"/>
      <c r="J58" s="27"/>
      <c r="K58" s="27">
        <f>SUM(B58:J58)</f>
        <v>39381.1</v>
      </c>
      <c r="L58" s="27">
        <v>156919.5</v>
      </c>
      <c r="M58" s="27"/>
      <c r="N58" s="27">
        <f t="shared" si="6"/>
        <v>3.984639839923212</v>
      </c>
      <c r="O58" s="27">
        <f t="shared" si="7"/>
        <v>0</v>
      </c>
    </row>
    <row r="59" spans="1:15" ht="12.75">
      <c r="A59" s="8" t="s">
        <v>57</v>
      </c>
      <c r="B59" s="22">
        <f>SUM(B54:B58)</f>
        <v>13416.92</v>
      </c>
      <c r="C59" s="22"/>
      <c r="D59" s="22">
        <f>SUM(D54:D58)</f>
        <v>142624.52</v>
      </c>
      <c r="E59" s="22">
        <f>SUM(E54:E58)</f>
        <v>1059.1</v>
      </c>
      <c r="F59" s="22"/>
      <c r="G59" s="22">
        <f>SUM(G54:G58)</f>
        <v>161543.81999999998</v>
      </c>
      <c r="H59" s="22"/>
      <c r="I59" s="22"/>
      <c r="J59" s="22"/>
      <c r="K59" s="24">
        <f>SUM(B59:J59)</f>
        <v>318644.36</v>
      </c>
      <c r="L59" s="24">
        <f>SUM(L54:L58)</f>
        <v>5619260.21</v>
      </c>
      <c r="M59" s="24">
        <f>SUM(M54:M58)</f>
        <v>643430</v>
      </c>
      <c r="N59" s="24">
        <f t="shared" si="6"/>
        <v>17.634896189595196</v>
      </c>
      <c r="O59" s="24">
        <f t="shared" si="7"/>
        <v>2.0192731482835597</v>
      </c>
    </row>
    <row r="60" spans="2:15" ht="12.75">
      <c r="B60" s="25"/>
      <c r="C60" s="25"/>
      <c r="D60" s="26"/>
      <c r="E60" s="25"/>
      <c r="F60" s="26"/>
      <c r="G60" s="26"/>
      <c r="H60" s="25"/>
      <c r="I60" s="26"/>
      <c r="J60" s="27"/>
      <c r="K60" s="27"/>
      <c r="L60" s="27"/>
      <c r="M60" s="27"/>
      <c r="N60" s="27"/>
      <c r="O60" s="27"/>
    </row>
    <row r="61" spans="1:15" ht="12.75">
      <c r="A61" s="2" t="s">
        <v>28</v>
      </c>
      <c r="B61" s="25"/>
      <c r="C61" s="25"/>
      <c r="D61" s="26">
        <v>0</v>
      </c>
      <c r="E61" s="25"/>
      <c r="F61" s="26"/>
      <c r="G61" s="26">
        <v>4478.28</v>
      </c>
      <c r="H61" s="25"/>
      <c r="I61" s="25"/>
      <c r="J61" s="27"/>
      <c r="K61" s="27">
        <v>4478</v>
      </c>
      <c r="L61" s="27">
        <v>80609.04</v>
      </c>
      <c r="M61" s="27"/>
      <c r="N61" s="27">
        <f>L61/K61</f>
        <v>18.001125502456453</v>
      </c>
      <c r="O61" s="27"/>
    </row>
    <row r="62" spans="1:15" ht="12.75">
      <c r="A62" s="2" t="s">
        <v>29</v>
      </c>
      <c r="B62" s="25"/>
      <c r="C62" s="25"/>
      <c r="D62" s="26">
        <v>9114.92</v>
      </c>
      <c r="E62" s="25"/>
      <c r="F62" s="26"/>
      <c r="G62" s="30">
        <v>7481.23</v>
      </c>
      <c r="H62" s="25"/>
      <c r="I62" s="25"/>
      <c r="J62" s="27"/>
      <c r="K62" s="27">
        <f>SUM(B62:J62)</f>
        <v>16596.15</v>
      </c>
      <c r="L62" s="27">
        <v>325898.64</v>
      </c>
      <c r="M62" s="27">
        <v>657821.58</v>
      </c>
      <c r="N62" s="27">
        <f>L62/K62</f>
        <v>19.637002557822143</v>
      </c>
      <c r="O62" s="27">
        <f>M62/K62</f>
        <v>39.63699894252582</v>
      </c>
    </row>
    <row r="63" spans="1:15" ht="12.75">
      <c r="A63" s="2" t="s">
        <v>30</v>
      </c>
      <c r="B63" s="25"/>
      <c r="C63" s="25"/>
      <c r="D63" s="25">
        <v>14070.37</v>
      </c>
      <c r="E63" s="25"/>
      <c r="F63" s="25"/>
      <c r="G63" s="25">
        <v>21930</v>
      </c>
      <c r="H63" s="25"/>
      <c r="I63" s="26"/>
      <c r="J63" s="27"/>
      <c r="K63" s="27">
        <f>SUM(B63:J63)</f>
        <v>36000.37</v>
      </c>
      <c r="L63" s="27">
        <v>363825.7</v>
      </c>
      <c r="M63" s="27"/>
      <c r="N63" s="27">
        <f>L63/K63</f>
        <v>10.106165575520473</v>
      </c>
      <c r="O63" s="27"/>
    </row>
    <row r="64" spans="1:15" ht="12.75">
      <c r="A64" s="8" t="s">
        <v>58</v>
      </c>
      <c r="B64" s="22"/>
      <c r="C64" s="22"/>
      <c r="D64" s="22">
        <f>SUM(D61:D63)</f>
        <v>23185.29</v>
      </c>
      <c r="E64" s="22"/>
      <c r="F64" s="22"/>
      <c r="G64" s="22">
        <f>SUM(G61:G63)</f>
        <v>33889.509999999995</v>
      </c>
      <c r="H64" s="22"/>
      <c r="I64" s="22"/>
      <c r="J64" s="22"/>
      <c r="K64" s="24">
        <f>SUM(B64:J64)</f>
        <v>57074.799999999996</v>
      </c>
      <c r="L64" s="24">
        <f>SUM(L61:L63)</f>
        <v>770333.38</v>
      </c>
      <c r="M64" s="24">
        <f>SUM(M61:M63)</f>
        <v>657821.58</v>
      </c>
      <c r="N64" s="24">
        <f>L64/K64</f>
        <v>13.496908968581582</v>
      </c>
      <c r="O64" s="24">
        <f>M64/K64</f>
        <v>11.525604645132352</v>
      </c>
    </row>
    <row r="65" spans="2:15" ht="12.75">
      <c r="B65" s="25"/>
      <c r="C65" s="25"/>
      <c r="D65" s="26"/>
      <c r="E65" s="25"/>
      <c r="F65" s="26"/>
      <c r="G65" s="30"/>
      <c r="H65" s="25"/>
      <c r="I65" s="26"/>
      <c r="J65" s="27"/>
      <c r="K65" s="27"/>
      <c r="L65" s="27"/>
      <c r="M65" s="27"/>
      <c r="N65" s="27"/>
      <c r="O65" s="27"/>
    </row>
    <row r="66" spans="1:15" ht="12.75">
      <c r="A66" s="8" t="s">
        <v>59</v>
      </c>
      <c r="B66" s="22"/>
      <c r="C66" s="22"/>
      <c r="D66" s="23"/>
      <c r="E66" s="22"/>
      <c r="F66" s="23"/>
      <c r="G66" s="31">
        <v>4465</v>
      </c>
      <c r="H66" s="22"/>
      <c r="I66" s="23"/>
      <c r="J66" s="24"/>
      <c r="K66" s="24">
        <f>SUM(B66:J66)</f>
        <v>4465</v>
      </c>
      <c r="L66" s="24"/>
      <c r="M66" s="24"/>
      <c r="N66" s="24"/>
      <c r="O66" s="24"/>
    </row>
    <row r="67" spans="2:15" ht="12.75">
      <c r="B67" s="25"/>
      <c r="C67" s="25"/>
      <c r="D67" s="26"/>
      <c r="E67" s="25"/>
      <c r="F67" s="26"/>
      <c r="G67" s="26"/>
      <c r="H67" s="25"/>
      <c r="I67" s="26"/>
      <c r="J67" s="27"/>
      <c r="K67" s="27"/>
      <c r="L67" s="27"/>
      <c r="M67" s="27"/>
      <c r="N67" s="27"/>
      <c r="O67" s="27"/>
    </row>
    <row r="68" spans="1:15" ht="12.75">
      <c r="A68" s="2" t="s">
        <v>31</v>
      </c>
      <c r="B68" s="25"/>
      <c r="C68" s="25"/>
      <c r="D68" s="26">
        <v>2168.67</v>
      </c>
      <c r="E68" s="25"/>
      <c r="F68" s="26"/>
      <c r="G68" s="26">
        <v>9144.25</v>
      </c>
      <c r="H68" s="25"/>
      <c r="I68" s="25"/>
      <c r="J68" s="27">
        <v>0</v>
      </c>
      <c r="K68" s="27">
        <v>11313</v>
      </c>
      <c r="L68" s="27"/>
      <c r="M68" s="27"/>
      <c r="N68" s="27"/>
      <c r="O68" s="27"/>
    </row>
    <row r="69" spans="1:15" ht="12.75">
      <c r="A69" s="2" t="s">
        <v>32</v>
      </c>
      <c r="B69" s="25"/>
      <c r="C69" s="25"/>
      <c r="D69" s="26">
        <v>14931</v>
      </c>
      <c r="E69" s="25"/>
      <c r="F69" s="26"/>
      <c r="G69" s="26">
        <v>66430</v>
      </c>
      <c r="H69" s="25"/>
      <c r="I69" s="25"/>
      <c r="J69" s="27">
        <v>144266</v>
      </c>
      <c r="K69" s="27">
        <f>SUM(B69:J69)</f>
        <v>225627</v>
      </c>
      <c r="L69" s="27"/>
      <c r="M69" s="27"/>
      <c r="N69" s="27"/>
      <c r="O69" s="27"/>
    </row>
    <row r="70" spans="1:15" ht="12.75">
      <c r="A70" s="8" t="s">
        <v>60</v>
      </c>
      <c r="B70" s="22"/>
      <c r="C70" s="22"/>
      <c r="D70" s="22">
        <f>SUM(D68:D69)</f>
        <v>17099.67</v>
      </c>
      <c r="E70" s="22"/>
      <c r="F70" s="22"/>
      <c r="G70" s="22">
        <f>SUM(G68:G69)</f>
        <v>75574.25</v>
      </c>
      <c r="H70" s="22"/>
      <c r="I70" s="22"/>
      <c r="J70" s="22">
        <f>SUM(J68:J69)</f>
        <v>144266</v>
      </c>
      <c r="K70" s="22">
        <f>SUM(B70:J70)</f>
        <v>236939.91999999998</v>
      </c>
      <c r="L70" s="24"/>
      <c r="M70" s="24"/>
      <c r="N70" s="24"/>
      <c r="O70" s="24"/>
    </row>
    <row r="71" spans="2:15" ht="12.75">
      <c r="B71" s="25"/>
      <c r="C71" s="25"/>
      <c r="D71" s="26"/>
      <c r="E71" s="25"/>
      <c r="F71" s="26"/>
      <c r="G71" s="26"/>
      <c r="H71" s="25"/>
      <c r="I71" s="26"/>
      <c r="J71" s="27"/>
      <c r="K71" s="27"/>
      <c r="L71" s="27"/>
      <c r="M71" s="27"/>
      <c r="N71" s="27"/>
      <c r="O71" s="27"/>
    </row>
    <row r="72" spans="1:15" ht="12.75">
      <c r="A72" s="2" t="s">
        <v>33</v>
      </c>
      <c r="B72" s="25">
        <v>11144</v>
      </c>
      <c r="C72" s="25"/>
      <c r="D72" s="26">
        <v>2628</v>
      </c>
      <c r="E72" s="25"/>
      <c r="F72" s="26"/>
      <c r="G72" s="26">
        <v>35</v>
      </c>
      <c r="H72" s="25"/>
      <c r="I72" s="25"/>
      <c r="J72" s="27">
        <v>0</v>
      </c>
      <c r="K72" s="27">
        <v>13807</v>
      </c>
      <c r="L72" s="27">
        <v>192990.63</v>
      </c>
      <c r="M72" s="27"/>
      <c r="N72" s="27">
        <f>L72/K72</f>
        <v>13.97773810386036</v>
      </c>
      <c r="O72" s="27"/>
    </row>
    <row r="73" spans="1:15" ht="12.75">
      <c r="A73" s="2" t="s">
        <v>34</v>
      </c>
      <c r="B73" s="25">
        <v>2283</v>
      </c>
      <c r="C73" s="25"/>
      <c r="D73" s="26">
        <v>3510</v>
      </c>
      <c r="E73" s="29"/>
      <c r="F73" s="26"/>
      <c r="G73" s="26">
        <v>0</v>
      </c>
      <c r="H73" s="25"/>
      <c r="I73" s="25"/>
      <c r="J73" s="27">
        <v>0</v>
      </c>
      <c r="K73" s="27">
        <f>SUM(B73:J73)</f>
        <v>5793</v>
      </c>
      <c r="L73" s="27">
        <v>35745.76</v>
      </c>
      <c r="M73" s="27"/>
      <c r="N73" s="27">
        <f aca="true" t="shared" si="8" ref="N73:N80">L73/K73</f>
        <v>6.170509235283964</v>
      </c>
      <c r="O73" s="27"/>
    </row>
    <row r="74" spans="1:15" ht="12.75">
      <c r="A74" s="2" t="s">
        <v>35</v>
      </c>
      <c r="B74" s="25">
        <v>50754</v>
      </c>
      <c r="C74" s="25"/>
      <c r="D74" s="26">
        <v>4584</v>
      </c>
      <c r="E74" s="25"/>
      <c r="F74" s="26"/>
      <c r="G74" s="26">
        <v>69811</v>
      </c>
      <c r="H74" s="25"/>
      <c r="I74" s="26"/>
      <c r="J74" s="27">
        <v>0</v>
      </c>
      <c r="K74" s="27">
        <v>125149</v>
      </c>
      <c r="L74" s="27">
        <v>346798.02</v>
      </c>
      <c r="M74" s="27"/>
      <c r="N74" s="27">
        <f t="shared" si="8"/>
        <v>2.7710810314105587</v>
      </c>
      <c r="O74" s="27"/>
    </row>
    <row r="75" spans="1:15" ht="12.75">
      <c r="A75" s="2" t="s">
        <v>36</v>
      </c>
      <c r="B75" s="25">
        <v>1860</v>
      </c>
      <c r="C75" s="25"/>
      <c r="D75" s="26">
        <v>2865</v>
      </c>
      <c r="E75" s="25"/>
      <c r="F75" s="26"/>
      <c r="G75" s="26">
        <v>525</v>
      </c>
      <c r="H75" s="25"/>
      <c r="I75" s="26"/>
      <c r="J75" s="27">
        <v>0</v>
      </c>
      <c r="K75" s="27">
        <f>SUM(B75:J75)</f>
        <v>5250</v>
      </c>
      <c r="L75" s="27">
        <v>7564.58</v>
      </c>
      <c r="M75" s="27"/>
      <c r="N75" s="27">
        <f t="shared" si="8"/>
        <v>1.440872380952381</v>
      </c>
      <c r="O75" s="27"/>
    </row>
    <row r="76" spans="1:15" ht="12.75">
      <c r="A76" s="2" t="s">
        <v>37</v>
      </c>
      <c r="B76" s="25">
        <v>4434</v>
      </c>
      <c r="C76" s="25"/>
      <c r="D76" s="26">
        <v>6395</v>
      </c>
      <c r="E76" s="25"/>
      <c r="F76" s="26"/>
      <c r="G76" s="26">
        <v>0</v>
      </c>
      <c r="H76" s="25"/>
      <c r="I76" s="26"/>
      <c r="J76" s="27">
        <v>0</v>
      </c>
      <c r="K76" s="27">
        <v>10829</v>
      </c>
      <c r="L76" s="27">
        <v>268137.6</v>
      </c>
      <c r="M76" s="27"/>
      <c r="N76" s="27">
        <f t="shared" si="8"/>
        <v>24.761067503924643</v>
      </c>
      <c r="O76" s="27"/>
    </row>
    <row r="77" spans="1:15" ht="12.75">
      <c r="A77" s="2" t="s">
        <v>38</v>
      </c>
      <c r="B77" s="25">
        <v>38510</v>
      </c>
      <c r="C77" s="26"/>
      <c r="D77" s="26">
        <v>300</v>
      </c>
      <c r="E77" s="26"/>
      <c r="F77" s="26"/>
      <c r="G77" s="26">
        <v>0</v>
      </c>
      <c r="H77" s="26"/>
      <c r="I77" s="26"/>
      <c r="J77" s="27">
        <v>0</v>
      </c>
      <c r="K77" s="27">
        <v>38810</v>
      </c>
      <c r="L77" s="27">
        <v>1089419.94</v>
      </c>
      <c r="M77" s="27"/>
      <c r="N77" s="27">
        <f t="shared" si="8"/>
        <v>28.070598814738467</v>
      </c>
      <c r="O77" s="27"/>
    </row>
    <row r="78" spans="1:15" ht="12.75">
      <c r="A78" s="2" t="s">
        <v>39</v>
      </c>
      <c r="B78" s="25">
        <v>13554</v>
      </c>
      <c r="C78" s="25"/>
      <c r="D78" s="26">
        <v>9648</v>
      </c>
      <c r="E78" s="25"/>
      <c r="F78" s="26"/>
      <c r="G78" s="26">
        <v>0</v>
      </c>
      <c r="H78" s="25"/>
      <c r="I78" s="26"/>
      <c r="J78" s="27">
        <v>270</v>
      </c>
      <c r="K78" s="27">
        <v>23472</v>
      </c>
      <c r="L78" s="27">
        <v>78585.4</v>
      </c>
      <c r="M78" s="27"/>
      <c r="N78" s="27">
        <f t="shared" si="8"/>
        <v>3.3480487389229716</v>
      </c>
      <c r="O78" s="27"/>
    </row>
    <row r="79" spans="1:15" ht="12.75">
      <c r="A79" s="2" t="s">
        <v>40</v>
      </c>
      <c r="B79" s="25">
        <v>550</v>
      </c>
      <c r="C79" s="25"/>
      <c r="D79" s="26">
        <v>2250</v>
      </c>
      <c r="E79" s="25"/>
      <c r="F79" s="26"/>
      <c r="G79" s="26">
        <v>0</v>
      </c>
      <c r="H79" s="25"/>
      <c r="I79" s="26"/>
      <c r="J79" s="27">
        <v>0</v>
      </c>
      <c r="K79" s="27">
        <v>2800</v>
      </c>
      <c r="L79" s="27">
        <v>53844</v>
      </c>
      <c r="M79" s="27"/>
      <c r="N79" s="27">
        <f t="shared" si="8"/>
        <v>19.23</v>
      </c>
      <c r="O79" s="27"/>
    </row>
    <row r="80" spans="1:15" ht="12.75">
      <c r="A80" s="8" t="s">
        <v>61</v>
      </c>
      <c r="B80" s="22">
        <f>SUM(B72:B79)</f>
        <v>123089</v>
      </c>
      <c r="C80" s="22"/>
      <c r="D80" s="22">
        <f>SUM(D72:D79)</f>
        <v>32180</v>
      </c>
      <c r="E80" s="22"/>
      <c r="F80" s="22"/>
      <c r="G80" s="22">
        <f>SUM(G72:G79)</f>
        <v>70371</v>
      </c>
      <c r="H80" s="22"/>
      <c r="I80" s="22"/>
      <c r="J80" s="22">
        <f>SUM(J72:J79)</f>
        <v>270</v>
      </c>
      <c r="K80" s="22">
        <f>SUM(B80:J80)</f>
        <v>225910</v>
      </c>
      <c r="L80" s="24">
        <f>SUM(L72:L79)</f>
        <v>2073085.9299999997</v>
      </c>
      <c r="M80" s="24"/>
      <c r="N80" s="24">
        <f t="shared" si="8"/>
        <v>9.176600991545305</v>
      </c>
      <c r="O80" s="24"/>
    </row>
    <row r="81" spans="2:15" ht="12.75">
      <c r="B81" s="25"/>
      <c r="C81" s="25"/>
      <c r="D81" s="26"/>
      <c r="E81" s="25"/>
      <c r="F81" s="26"/>
      <c r="G81" s="26"/>
      <c r="H81" s="25"/>
      <c r="I81" s="26"/>
      <c r="J81" s="27"/>
      <c r="K81" s="27"/>
      <c r="L81" s="27"/>
      <c r="M81" s="27"/>
      <c r="N81" s="27"/>
      <c r="O81" s="27"/>
    </row>
    <row r="82" spans="1:15" ht="12.75">
      <c r="A82" s="2" t="s">
        <v>41</v>
      </c>
      <c r="B82" s="25">
        <v>0</v>
      </c>
      <c r="C82" s="25"/>
      <c r="D82" s="26">
        <v>0</v>
      </c>
      <c r="E82" s="25">
        <v>1260.5</v>
      </c>
      <c r="F82" s="26"/>
      <c r="G82" s="26">
        <v>0</v>
      </c>
      <c r="H82" s="25"/>
      <c r="I82" s="26"/>
      <c r="J82" s="27"/>
      <c r="K82" s="27">
        <f>SUM(B82:J82)</f>
        <v>1260.5</v>
      </c>
      <c r="L82" s="27"/>
      <c r="M82" s="27">
        <v>21891</v>
      </c>
      <c r="N82" s="27">
        <f>L82/K82</f>
        <v>0</v>
      </c>
      <c r="O82" s="27">
        <f>M82/K82</f>
        <v>17.3669178897263</v>
      </c>
    </row>
    <row r="83" spans="1:15" ht="12.75">
      <c r="A83" s="2" t="s">
        <v>42</v>
      </c>
      <c r="B83" s="25">
        <v>1491.11</v>
      </c>
      <c r="C83" s="25"/>
      <c r="D83" s="26">
        <v>13071.69</v>
      </c>
      <c r="E83" s="25">
        <v>0</v>
      </c>
      <c r="F83" s="26"/>
      <c r="G83" s="26">
        <v>35</v>
      </c>
      <c r="H83" s="25"/>
      <c r="I83" s="26"/>
      <c r="J83" s="27"/>
      <c r="K83" s="27">
        <f>SUM(B83:J83)</f>
        <v>14597.800000000001</v>
      </c>
      <c r="L83" s="27">
        <v>144459.6</v>
      </c>
      <c r="M83" s="27">
        <v>407220</v>
      </c>
      <c r="N83" s="27">
        <f>L83/K83</f>
        <v>9.895984326405348</v>
      </c>
      <c r="O83" s="27">
        <f>M83/K83</f>
        <v>27.895984326405348</v>
      </c>
    </row>
    <row r="84" spans="1:15" ht="12.75">
      <c r="A84" s="8" t="s">
        <v>62</v>
      </c>
      <c r="B84" s="22">
        <f>SUM(B82:B83)</f>
        <v>1491.11</v>
      </c>
      <c r="C84" s="22"/>
      <c r="D84" s="22">
        <f>SUM(D82:D83)</f>
        <v>13071.69</v>
      </c>
      <c r="E84" s="22">
        <f>SUM(E82:E83)</f>
        <v>1260.5</v>
      </c>
      <c r="F84" s="22"/>
      <c r="G84" s="22">
        <f>SUM(G82:G83)</f>
        <v>35</v>
      </c>
      <c r="H84" s="22"/>
      <c r="I84" s="22"/>
      <c r="J84" s="22"/>
      <c r="K84" s="24">
        <f>SUM(B84:J84)</f>
        <v>15858.300000000001</v>
      </c>
      <c r="L84" s="24">
        <f>SUM(L82:L83)</f>
        <v>144459.6</v>
      </c>
      <c r="M84" s="24">
        <f>SUM(M82:M83)</f>
        <v>429111</v>
      </c>
      <c r="N84" s="24">
        <f>L84/K84</f>
        <v>9.109400124855753</v>
      </c>
      <c r="O84" s="24">
        <f>M84/K84</f>
        <v>27.059079472579025</v>
      </c>
    </row>
    <row r="85" spans="2:15" ht="12.75">
      <c r="B85" s="26"/>
      <c r="C85" s="26"/>
      <c r="D85" s="26"/>
      <c r="E85" s="25"/>
      <c r="F85" s="26"/>
      <c r="G85" s="26"/>
      <c r="H85" s="25"/>
      <c r="I85" s="26"/>
      <c r="J85" s="27"/>
      <c r="K85" s="27"/>
      <c r="L85" s="27"/>
      <c r="M85" s="27"/>
      <c r="N85" s="27"/>
      <c r="O85" s="27"/>
    </row>
    <row r="86" spans="1:15" ht="13.5" thickBot="1">
      <c r="A86" s="9" t="s">
        <v>43</v>
      </c>
      <c r="B86" s="32">
        <f>SUM(B84,B80,B70,B66,B64,B59,B52,B50,B39,B37,B31,B26,B24,B22,B17,B15,B13)</f>
        <v>339133.22</v>
      </c>
      <c r="C86" s="32">
        <f aca="true" t="shared" si="9" ref="C86:J86">SUM(C84,C80,C70,C66,C64,C59,C52,C50,C39,C37,C31,C26,C24,C22,C17,C15,C13)</f>
        <v>19500</v>
      </c>
      <c r="D86" s="32">
        <f t="shared" si="9"/>
        <v>1198240.38</v>
      </c>
      <c r="E86" s="32">
        <f t="shared" si="9"/>
        <v>48248.09</v>
      </c>
      <c r="F86" s="32">
        <f t="shared" si="9"/>
        <v>492887.47000000003</v>
      </c>
      <c r="G86" s="32">
        <f t="shared" si="9"/>
        <v>4879155.88</v>
      </c>
      <c r="H86" s="32">
        <f t="shared" si="9"/>
        <v>2689.62</v>
      </c>
      <c r="I86" s="32">
        <f t="shared" si="9"/>
        <v>0</v>
      </c>
      <c r="J86" s="32">
        <f t="shared" si="9"/>
        <v>824289.61</v>
      </c>
      <c r="K86" s="32">
        <f>SUM(K84,K80,K70,K66,K64,K59,K52,K50,K39,K37,K31,K26,K24,K22,K17,K15,K13)</f>
        <v>7804144.27</v>
      </c>
      <c r="L86" s="32">
        <f>SUM(L84,L80,L70,L66,L64,L59,L52,L50,L39,L37,L31,L26,L24,L22,L17,L15,L13)</f>
        <v>177599031.2799</v>
      </c>
      <c r="M86" s="32">
        <f>SUM(M84,M80,M70,M66,M64,M59,M52,M50,M39,M37,M31,M26,M24,M22,M17,M15,M13)</f>
        <v>221194607.1143</v>
      </c>
      <c r="N86" s="32">
        <f>L86/K86</f>
        <v>22.757015392784382</v>
      </c>
      <c r="O86" s="32">
        <f>M86/K86</f>
        <v>28.343223736213684</v>
      </c>
    </row>
    <row r="87" spans="1:15" ht="12.75">
      <c r="A87" s="5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1:11" ht="12.75">
      <c r="A88" s="82"/>
      <c r="B88" s="81" t="s">
        <v>132</v>
      </c>
      <c r="G88" s="18"/>
      <c r="K88" s="16"/>
    </row>
    <row r="89" spans="8:11" ht="12.75">
      <c r="H89" s="16"/>
      <c r="K89" s="16"/>
    </row>
    <row r="90" spans="1:9" ht="12.75">
      <c r="A90" s="67"/>
      <c r="E90" s="7"/>
      <c r="F90" s="7"/>
      <c r="I90" s="7"/>
    </row>
    <row r="91" ht="12.75">
      <c r="I91" s="7"/>
    </row>
    <row r="92" ht="12.75">
      <c r="K92" s="16"/>
    </row>
  </sheetData>
  <mergeCells count="23">
    <mergeCell ref="F6:F8"/>
    <mergeCell ref="A5:A8"/>
    <mergeCell ref="B7:C7"/>
    <mergeCell ref="D7:E7"/>
    <mergeCell ref="G7:G8"/>
    <mergeCell ref="H7:H8"/>
    <mergeCell ref="B1:N1"/>
    <mergeCell ref="B6:E6"/>
    <mergeCell ref="A3:O3"/>
    <mergeCell ref="A4:O4"/>
    <mergeCell ref="B5:K5"/>
    <mergeCell ref="N5:O5"/>
    <mergeCell ref="L5:M5"/>
    <mergeCell ref="O7:O8"/>
    <mergeCell ref="G6:J6"/>
    <mergeCell ref="K6:K8"/>
    <mergeCell ref="N6:O6"/>
    <mergeCell ref="I7:I8"/>
    <mergeCell ref="J7:J8"/>
    <mergeCell ref="N7:N8"/>
    <mergeCell ref="L7:L8"/>
    <mergeCell ref="M7:M8"/>
    <mergeCell ref="L6:M6"/>
  </mergeCells>
  <printOptions horizontalCentered="1"/>
  <pageMargins left="0.3937007874015748" right="0.3937007874015748" top="0.19" bottom="0.16" header="0" footer="0"/>
  <pageSetup fitToHeight="1" fitToWidth="1" horizontalDpi="600" verticalDpi="600" orientation="landscape" paperSize="9" scale="5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O96"/>
  <sheetViews>
    <sheetView zoomScale="75" zoomScaleNormal="75" workbookViewId="0" topLeftCell="A10">
      <selection activeCell="I89" sqref="I89"/>
    </sheetView>
  </sheetViews>
  <sheetFormatPr defaultColWidth="11.421875" defaultRowHeight="12.75"/>
  <cols>
    <col min="1" max="1" width="30.7109375" style="2" customWidth="1"/>
    <col min="2" max="5" width="12.421875" style="2" customWidth="1"/>
    <col min="6" max="6" width="19.00390625" style="2" customWidth="1"/>
    <col min="7" max="7" width="13.140625" style="2" customWidth="1"/>
    <col min="8" max="10" width="12.421875" style="2" customWidth="1"/>
    <col min="11" max="11" width="14.57421875" style="2" customWidth="1"/>
    <col min="12" max="12" width="16.57421875" style="2" customWidth="1"/>
    <col min="13" max="13" width="14.28125" style="2" customWidth="1"/>
    <col min="14" max="15" width="12.421875" style="2" customWidth="1"/>
    <col min="16" max="16384" width="11.421875" style="4" customWidth="1"/>
  </cols>
  <sheetData>
    <row r="1" spans="1:14" ht="30.75" customHeight="1">
      <c r="A1" s="2"/>
      <c r="B1" s="97" t="s">
        <v>128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5" ht="18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15" ht="15">
      <c r="A3" s="98" t="s">
        <v>89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4" spans="1:15" ht="13.5" thickBot="1">
      <c r="A4" s="99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</row>
    <row r="5" spans="1:15" ht="12.75">
      <c r="A5" s="108" t="s">
        <v>108</v>
      </c>
      <c r="B5" s="80" t="s">
        <v>96</v>
      </c>
      <c r="C5" s="101"/>
      <c r="D5" s="101"/>
      <c r="E5" s="101"/>
      <c r="F5" s="101"/>
      <c r="G5" s="101"/>
      <c r="H5" s="101"/>
      <c r="I5" s="101"/>
      <c r="J5" s="101"/>
      <c r="K5" s="102"/>
      <c r="L5" s="103" t="s">
        <v>119</v>
      </c>
      <c r="M5" s="104"/>
      <c r="N5" s="103" t="s">
        <v>84</v>
      </c>
      <c r="O5" s="104"/>
    </row>
    <row r="6" spans="1:15" ht="16.5" customHeight="1">
      <c r="A6" s="109"/>
      <c r="B6" s="85" t="s">
        <v>66</v>
      </c>
      <c r="C6" s="86"/>
      <c r="D6" s="86"/>
      <c r="E6" s="87"/>
      <c r="F6" s="105" t="s">
        <v>131</v>
      </c>
      <c r="G6" s="85" t="s">
        <v>67</v>
      </c>
      <c r="H6" s="86"/>
      <c r="I6" s="86"/>
      <c r="J6" s="87"/>
      <c r="K6" s="88" t="s">
        <v>83</v>
      </c>
      <c r="L6" s="91" t="s">
        <v>120</v>
      </c>
      <c r="M6" s="92"/>
      <c r="N6" s="91" t="s">
        <v>85</v>
      </c>
      <c r="O6" s="92"/>
    </row>
    <row r="7" spans="1:15" ht="16.5" customHeight="1">
      <c r="A7" s="109"/>
      <c r="B7" s="95" t="s">
        <v>68</v>
      </c>
      <c r="C7" s="96"/>
      <c r="D7" s="95" t="s">
        <v>45</v>
      </c>
      <c r="E7" s="96"/>
      <c r="F7" s="106"/>
      <c r="G7" s="93" t="s">
        <v>46</v>
      </c>
      <c r="H7" s="93" t="s">
        <v>71</v>
      </c>
      <c r="I7" s="93" t="s">
        <v>72</v>
      </c>
      <c r="J7" s="93" t="s">
        <v>44</v>
      </c>
      <c r="K7" s="89"/>
      <c r="L7" s="83" t="s">
        <v>86</v>
      </c>
      <c r="M7" s="83" t="s">
        <v>87</v>
      </c>
      <c r="N7" s="83" t="s">
        <v>86</v>
      </c>
      <c r="O7" s="83" t="s">
        <v>87</v>
      </c>
    </row>
    <row r="8" spans="1:15" ht="30" customHeight="1" thickBot="1">
      <c r="A8" s="110"/>
      <c r="B8" s="12" t="s">
        <v>69</v>
      </c>
      <c r="C8" s="13" t="s">
        <v>70</v>
      </c>
      <c r="D8" s="10" t="s">
        <v>69</v>
      </c>
      <c r="E8" s="11" t="s">
        <v>70</v>
      </c>
      <c r="F8" s="107"/>
      <c r="G8" s="94"/>
      <c r="H8" s="94"/>
      <c r="I8" s="94"/>
      <c r="J8" s="94"/>
      <c r="K8" s="90"/>
      <c r="L8" s="84"/>
      <c r="M8" s="84"/>
      <c r="N8" s="84"/>
      <c r="O8" s="84"/>
    </row>
    <row r="9" spans="1:15" ht="12.75">
      <c r="A9" s="1" t="s">
        <v>0</v>
      </c>
      <c r="B9" s="47"/>
      <c r="C9" s="47"/>
      <c r="D9" s="48"/>
      <c r="E9" s="47"/>
      <c r="F9" s="49"/>
      <c r="G9" s="79">
        <v>1732876.37</v>
      </c>
      <c r="H9" s="47"/>
      <c r="I9" s="48"/>
      <c r="J9" s="49">
        <v>23821.77</v>
      </c>
      <c r="K9" s="49">
        <f>SUM(B9:J9)</f>
        <v>1756698.1400000001</v>
      </c>
      <c r="L9" s="49">
        <v>30899984.284799997</v>
      </c>
      <c r="M9" s="49">
        <v>53856181.76</v>
      </c>
      <c r="N9" s="49">
        <f>L9/K9</f>
        <v>17.58980873333195</v>
      </c>
      <c r="O9" s="49">
        <f>M9/K9</f>
        <v>30.65761870733238</v>
      </c>
    </row>
    <row r="10" spans="1:15" ht="12.75">
      <c r="A10" s="2" t="s">
        <v>1</v>
      </c>
      <c r="B10" s="25"/>
      <c r="C10" s="25"/>
      <c r="D10" s="26"/>
      <c r="E10" s="25"/>
      <c r="F10" s="27"/>
      <c r="G10" s="52">
        <v>959037.24</v>
      </c>
      <c r="H10" s="25"/>
      <c r="I10" s="26"/>
      <c r="J10" s="27">
        <v>3649.75</v>
      </c>
      <c r="K10" s="27">
        <f>SUM(B10:J10)</f>
        <v>962686.99</v>
      </c>
      <c r="L10" s="27">
        <v>14005040.4</v>
      </c>
      <c r="M10" s="26">
        <v>24897849.6</v>
      </c>
      <c r="N10" s="26">
        <f>L10/K10</f>
        <v>14.547865033472615</v>
      </c>
      <c r="O10" s="27">
        <f>M10/K10</f>
        <v>25.862871170617982</v>
      </c>
    </row>
    <row r="11" spans="1:15" ht="12.75">
      <c r="A11" s="2" t="s">
        <v>2</v>
      </c>
      <c r="B11" s="25"/>
      <c r="C11" s="25"/>
      <c r="D11" s="26"/>
      <c r="E11" s="25"/>
      <c r="F11" s="27"/>
      <c r="G11" s="52">
        <v>44179.72</v>
      </c>
      <c r="H11" s="25"/>
      <c r="I11" s="26"/>
      <c r="J11" s="27">
        <v>5790</v>
      </c>
      <c r="K11" s="27">
        <f>SUM(B11:J11)</f>
        <v>49969.72</v>
      </c>
      <c r="L11" s="27">
        <v>365743.98</v>
      </c>
      <c r="M11" s="26">
        <v>650211.52</v>
      </c>
      <c r="N11" s="26">
        <f>L11/K11</f>
        <v>7.3193121754534545</v>
      </c>
      <c r="O11" s="27">
        <f>M11/K11</f>
        <v>13.012110534139476</v>
      </c>
    </row>
    <row r="12" spans="1:15" ht="12.75">
      <c r="A12" s="2" t="s">
        <v>3</v>
      </c>
      <c r="B12" s="25"/>
      <c r="C12" s="25"/>
      <c r="D12" s="26"/>
      <c r="E12" s="25"/>
      <c r="F12" s="27"/>
      <c r="G12" s="52">
        <v>523244.77</v>
      </c>
      <c r="H12" s="25"/>
      <c r="I12" s="26"/>
      <c r="J12" s="27">
        <v>64154.78</v>
      </c>
      <c r="K12" s="27">
        <f>SUM(B12:J12)</f>
        <v>587399.55</v>
      </c>
      <c r="L12" s="27">
        <v>10192383</v>
      </c>
      <c r="M12" s="26">
        <v>18119792</v>
      </c>
      <c r="N12" s="26">
        <f>L12/K12</f>
        <v>17.351703793440084</v>
      </c>
      <c r="O12" s="27">
        <f>M12/K12</f>
        <v>30.847473410560152</v>
      </c>
    </row>
    <row r="13" spans="1:15" ht="12.75">
      <c r="A13" s="8" t="s">
        <v>47</v>
      </c>
      <c r="B13" s="22"/>
      <c r="C13" s="22"/>
      <c r="D13" s="23"/>
      <c r="E13" s="22"/>
      <c r="F13" s="24"/>
      <c r="G13" s="68">
        <f>SUM(G9:G12)</f>
        <v>3259338.1000000006</v>
      </c>
      <c r="H13" s="22"/>
      <c r="I13" s="23"/>
      <c r="J13" s="24">
        <f>SUM(J9:J12)</f>
        <v>97416.3</v>
      </c>
      <c r="K13" s="24">
        <f>SUM(K9:K12)</f>
        <v>3356754.4000000004</v>
      </c>
      <c r="L13" s="24">
        <f>SUM(L9:L12)</f>
        <v>55463151.664799996</v>
      </c>
      <c r="M13" s="24">
        <f>SUM(M9:M12)</f>
        <v>97524034.88</v>
      </c>
      <c r="N13" s="24">
        <f>L13/K13</f>
        <v>16.522850663366967</v>
      </c>
      <c r="O13" s="24">
        <f>M13/K13</f>
        <v>29.05307426721478</v>
      </c>
    </row>
    <row r="14" spans="2:15" ht="12.75">
      <c r="B14" s="25"/>
      <c r="C14" s="25"/>
      <c r="D14" s="26"/>
      <c r="E14" s="25"/>
      <c r="F14" s="27"/>
      <c r="G14" s="45"/>
      <c r="H14" s="25"/>
      <c r="I14" s="26"/>
      <c r="J14" s="27"/>
      <c r="K14" s="27"/>
      <c r="L14" s="26"/>
      <c r="M14" s="27"/>
      <c r="N14" s="26"/>
      <c r="O14" s="27"/>
    </row>
    <row r="15" spans="1:15" ht="12.75">
      <c r="A15" s="8" t="s">
        <v>48</v>
      </c>
      <c r="B15" s="22"/>
      <c r="C15" s="22"/>
      <c r="D15" s="23">
        <v>201</v>
      </c>
      <c r="E15" s="22">
        <v>6356</v>
      </c>
      <c r="F15" s="24"/>
      <c r="G15" s="68">
        <v>619762</v>
      </c>
      <c r="H15" s="22"/>
      <c r="I15" s="23"/>
      <c r="J15" s="24"/>
      <c r="K15" s="24">
        <f>SUM(B15:J15)</f>
        <v>626319</v>
      </c>
      <c r="L15" s="23">
        <v>12933787.76</v>
      </c>
      <c r="M15" s="24">
        <v>25577284.999999996</v>
      </c>
      <c r="N15" s="23">
        <f>L15/K15</f>
        <v>20.65047964375981</v>
      </c>
      <c r="O15" s="24">
        <f>M15/K15</f>
        <v>40.83747259782953</v>
      </c>
    </row>
    <row r="16" spans="2:15" ht="12.75">
      <c r="B16" s="25"/>
      <c r="C16" s="25"/>
      <c r="D16" s="26"/>
      <c r="E16" s="25"/>
      <c r="F16" s="27"/>
      <c r="G16" s="45"/>
      <c r="H16" s="25"/>
      <c r="I16" s="26"/>
      <c r="J16" s="27"/>
      <c r="K16" s="27"/>
      <c r="L16" s="26"/>
      <c r="M16" s="27"/>
      <c r="N16" s="26"/>
      <c r="O16" s="27"/>
    </row>
    <row r="17" spans="1:15" ht="12.75">
      <c r="A17" s="8" t="s">
        <v>49</v>
      </c>
      <c r="B17" s="22"/>
      <c r="C17" s="22"/>
      <c r="D17" s="23">
        <v>194469</v>
      </c>
      <c r="E17" s="22">
        <v>61456.96</v>
      </c>
      <c r="F17" s="24"/>
      <c r="G17" s="68">
        <v>226583.04</v>
      </c>
      <c r="H17" s="22"/>
      <c r="I17" s="23"/>
      <c r="J17" s="24"/>
      <c r="K17" s="24">
        <v>482509</v>
      </c>
      <c r="L17" s="23">
        <v>14047695.45</v>
      </c>
      <c r="M17" s="24"/>
      <c r="N17" s="23">
        <f>L17/K17</f>
        <v>29.113851658725537</v>
      </c>
      <c r="O17" s="24"/>
    </row>
    <row r="18" spans="2:15" ht="12.75">
      <c r="B18" s="25"/>
      <c r="C18" s="25"/>
      <c r="D18" s="26"/>
      <c r="E18" s="25"/>
      <c r="F18" s="27"/>
      <c r="G18" s="45"/>
      <c r="H18" s="25"/>
      <c r="I18" s="26"/>
      <c r="J18" s="27"/>
      <c r="K18" s="27"/>
      <c r="L18" s="26"/>
      <c r="M18" s="27"/>
      <c r="N18" s="26"/>
      <c r="O18" s="27"/>
    </row>
    <row r="19" spans="1:15" ht="12.75">
      <c r="A19" s="2" t="s">
        <v>4</v>
      </c>
      <c r="B19" s="25"/>
      <c r="C19" s="25"/>
      <c r="D19" s="26">
        <v>2225</v>
      </c>
      <c r="E19" s="25">
        <v>1273</v>
      </c>
      <c r="F19" s="27"/>
      <c r="G19" s="45">
        <v>964</v>
      </c>
      <c r="H19" s="25"/>
      <c r="I19" s="26"/>
      <c r="J19" s="27"/>
      <c r="K19" s="27">
        <f>SUM(B19:J19)</f>
        <v>4462</v>
      </c>
      <c r="L19" s="27">
        <v>143169.93</v>
      </c>
      <c r="M19" s="26">
        <v>180700.47</v>
      </c>
      <c r="N19" s="26">
        <f>L19/K19</f>
        <v>32.086492604213355</v>
      </c>
      <c r="O19" s="27">
        <f>M19/K19</f>
        <v>40.49764007171672</v>
      </c>
    </row>
    <row r="20" spans="1:15" ht="12.75">
      <c r="A20" s="2" t="s">
        <v>5</v>
      </c>
      <c r="B20" s="25">
        <v>59</v>
      </c>
      <c r="C20" s="25"/>
      <c r="D20" s="26">
        <v>110</v>
      </c>
      <c r="E20" s="25"/>
      <c r="F20" s="27"/>
      <c r="G20" s="45">
        <v>5263</v>
      </c>
      <c r="H20" s="25"/>
      <c r="I20" s="26"/>
      <c r="J20" s="27"/>
      <c r="K20" s="27">
        <v>5432</v>
      </c>
      <c r="L20" s="26">
        <v>23754.06</v>
      </c>
      <c r="M20" s="27">
        <v>29830.68</v>
      </c>
      <c r="N20" s="26">
        <f>L20/K20</f>
        <v>4.372986008836524</v>
      </c>
      <c r="O20" s="27">
        <f>M20/K20</f>
        <v>5.491656848306333</v>
      </c>
    </row>
    <row r="21" spans="1:15" ht="12.75">
      <c r="A21" s="2" t="s">
        <v>6</v>
      </c>
      <c r="B21" s="25">
        <v>17023</v>
      </c>
      <c r="C21" s="25"/>
      <c r="D21" s="26">
        <v>140</v>
      </c>
      <c r="E21" s="25"/>
      <c r="F21" s="27"/>
      <c r="G21" s="45">
        <v>118325</v>
      </c>
      <c r="H21" s="25"/>
      <c r="I21" s="26"/>
      <c r="J21" s="27"/>
      <c r="K21" s="27">
        <v>135488</v>
      </c>
      <c r="L21" s="26">
        <v>6774400</v>
      </c>
      <c r="M21" s="27">
        <v>7993792</v>
      </c>
      <c r="N21" s="26">
        <f>L21/K21</f>
        <v>50</v>
      </c>
      <c r="O21" s="27">
        <f>M21/K21</f>
        <v>59</v>
      </c>
    </row>
    <row r="22" spans="1:15" ht="12.75">
      <c r="A22" s="8" t="s">
        <v>50</v>
      </c>
      <c r="B22" s="22">
        <f aca="true" t="shared" si="0" ref="B22:K22">SUM(B19:B21)</f>
        <v>17082</v>
      </c>
      <c r="C22" s="22"/>
      <c r="D22" s="22">
        <f t="shared" si="0"/>
        <v>2475</v>
      </c>
      <c r="E22" s="22">
        <f t="shared" si="0"/>
        <v>1273</v>
      </c>
      <c r="F22" s="24"/>
      <c r="G22" s="68">
        <f t="shared" si="0"/>
        <v>124552</v>
      </c>
      <c r="H22" s="22"/>
      <c r="I22" s="22"/>
      <c r="J22" s="22"/>
      <c r="K22" s="22">
        <f t="shared" si="0"/>
        <v>145382</v>
      </c>
      <c r="L22" s="22">
        <f>SUM(L19:L21)</f>
        <v>6941323.99</v>
      </c>
      <c r="M22" s="24">
        <f>SUM(M19:M21)</f>
        <v>8204323.15</v>
      </c>
      <c r="N22" s="22">
        <f>L22/K22</f>
        <v>47.74541545720928</v>
      </c>
      <c r="O22" s="24">
        <f>M22/K22</f>
        <v>56.43286754894004</v>
      </c>
    </row>
    <row r="23" spans="2:15" ht="12.75">
      <c r="B23" s="25"/>
      <c r="C23" s="25"/>
      <c r="D23" s="26"/>
      <c r="E23" s="25"/>
      <c r="F23" s="27"/>
      <c r="G23" s="45"/>
      <c r="H23" s="25"/>
      <c r="I23" s="26"/>
      <c r="J23" s="27"/>
      <c r="K23" s="27"/>
      <c r="L23" s="26"/>
      <c r="M23" s="27"/>
      <c r="N23" s="26"/>
      <c r="O23" s="27"/>
    </row>
    <row r="24" spans="1:15" ht="12.75">
      <c r="A24" s="8" t="s">
        <v>51</v>
      </c>
      <c r="B24" s="22">
        <v>7661.81</v>
      </c>
      <c r="C24" s="22"/>
      <c r="D24" s="23">
        <v>63948</v>
      </c>
      <c r="E24" s="22">
        <v>19236</v>
      </c>
      <c r="F24" s="24"/>
      <c r="G24" s="68">
        <v>27781</v>
      </c>
      <c r="H24" s="22"/>
      <c r="I24" s="23"/>
      <c r="J24" s="24"/>
      <c r="K24" s="24">
        <f>SUM(B24:J24)</f>
        <v>118626.81</v>
      </c>
      <c r="L24" s="23">
        <v>3288297.73</v>
      </c>
      <c r="M24" s="24">
        <v>5616285</v>
      </c>
      <c r="N24" s="23">
        <f>L24/K24</f>
        <v>27.719684361401946</v>
      </c>
      <c r="O24" s="24">
        <f>M24/K24</f>
        <v>47.34414589754205</v>
      </c>
    </row>
    <row r="25" spans="2:15" ht="12.75">
      <c r="B25" s="25"/>
      <c r="C25" s="25"/>
      <c r="D25" s="26"/>
      <c r="E25" s="25"/>
      <c r="F25" s="27"/>
      <c r="G25" s="45"/>
      <c r="H25" s="25"/>
      <c r="I25" s="26"/>
      <c r="J25" s="27"/>
      <c r="K25" s="27"/>
      <c r="L25" s="26"/>
      <c r="M25" s="27"/>
      <c r="N25" s="26"/>
      <c r="O25" s="27"/>
    </row>
    <row r="26" spans="1:15" ht="12.75">
      <c r="A26" s="8" t="s">
        <v>52</v>
      </c>
      <c r="B26" s="22"/>
      <c r="C26" s="22"/>
      <c r="D26" s="23">
        <v>5138.75</v>
      </c>
      <c r="E26" s="22">
        <v>1798.12</v>
      </c>
      <c r="F26" s="24"/>
      <c r="G26" s="68">
        <v>25507.09</v>
      </c>
      <c r="H26" s="22"/>
      <c r="I26" s="23"/>
      <c r="J26" s="24"/>
      <c r="K26" s="24">
        <f>SUM(B26:J26)</f>
        <v>32443.96</v>
      </c>
      <c r="L26" s="24">
        <v>1368561.991</v>
      </c>
      <c r="M26" s="24"/>
      <c r="N26" s="24">
        <f>L26/K26</f>
        <v>42.182335047879484</v>
      </c>
      <c r="O26" s="24"/>
    </row>
    <row r="27" spans="2:15" ht="12.75">
      <c r="B27" s="25"/>
      <c r="C27" s="25"/>
      <c r="D27" s="26"/>
      <c r="E27" s="25"/>
      <c r="F27" s="27"/>
      <c r="G27" s="45"/>
      <c r="H27" s="25"/>
      <c r="I27" s="26"/>
      <c r="J27" s="27"/>
      <c r="K27" s="27"/>
      <c r="L27" s="27"/>
      <c r="M27" s="27"/>
      <c r="N27" s="27"/>
      <c r="O27" s="27"/>
    </row>
    <row r="28" spans="1:15" ht="12.75">
      <c r="A28" s="2" t="s">
        <v>7</v>
      </c>
      <c r="B28" s="25">
        <v>73.13</v>
      </c>
      <c r="C28" s="25"/>
      <c r="D28" s="26"/>
      <c r="E28" s="25">
        <v>0</v>
      </c>
      <c r="F28" s="27"/>
      <c r="G28" s="45">
        <v>0</v>
      </c>
      <c r="H28" s="25"/>
      <c r="I28" s="25"/>
      <c r="J28" s="27"/>
      <c r="K28" s="27">
        <v>73.13</v>
      </c>
      <c r="L28" s="27">
        <v>2218.76</v>
      </c>
      <c r="M28" s="27"/>
      <c r="N28" s="27">
        <f>L28/K28</f>
        <v>30.339942568029542</v>
      </c>
      <c r="O28" s="27"/>
    </row>
    <row r="29" spans="1:15" ht="12.75">
      <c r="A29" s="2" t="s">
        <v>8</v>
      </c>
      <c r="B29" s="25">
        <v>1100</v>
      </c>
      <c r="C29" s="25"/>
      <c r="D29" s="26"/>
      <c r="E29" s="25">
        <v>5490</v>
      </c>
      <c r="F29" s="27"/>
      <c r="G29" s="45">
        <v>300.2</v>
      </c>
      <c r="H29" s="25"/>
      <c r="I29" s="26"/>
      <c r="J29" s="27"/>
      <c r="K29" s="27">
        <f>SUM(B29:J29)</f>
        <v>6890.2</v>
      </c>
      <c r="L29" s="27"/>
      <c r="M29" s="27">
        <v>287183.54</v>
      </c>
      <c r="N29" s="27"/>
      <c r="O29" s="27">
        <f>M29/K29</f>
        <v>41.68000058053467</v>
      </c>
    </row>
    <row r="30" spans="1:15" ht="12.75">
      <c r="A30" s="2" t="s">
        <v>9</v>
      </c>
      <c r="B30" s="25">
        <v>0</v>
      </c>
      <c r="C30" s="25"/>
      <c r="D30" s="26"/>
      <c r="E30" s="25">
        <v>5179.84</v>
      </c>
      <c r="F30" s="27"/>
      <c r="G30" s="45">
        <v>22265.49</v>
      </c>
      <c r="H30" s="25"/>
      <c r="I30" s="26"/>
      <c r="J30" s="27"/>
      <c r="K30" s="27">
        <v>27445.33</v>
      </c>
      <c r="L30" s="27">
        <v>216765.43</v>
      </c>
      <c r="M30" s="27"/>
      <c r="N30" s="27">
        <f>L30/K30</f>
        <v>7.8980806570735345</v>
      </c>
      <c r="O30" s="27"/>
    </row>
    <row r="31" spans="1:15" ht="12.75">
      <c r="A31" s="8" t="s">
        <v>53</v>
      </c>
      <c r="B31" s="22">
        <f>SUM(B28:B30)</f>
        <v>1173.13</v>
      </c>
      <c r="C31" s="22"/>
      <c r="D31" s="23"/>
      <c r="E31" s="22">
        <f>SUM(E28:E30)</f>
        <v>10669.84</v>
      </c>
      <c r="F31" s="24"/>
      <c r="G31" s="68">
        <f>SUM(G28:G30)</f>
        <v>22565.690000000002</v>
      </c>
      <c r="H31" s="22"/>
      <c r="I31" s="23"/>
      <c r="J31" s="24"/>
      <c r="K31" s="24">
        <f>SUM(K28:K30)</f>
        <v>34408.66</v>
      </c>
      <c r="L31" s="24">
        <f>SUM(L28:L30)</f>
        <v>218984.19</v>
      </c>
      <c r="M31" s="24">
        <f>SUM(M28:M30)</f>
        <v>287183.54</v>
      </c>
      <c r="N31" s="24">
        <f>L31/K31</f>
        <v>6.3642173220346265</v>
      </c>
      <c r="O31" s="24">
        <f>M31/K31</f>
        <v>8.34625759910441</v>
      </c>
    </row>
    <row r="32" spans="2:15" ht="12.75">
      <c r="B32" s="27"/>
      <c r="C32" s="27"/>
      <c r="D32" s="27"/>
      <c r="E32" s="26"/>
      <c r="F32" s="27"/>
      <c r="G32" s="73"/>
      <c r="H32" s="27"/>
      <c r="I32" s="27"/>
      <c r="J32" s="27"/>
      <c r="K32" s="27"/>
      <c r="L32" s="27"/>
      <c r="M32" s="27"/>
      <c r="N32" s="27"/>
      <c r="O32" s="27"/>
    </row>
    <row r="33" spans="1:15" ht="12.75">
      <c r="A33" s="2" t="s">
        <v>10</v>
      </c>
      <c r="B33" s="27">
        <v>0</v>
      </c>
      <c r="C33" s="27"/>
      <c r="D33" s="27">
        <v>0</v>
      </c>
      <c r="E33" s="26"/>
      <c r="F33" s="27"/>
      <c r="G33" s="73">
        <v>43821</v>
      </c>
      <c r="H33" s="27"/>
      <c r="I33" s="27"/>
      <c r="J33" s="27"/>
      <c r="K33" s="27">
        <v>43821</v>
      </c>
      <c r="L33" s="27">
        <v>416933.6</v>
      </c>
      <c r="M33" s="27">
        <v>2095869.77</v>
      </c>
      <c r="N33" s="27">
        <f>L33/K33</f>
        <v>9.514470231167705</v>
      </c>
      <c r="O33" s="27">
        <f>M33/K33</f>
        <v>47.82797676912896</v>
      </c>
    </row>
    <row r="34" spans="1:15" ht="12.75">
      <c r="A34" s="2" t="s">
        <v>11</v>
      </c>
      <c r="B34" s="27">
        <v>0</v>
      </c>
      <c r="C34" s="27"/>
      <c r="D34" s="27">
        <v>412</v>
      </c>
      <c r="E34" s="26"/>
      <c r="F34" s="27"/>
      <c r="G34" s="73">
        <v>112864</v>
      </c>
      <c r="H34" s="27"/>
      <c r="I34" s="27"/>
      <c r="J34" s="27"/>
      <c r="K34" s="27">
        <v>113276</v>
      </c>
      <c r="L34" s="27">
        <v>1760169.7</v>
      </c>
      <c r="M34" s="27">
        <v>4168768.09</v>
      </c>
      <c r="N34" s="27">
        <f>L34/K34</f>
        <v>15.538769907129488</v>
      </c>
      <c r="O34" s="27">
        <f>M34/K34</f>
        <v>36.801865267135135</v>
      </c>
    </row>
    <row r="35" spans="1:15" ht="12.75">
      <c r="A35" s="2" t="s">
        <v>12</v>
      </c>
      <c r="B35" s="27">
        <v>467</v>
      </c>
      <c r="C35" s="27"/>
      <c r="D35" s="33">
        <v>0</v>
      </c>
      <c r="E35" s="71"/>
      <c r="F35" s="33"/>
      <c r="G35" s="74">
        <v>7286</v>
      </c>
      <c r="H35" s="33"/>
      <c r="I35" s="33"/>
      <c r="J35" s="33"/>
      <c r="K35" s="33">
        <v>7753</v>
      </c>
      <c r="L35" s="33">
        <v>256375.5</v>
      </c>
      <c r="M35" s="33">
        <v>369822.3</v>
      </c>
      <c r="N35" s="27">
        <f>L35/K35</f>
        <v>33.06790919644009</v>
      </c>
      <c r="O35" s="27">
        <f>M35/K35</f>
        <v>47.700541725783566</v>
      </c>
    </row>
    <row r="36" spans="1:15" ht="12.75">
      <c r="A36" s="2" t="s">
        <v>13</v>
      </c>
      <c r="B36" s="33">
        <v>0</v>
      </c>
      <c r="C36" s="33"/>
      <c r="D36" s="33">
        <v>94</v>
      </c>
      <c r="E36" s="71"/>
      <c r="F36" s="33"/>
      <c r="G36" s="74">
        <v>603</v>
      </c>
      <c r="H36" s="33"/>
      <c r="I36" s="33"/>
      <c r="J36" s="33"/>
      <c r="K36" s="33">
        <f>SUM(B36:J36)</f>
        <v>697</v>
      </c>
      <c r="L36" s="27">
        <v>10452</v>
      </c>
      <c r="M36" s="27">
        <v>15862.8</v>
      </c>
      <c r="N36" s="27">
        <f>L36/K36</f>
        <v>14.995695839311335</v>
      </c>
      <c r="O36" s="27">
        <f>M36/K36</f>
        <v>22.75868005738881</v>
      </c>
    </row>
    <row r="37" spans="1:15" ht="12.75">
      <c r="A37" s="8" t="s">
        <v>54</v>
      </c>
      <c r="B37" s="24">
        <f>SUM(B33:B36)</f>
        <v>467</v>
      </c>
      <c r="C37" s="24"/>
      <c r="D37" s="24">
        <f>SUM(D33:D36)</f>
        <v>506</v>
      </c>
      <c r="E37" s="23"/>
      <c r="F37" s="24"/>
      <c r="G37" s="75">
        <f>SUM(G33:G36)</f>
        <v>164574</v>
      </c>
      <c r="H37" s="24"/>
      <c r="I37" s="24"/>
      <c r="J37" s="24"/>
      <c r="K37" s="24">
        <f>SUM(K33:K36)</f>
        <v>165547</v>
      </c>
      <c r="L37" s="24">
        <f>SUM(L33:L36)</f>
        <v>2443930.8</v>
      </c>
      <c r="M37" s="24">
        <f>SUM(M33:M36)</f>
        <v>6650322.959999999</v>
      </c>
      <c r="N37" s="24">
        <f>L37/K37</f>
        <v>14.762761028590067</v>
      </c>
      <c r="O37" s="24">
        <f>M37/K37</f>
        <v>40.171811992968756</v>
      </c>
    </row>
    <row r="38" spans="2:15" ht="12.75">
      <c r="B38" s="25"/>
      <c r="C38" s="25"/>
      <c r="D38" s="26"/>
      <c r="E38" s="25"/>
      <c r="F38" s="27"/>
      <c r="G38" s="45"/>
      <c r="H38" s="25"/>
      <c r="I38" s="26"/>
      <c r="J38" s="27"/>
      <c r="K38" s="27"/>
      <c r="L38" s="27"/>
      <c r="M38" s="27"/>
      <c r="N38" s="27"/>
      <c r="O38" s="27"/>
    </row>
    <row r="39" spans="1:15" ht="12.75">
      <c r="A39" s="8" t="s">
        <v>55</v>
      </c>
      <c r="B39" s="28">
        <v>0.68</v>
      </c>
      <c r="C39" s="22">
        <v>1.03</v>
      </c>
      <c r="D39" s="23">
        <v>0.21</v>
      </c>
      <c r="E39" s="22">
        <v>0.96</v>
      </c>
      <c r="F39" s="24"/>
      <c r="G39" s="68">
        <v>1021.69</v>
      </c>
      <c r="H39" s="22">
        <v>76.17</v>
      </c>
      <c r="I39" s="22"/>
      <c r="J39" s="24"/>
      <c r="K39" s="24">
        <v>1100.74</v>
      </c>
      <c r="L39" s="24">
        <v>39221.64</v>
      </c>
      <c r="M39" s="24"/>
      <c r="N39" s="24">
        <f>L39/K39</f>
        <v>35.63206570125552</v>
      </c>
      <c r="O39" s="24"/>
    </row>
    <row r="40" spans="2:15" ht="12.75">
      <c r="B40" s="25"/>
      <c r="C40" s="25"/>
      <c r="D40" s="26"/>
      <c r="E40" s="25"/>
      <c r="F40" s="27"/>
      <c r="G40" s="45"/>
      <c r="H40" s="25"/>
      <c r="I40" s="26"/>
      <c r="J40" s="27"/>
      <c r="K40" s="27"/>
      <c r="L40" s="27"/>
      <c r="M40" s="27"/>
      <c r="N40" s="27"/>
      <c r="O40" s="27"/>
    </row>
    <row r="41" spans="1:15" ht="12.75">
      <c r="A41" s="2" t="s">
        <v>14</v>
      </c>
      <c r="B41" s="25">
        <v>0</v>
      </c>
      <c r="C41" s="29"/>
      <c r="D41" s="26">
        <v>1908</v>
      </c>
      <c r="E41" s="25">
        <v>0</v>
      </c>
      <c r="F41" s="27">
        <v>0</v>
      </c>
      <c r="G41" s="45">
        <v>5872</v>
      </c>
      <c r="H41" s="25"/>
      <c r="I41" s="26"/>
      <c r="J41" s="27"/>
      <c r="K41" s="27">
        <f aca="true" t="shared" si="1" ref="K41:K46">SUM(B41:J41)</f>
        <v>7780</v>
      </c>
      <c r="L41" s="18">
        <v>139811.92</v>
      </c>
      <c r="M41" s="27"/>
      <c r="N41" s="18">
        <f>L41/K41</f>
        <v>17.97068380462725</v>
      </c>
      <c r="O41" s="27">
        <f>M41/K41</f>
        <v>0</v>
      </c>
    </row>
    <row r="42" spans="1:15" ht="12.75">
      <c r="A42" s="2" t="s">
        <v>15</v>
      </c>
      <c r="B42" s="25"/>
      <c r="C42" s="25"/>
      <c r="D42" s="26">
        <v>1838</v>
      </c>
      <c r="E42" s="25">
        <v>5062</v>
      </c>
      <c r="F42" s="27">
        <v>13453</v>
      </c>
      <c r="G42" s="45">
        <v>41946</v>
      </c>
      <c r="H42" s="25"/>
      <c r="I42" s="26"/>
      <c r="J42" s="27"/>
      <c r="K42" s="27">
        <f t="shared" si="1"/>
        <v>62299</v>
      </c>
      <c r="L42" s="18">
        <v>2474154.79</v>
      </c>
      <c r="M42" s="27">
        <v>2846820.79</v>
      </c>
      <c r="N42" s="18">
        <f aca="true" t="shared" si="2" ref="N42:N50">L42/K42</f>
        <v>39.714197499157294</v>
      </c>
      <c r="O42" s="27">
        <f aca="true" t="shared" si="3" ref="O42:O50">M42/K42</f>
        <v>45.69609126952279</v>
      </c>
    </row>
    <row r="43" spans="1:15" ht="12.75">
      <c r="A43" s="2" t="s">
        <v>16</v>
      </c>
      <c r="B43" s="29">
        <v>13120</v>
      </c>
      <c r="C43" s="25"/>
      <c r="D43" s="26">
        <v>940</v>
      </c>
      <c r="E43" s="26">
        <v>0</v>
      </c>
      <c r="F43" s="27">
        <v>68881</v>
      </c>
      <c r="G43" s="45">
        <v>64785.58</v>
      </c>
      <c r="H43" s="25"/>
      <c r="I43" s="26"/>
      <c r="J43" s="27"/>
      <c r="K43" s="27">
        <f t="shared" si="1"/>
        <v>147726.58000000002</v>
      </c>
      <c r="L43" s="18">
        <v>7413090.799999999</v>
      </c>
      <c r="M43" s="27"/>
      <c r="N43" s="18">
        <f t="shared" si="2"/>
        <v>50.18115764949001</v>
      </c>
      <c r="O43" s="27">
        <f t="shared" si="3"/>
        <v>0</v>
      </c>
    </row>
    <row r="44" spans="1:15" ht="12.75">
      <c r="A44" s="2" t="s">
        <v>17</v>
      </c>
      <c r="B44" s="25">
        <v>0</v>
      </c>
      <c r="C44" s="25"/>
      <c r="D44" s="26">
        <v>1600</v>
      </c>
      <c r="E44" s="25">
        <v>1100</v>
      </c>
      <c r="F44" s="27">
        <v>12120</v>
      </c>
      <c r="G44" s="45">
        <v>64410</v>
      </c>
      <c r="H44" s="25"/>
      <c r="I44" s="26"/>
      <c r="J44" s="27"/>
      <c r="K44" s="27">
        <f t="shared" si="1"/>
        <v>79230</v>
      </c>
      <c r="L44" s="18"/>
      <c r="M44" s="27"/>
      <c r="N44" s="18">
        <f t="shared" si="2"/>
        <v>0</v>
      </c>
      <c r="O44" s="27">
        <f t="shared" si="3"/>
        <v>0</v>
      </c>
    </row>
    <row r="45" spans="1:15" ht="12.75">
      <c r="A45" s="2" t="s">
        <v>18</v>
      </c>
      <c r="B45" s="25">
        <v>0</v>
      </c>
      <c r="C45" s="25"/>
      <c r="D45" s="26">
        <v>823</v>
      </c>
      <c r="E45" s="25">
        <v>0</v>
      </c>
      <c r="F45" s="27">
        <v>5676</v>
      </c>
      <c r="G45" s="45">
        <v>13781</v>
      </c>
      <c r="H45" s="25"/>
      <c r="I45" s="26"/>
      <c r="J45" s="27"/>
      <c r="K45" s="27">
        <f t="shared" si="1"/>
        <v>20280</v>
      </c>
      <c r="L45" s="18">
        <v>540460</v>
      </c>
      <c r="M45" s="27">
        <v>686678.8</v>
      </c>
      <c r="N45" s="18">
        <f t="shared" si="2"/>
        <v>26.649901380670613</v>
      </c>
      <c r="O45" s="27">
        <f t="shared" si="3"/>
        <v>33.859901380670614</v>
      </c>
    </row>
    <row r="46" spans="1:15" ht="12.75">
      <c r="A46" s="2" t="s">
        <v>19</v>
      </c>
      <c r="B46" s="25">
        <v>0</v>
      </c>
      <c r="C46" s="25"/>
      <c r="D46" s="26">
        <v>2487</v>
      </c>
      <c r="E46" s="25">
        <v>0</v>
      </c>
      <c r="F46" s="27">
        <v>2490</v>
      </c>
      <c r="G46" s="45">
        <v>39093.76</v>
      </c>
      <c r="H46" s="25"/>
      <c r="I46" s="26"/>
      <c r="J46" s="27"/>
      <c r="K46" s="27">
        <f t="shared" si="1"/>
        <v>44070.76</v>
      </c>
      <c r="L46" s="18">
        <v>1750780.005</v>
      </c>
      <c r="M46" s="27"/>
      <c r="N46" s="18">
        <f t="shared" si="2"/>
        <v>39.72656711615592</v>
      </c>
      <c r="O46" s="27">
        <f t="shared" si="3"/>
        <v>0</v>
      </c>
    </row>
    <row r="47" spans="1:15" ht="12.75">
      <c r="A47" s="2" t="s">
        <v>20</v>
      </c>
      <c r="B47" s="25">
        <v>0</v>
      </c>
      <c r="C47" s="26"/>
      <c r="D47" s="26">
        <v>1345</v>
      </c>
      <c r="E47" s="25">
        <v>0</v>
      </c>
      <c r="F47" s="27">
        <v>2680</v>
      </c>
      <c r="G47" s="45">
        <v>8175</v>
      </c>
      <c r="H47" s="25"/>
      <c r="I47" s="26"/>
      <c r="J47" s="27"/>
      <c r="K47" s="27">
        <f>SUM(B47:J47)</f>
        <v>12200</v>
      </c>
      <c r="L47" s="18">
        <v>428916</v>
      </c>
      <c r="M47" s="27">
        <v>523474</v>
      </c>
      <c r="N47" s="18">
        <f t="shared" si="2"/>
        <v>35.15704918032787</v>
      </c>
      <c r="O47" s="27">
        <f t="shared" si="3"/>
        <v>42.907704918032785</v>
      </c>
    </row>
    <row r="48" spans="1:15" ht="12.75">
      <c r="A48" s="2" t="s">
        <v>21</v>
      </c>
      <c r="B48" s="25">
        <v>472</v>
      </c>
      <c r="C48" s="25"/>
      <c r="D48" s="26">
        <v>1281</v>
      </c>
      <c r="E48" s="26">
        <v>0</v>
      </c>
      <c r="F48" s="27">
        <v>1517</v>
      </c>
      <c r="G48" s="45">
        <v>9489</v>
      </c>
      <c r="H48" s="25"/>
      <c r="I48" s="26"/>
      <c r="J48" s="27"/>
      <c r="K48" s="27">
        <f>SUM(B48:J48)</f>
        <v>12759</v>
      </c>
      <c r="L48" s="18">
        <v>530136.45</v>
      </c>
      <c r="M48" s="27">
        <v>689241.18</v>
      </c>
      <c r="N48" s="18">
        <f t="shared" si="2"/>
        <v>41.55</v>
      </c>
      <c r="O48" s="27">
        <f t="shared" si="3"/>
        <v>54.02</v>
      </c>
    </row>
    <row r="49" spans="1:15" ht="12.75">
      <c r="A49" s="2" t="s">
        <v>22</v>
      </c>
      <c r="B49" s="25">
        <v>0</v>
      </c>
      <c r="C49" s="25"/>
      <c r="D49" s="26">
        <v>6094</v>
      </c>
      <c r="E49" s="25">
        <v>0</v>
      </c>
      <c r="F49" s="27">
        <v>7801</v>
      </c>
      <c r="G49" s="45">
        <v>59432</v>
      </c>
      <c r="H49" s="25"/>
      <c r="I49" s="26"/>
      <c r="J49" s="27"/>
      <c r="K49" s="27">
        <f>SUM(B49:J49)</f>
        <v>73327</v>
      </c>
      <c r="L49" s="18">
        <v>4850965</v>
      </c>
      <c r="M49" s="27">
        <v>7276447.8</v>
      </c>
      <c r="N49" s="18">
        <f t="shared" si="2"/>
        <v>66.15523613402976</v>
      </c>
      <c r="O49" s="27">
        <f t="shared" si="3"/>
        <v>99.23285829230706</v>
      </c>
    </row>
    <row r="50" spans="1:15" ht="12.75">
      <c r="A50" s="8" t="s">
        <v>56</v>
      </c>
      <c r="B50" s="22">
        <f aca="true" t="shared" si="4" ref="B50:G50">SUM(B41:B49)</f>
        <v>13592</v>
      </c>
      <c r="C50" s="22"/>
      <c r="D50" s="22">
        <f t="shared" si="4"/>
        <v>18316</v>
      </c>
      <c r="E50" s="22">
        <f t="shared" si="4"/>
        <v>6162</v>
      </c>
      <c r="F50" s="24">
        <f t="shared" si="4"/>
        <v>114618</v>
      </c>
      <c r="G50" s="68">
        <f t="shared" si="4"/>
        <v>306984.34</v>
      </c>
      <c r="H50" s="22"/>
      <c r="I50" s="23"/>
      <c r="J50" s="24"/>
      <c r="K50" s="24">
        <f>SUM(K41:K49)</f>
        <v>459672.34</v>
      </c>
      <c r="L50" s="54">
        <f>SUM(L41:L49)</f>
        <v>18128314.964999996</v>
      </c>
      <c r="M50" s="24">
        <f>SUM(M41:M49)</f>
        <v>12022662.57</v>
      </c>
      <c r="N50" s="24">
        <f t="shared" si="2"/>
        <v>39.43747184135551</v>
      </c>
      <c r="O50" s="24">
        <f t="shared" si="3"/>
        <v>26.15485319390764</v>
      </c>
    </row>
    <row r="51" spans="2:15" ht="12.75">
      <c r="B51" s="25"/>
      <c r="C51" s="25"/>
      <c r="D51" s="26"/>
      <c r="E51" s="25"/>
      <c r="F51" s="27"/>
      <c r="G51" s="45"/>
      <c r="H51" s="25"/>
      <c r="I51" s="26"/>
      <c r="J51" s="27"/>
      <c r="K51" s="27"/>
      <c r="L51" s="27"/>
      <c r="M51" s="27"/>
      <c r="N51" s="27"/>
      <c r="O51" s="27"/>
    </row>
    <row r="52" spans="1:15" ht="12.75">
      <c r="A52" s="8" t="s">
        <v>65</v>
      </c>
      <c r="B52" s="22"/>
      <c r="C52" s="22"/>
      <c r="D52" s="23"/>
      <c r="E52" s="22"/>
      <c r="F52" s="24">
        <v>209</v>
      </c>
      <c r="G52" s="68">
        <v>1597</v>
      </c>
      <c r="H52" s="22"/>
      <c r="I52" s="22"/>
      <c r="J52" s="24"/>
      <c r="K52" s="24">
        <f>SUM(B52:J52)</f>
        <v>1806</v>
      </c>
      <c r="L52" s="24">
        <v>22303.11</v>
      </c>
      <c r="M52" s="24">
        <v>47274.66</v>
      </c>
      <c r="N52" s="24">
        <f>L52/K52</f>
        <v>12.349451827242525</v>
      </c>
      <c r="O52" s="24">
        <f>M52/K52</f>
        <v>26.176445182724255</v>
      </c>
    </row>
    <row r="53" spans="2:15" ht="12.75">
      <c r="B53" s="25"/>
      <c r="C53" s="25"/>
      <c r="D53" s="26"/>
      <c r="E53" s="25"/>
      <c r="F53" s="27"/>
      <c r="G53" s="45"/>
      <c r="H53" s="25"/>
      <c r="I53" s="26"/>
      <c r="J53" s="27"/>
      <c r="K53" s="27"/>
      <c r="L53" s="27"/>
      <c r="M53" s="27"/>
      <c r="N53" s="27"/>
      <c r="O53" s="27"/>
    </row>
    <row r="54" spans="1:15" ht="12.75">
      <c r="A54" s="2" t="s">
        <v>23</v>
      </c>
      <c r="B54" s="25"/>
      <c r="C54" s="25"/>
      <c r="D54" s="26">
        <v>0</v>
      </c>
      <c r="E54" s="25">
        <v>0</v>
      </c>
      <c r="F54" s="27"/>
      <c r="G54" s="45">
        <v>5918</v>
      </c>
      <c r="H54" s="25"/>
      <c r="I54" s="25"/>
      <c r="J54" s="27"/>
      <c r="K54" s="27">
        <f>SUM(B54:J54)</f>
        <v>5918</v>
      </c>
      <c r="L54" s="27">
        <v>368714.99</v>
      </c>
      <c r="M54" s="27">
        <v>440886.35</v>
      </c>
      <c r="N54" s="27">
        <f aca="true" t="shared" si="5" ref="N54:N59">L54/K54</f>
        <v>62.303986143967556</v>
      </c>
      <c r="O54" s="27">
        <f aca="true" t="shared" si="6" ref="O54:O59">M54/K54</f>
        <v>74.49921426157485</v>
      </c>
    </row>
    <row r="55" spans="1:15" ht="12.75">
      <c r="A55" s="2" t="s">
        <v>24</v>
      </c>
      <c r="B55" s="25"/>
      <c r="C55" s="25"/>
      <c r="D55" s="26">
        <v>0</v>
      </c>
      <c r="E55" s="25">
        <v>0</v>
      </c>
      <c r="F55" s="27"/>
      <c r="G55" s="45">
        <v>1996.07</v>
      </c>
      <c r="H55" s="25"/>
      <c r="I55" s="25"/>
      <c r="J55" s="27"/>
      <c r="K55" s="27">
        <v>1996.07</v>
      </c>
      <c r="L55" s="27"/>
      <c r="M55" s="27"/>
      <c r="N55" s="27">
        <f t="shared" si="5"/>
        <v>0</v>
      </c>
      <c r="O55" s="27">
        <f t="shared" si="6"/>
        <v>0</v>
      </c>
    </row>
    <row r="56" spans="1:15" ht="12.75">
      <c r="A56" s="2" t="s">
        <v>25</v>
      </c>
      <c r="B56" s="25"/>
      <c r="C56" s="25"/>
      <c r="D56" s="26">
        <v>288</v>
      </c>
      <c r="E56" s="25">
        <v>0</v>
      </c>
      <c r="F56" s="27"/>
      <c r="G56" s="45">
        <v>9521</v>
      </c>
      <c r="H56" s="25"/>
      <c r="I56" s="25"/>
      <c r="J56" s="27"/>
      <c r="K56" s="27">
        <f>SUM(B56:J56)</f>
        <v>9809</v>
      </c>
      <c r="L56" s="27">
        <v>368953.59</v>
      </c>
      <c r="M56" s="27"/>
      <c r="N56" s="27">
        <f t="shared" si="5"/>
        <v>37.61378224079927</v>
      </c>
      <c r="O56" s="27">
        <f t="shared" si="6"/>
        <v>0</v>
      </c>
    </row>
    <row r="57" spans="1:15" ht="12.75">
      <c r="A57" s="2" t="s">
        <v>26</v>
      </c>
      <c r="B57" s="25"/>
      <c r="C57" s="25"/>
      <c r="D57" s="26">
        <v>0</v>
      </c>
      <c r="E57" s="25">
        <v>0</v>
      </c>
      <c r="F57" s="27"/>
      <c r="G57" s="45">
        <v>10012</v>
      </c>
      <c r="H57" s="25"/>
      <c r="I57" s="26"/>
      <c r="J57" s="27"/>
      <c r="K57" s="27">
        <v>10012</v>
      </c>
      <c r="L57" s="27">
        <v>450100</v>
      </c>
      <c r="M57" s="27"/>
      <c r="N57" s="27">
        <f t="shared" si="5"/>
        <v>44.95605273671594</v>
      </c>
      <c r="O57" s="27">
        <f t="shared" si="6"/>
        <v>0</v>
      </c>
    </row>
    <row r="58" spans="1:15" ht="12.75">
      <c r="A58" s="2" t="s">
        <v>27</v>
      </c>
      <c r="B58" s="25"/>
      <c r="C58" s="25"/>
      <c r="D58" s="26">
        <v>0</v>
      </c>
      <c r="E58" s="25">
        <v>4568</v>
      </c>
      <c r="F58" s="27"/>
      <c r="G58" s="45">
        <v>4703.5</v>
      </c>
      <c r="H58" s="25"/>
      <c r="I58" s="26"/>
      <c r="J58" s="27"/>
      <c r="K58" s="27">
        <v>9271.5</v>
      </c>
      <c r="L58" s="27">
        <v>440474.5</v>
      </c>
      <c r="M58" s="27"/>
      <c r="N58" s="27">
        <f t="shared" si="5"/>
        <v>47.508439842528176</v>
      </c>
      <c r="O58" s="27">
        <f t="shared" si="6"/>
        <v>0</v>
      </c>
    </row>
    <row r="59" spans="1:15" ht="12.75">
      <c r="A59" s="8" t="s">
        <v>57</v>
      </c>
      <c r="B59" s="22"/>
      <c r="C59" s="22"/>
      <c r="D59" s="23">
        <f>SUM(D54:D58)</f>
        <v>288</v>
      </c>
      <c r="E59" s="22">
        <f>SUM(E54:E58)</f>
        <v>4568</v>
      </c>
      <c r="F59" s="24"/>
      <c r="G59" s="68">
        <f>SUM(G54:G58)</f>
        <v>32150.57</v>
      </c>
      <c r="H59" s="22"/>
      <c r="I59" s="23"/>
      <c r="J59" s="24"/>
      <c r="K59" s="24">
        <f>SUM(K54:K58)</f>
        <v>37006.57</v>
      </c>
      <c r="L59" s="24">
        <f>SUM(L54:L58)</f>
        <v>1628243.08</v>
      </c>
      <c r="M59" s="24">
        <f>SUM(M54:M58)</f>
        <v>440886.35</v>
      </c>
      <c r="N59" s="24">
        <f t="shared" si="5"/>
        <v>43.99875697747724</v>
      </c>
      <c r="O59" s="24">
        <f t="shared" si="6"/>
        <v>11.913731804920046</v>
      </c>
    </row>
    <row r="60" spans="2:15" ht="12.75">
      <c r="B60" s="25"/>
      <c r="C60" s="25"/>
      <c r="D60" s="26"/>
      <c r="E60" s="25"/>
      <c r="F60" s="27"/>
      <c r="G60" s="45"/>
      <c r="H60" s="25"/>
      <c r="I60" s="26"/>
      <c r="J60" s="27"/>
      <c r="K60" s="27"/>
      <c r="L60" s="27"/>
      <c r="M60" s="27"/>
      <c r="N60" s="27"/>
      <c r="O60" s="27"/>
    </row>
    <row r="61" spans="1:15" ht="12.75">
      <c r="A61" s="2" t="s">
        <v>28</v>
      </c>
      <c r="B61" s="25"/>
      <c r="C61" s="25"/>
      <c r="D61" s="26"/>
      <c r="E61" s="25"/>
      <c r="F61" s="27"/>
      <c r="G61" s="45">
        <v>1020.4</v>
      </c>
      <c r="H61" s="25"/>
      <c r="I61" s="25"/>
      <c r="J61" s="27"/>
      <c r="K61" s="27">
        <v>1020.4</v>
      </c>
      <c r="L61" s="27">
        <v>61224</v>
      </c>
      <c r="M61" s="27"/>
      <c r="N61" s="27">
        <f>L61/K61</f>
        <v>60</v>
      </c>
      <c r="O61" s="27"/>
    </row>
    <row r="62" spans="1:15" ht="12.75">
      <c r="A62" s="2" t="s">
        <v>29</v>
      </c>
      <c r="B62" s="25"/>
      <c r="C62" s="25"/>
      <c r="D62" s="26"/>
      <c r="E62" s="25"/>
      <c r="F62" s="27"/>
      <c r="G62" s="76">
        <v>0</v>
      </c>
      <c r="H62" s="25"/>
      <c r="I62" s="25"/>
      <c r="J62" s="27"/>
      <c r="K62" s="27">
        <v>0</v>
      </c>
      <c r="L62" s="27"/>
      <c r="M62" s="27"/>
      <c r="N62" s="27"/>
      <c r="O62" s="27"/>
    </row>
    <row r="63" spans="1:15" ht="12.75">
      <c r="A63" s="2" t="s">
        <v>30</v>
      </c>
      <c r="B63" s="25"/>
      <c r="C63" s="25"/>
      <c r="D63" s="25"/>
      <c r="E63" s="25"/>
      <c r="F63" s="27"/>
      <c r="G63" s="45">
        <v>1843</v>
      </c>
      <c r="H63" s="25"/>
      <c r="I63" s="26"/>
      <c r="J63" s="27"/>
      <c r="K63" s="27">
        <f>SUM(B63:J63)</f>
        <v>1843</v>
      </c>
      <c r="L63" s="27"/>
      <c r="M63" s="27"/>
      <c r="N63" s="27"/>
      <c r="O63" s="27"/>
    </row>
    <row r="64" spans="1:15" ht="12.75">
      <c r="A64" s="8" t="s">
        <v>58</v>
      </c>
      <c r="B64" s="22"/>
      <c r="C64" s="22"/>
      <c r="D64" s="23"/>
      <c r="E64" s="22"/>
      <c r="F64" s="24"/>
      <c r="G64" s="68">
        <f>SUM(G61:G63)</f>
        <v>2863.4</v>
      </c>
      <c r="H64" s="22"/>
      <c r="I64" s="23"/>
      <c r="J64" s="24"/>
      <c r="K64" s="24">
        <f>SUM(K61:K63)</f>
        <v>2863.4</v>
      </c>
      <c r="L64" s="24">
        <f>SUM(L61:L63)</f>
        <v>61224</v>
      </c>
      <c r="M64" s="24"/>
      <c r="N64" s="24">
        <f>L64/K64</f>
        <v>21.381574352168748</v>
      </c>
      <c r="O64" s="24"/>
    </row>
    <row r="65" spans="2:15" ht="12.75">
      <c r="B65" s="25"/>
      <c r="C65" s="25"/>
      <c r="D65" s="26"/>
      <c r="E65" s="25"/>
      <c r="F65" s="27"/>
      <c r="G65" s="76"/>
      <c r="H65" s="25"/>
      <c r="I65" s="26"/>
      <c r="J65" s="27"/>
      <c r="K65" s="27"/>
      <c r="L65" s="27"/>
      <c r="M65" s="27"/>
      <c r="N65" s="27"/>
      <c r="O65" s="27"/>
    </row>
    <row r="66" spans="1:15" ht="12.75">
      <c r="A66" s="8" t="s">
        <v>59</v>
      </c>
      <c r="B66" s="22"/>
      <c r="C66" s="22"/>
      <c r="D66" s="23"/>
      <c r="E66" s="22"/>
      <c r="F66" s="24"/>
      <c r="G66" s="77">
        <v>1462</v>
      </c>
      <c r="H66" s="22"/>
      <c r="I66" s="23"/>
      <c r="J66" s="24"/>
      <c r="K66" s="24">
        <f>SUM(B66:J66)</f>
        <v>1462</v>
      </c>
      <c r="L66" s="24"/>
      <c r="M66" s="24"/>
      <c r="N66" s="24"/>
      <c r="O66" s="24"/>
    </row>
    <row r="67" spans="2:15" ht="12.75">
      <c r="B67" s="25"/>
      <c r="C67" s="25"/>
      <c r="D67" s="26"/>
      <c r="E67" s="25"/>
      <c r="F67" s="27"/>
      <c r="G67" s="45"/>
      <c r="H67" s="25"/>
      <c r="I67" s="26"/>
      <c r="J67" s="27"/>
      <c r="K67" s="27"/>
      <c r="L67" s="27"/>
      <c r="M67" s="27"/>
      <c r="N67" s="27"/>
      <c r="O67" s="27"/>
    </row>
    <row r="68" spans="1:15" ht="12.75">
      <c r="A68" s="2" t="s">
        <v>31</v>
      </c>
      <c r="B68" s="25"/>
      <c r="C68" s="25"/>
      <c r="D68" s="26">
        <v>0</v>
      </c>
      <c r="E68" s="25"/>
      <c r="F68" s="27"/>
      <c r="G68" s="45">
        <v>26559.7</v>
      </c>
      <c r="H68" s="25"/>
      <c r="I68" s="25"/>
      <c r="J68" s="27">
        <v>0</v>
      </c>
      <c r="K68" s="27">
        <v>26559.7</v>
      </c>
      <c r="L68" s="27"/>
      <c r="M68" s="27"/>
      <c r="N68" s="27"/>
      <c r="O68" s="27"/>
    </row>
    <row r="69" spans="1:15" ht="12.75">
      <c r="A69" s="2" t="s">
        <v>32</v>
      </c>
      <c r="B69" s="25"/>
      <c r="C69" s="25"/>
      <c r="D69" s="26">
        <v>2179.43</v>
      </c>
      <c r="E69" s="25"/>
      <c r="F69" s="27"/>
      <c r="G69" s="45">
        <v>51230</v>
      </c>
      <c r="H69" s="25"/>
      <c r="I69" s="25"/>
      <c r="J69" s="27">
        <v>10850</v>
      </c>
      <c r="K69" s="27">
        <v>64259.43</v>
      </c>
      <c r="L69" s="27"/>
      <c r="M69" s="27"/>
      <c r="N69" s="27"/>
      <c r="O69" s="27"/>
    </row>
    <row r="70" spans="1:15" ht="12.75">
      <c r="A70" s="8" t="s">
        <v>60</v>
      </c>
      <c r="B70" s="22"/>
      <c r="C70" s="22"/>
      <c r="D70" s="22">
        <f aca="true" t="shared" si="7" ref="D70:K70">SUM(D68:D69)</f>
        <v>2179.43</v>
      </c>
      <c r="E70" s="22"/>
      <c r="F70" s="24"/>
      <c r="G70" s="68">
        <f t="shared" si="7"/>
        <v>77789.7</v>
      </c>
      <c r="H70" s="22"/>
      <c r="I70" s="22"/>
      <c r="J70" s="22">
        <f t="shared" si="7"/>
        <v>10850</v>
      </c>
      <c r="K70" s="22">
        <f t="shared" si="7"/>
        <v>90819.13</v>
      </c>
      <c r="L70" s="24"/>
      <c r="M70" s="24"/>
      <c r="N70" s="24"/>
      <c r="O70" s="24"/>
    </row>
    <row r="71" spans="2:15" ht="12.75">
      <c r="B71" s="27"/>
      <c r="C71" s="27"/>
      <c r="D71" s="27"/>
      <c r="E71" s="26"/>
      <c r="F71" s="27"/>
      <c r="G71" s="73"/>
      <c r="H71" s="27"/>
      <c r="I71" s="27"/>
      <c r="J71" s="27"/>
      <c r="K71" s="27"/>
      <c r="L71" s="27"/>
      <c r="M71" s="27"/>
      <c r="N71" s="27"/>
      <c r="O71" s="27"/>
    </row>
    <row r="72" spans="1:15" ht="12.75">
      <c r="A72" s="2" t="s">
        <v>33</v>
      </c>
      <c r="B72" s="27">
        <v>0</v>
      </c>
      <c r="C72" s="27"/>
      <c r="D72" s="27">
        <v>0</v>
      </c>
      <c r="E72" s="26"/>
      <c r="F72" s="27"/>
      <c r="G72" s="73"/>
      <c r="H72" s="27"/>
      <c r="I72" s="27"/>
      <c r="J72" s="27"/>
      <c r="K72" s="27">
        <v>0</v>
      </c>
      <c r="L72" s="27"/>
      <c r="M72" s="27"/>
      <c r="N72" s="27"/>
      <c r="O72" s="27"/>
    </row>
    <row r="73" spans="1:15" ht="12.75">
      <c r="A73" s="2" t="s">
        <v>34</v>
      </c>
      <c r="B73" s="27">
        <v>0</v>
      </c>
      <c r="C73" s="27"/>
      <c r="D73" s="27">
        <v>6</v>
      </c>
      <c r="E73" s="26"/>
      <c r="F73" s="27"/>
      <c r="G73" s="73"/>
      <c r="H73" s="27"/>
      <c r="I73" s="27"/>
      <c r="J73" s="27"/>
      <c r="K73" s="27">
        <f>SUM(B73:J73)</f>
        <v>6</v>
      </c>
      <c r="L73" s="27"/>
      <c r="M73" s="27"/>
      <c r="N73" s="27"/>
      <c r="O73" s="27"/>
    </row>
    <row r="74" spans="1:15" ht="12.75">
      <c r="A74" s="2" t="s">
        <v>35</v>
      </c>
      <c r="B74" s="27">
        <v>0</v>
      </c>
      <c r="C74" s="27"/>
      <c r="D74" s="27">
        <v>0</v>
      </c>
      <c r="E74" s="26"/>
      <c r="F74" s="27"/>
      <c r="G74" s="73"/>
      <c r="H74" s="27"/>
      <c r="I74" s="27"/>
      <c r="J74" s="27"/>
      <c r="K74" s="27">
        <v>0</v>
      </c>
      <c r="L74" s="27"/>
      <c r="M74" s="27"/>
      <c r="N74" s="27"/>
      <c r="O74" s="27"/>
    </row>
    <row r="75" spans="1:15" ht="12.75">
      <c r="A75" s="2" t="s">
        <v>36</v>
      </c>
      <c r="B75" s="27">
        <v>0</v>
      </c>
      <c r="C75" s="27"/>
      <c r="D75" s="27">
        <v>175</v>
      </c>
      <c r="E75" s="26"/>
      <c r="F75" s="27"/>
      <c r="G75" s="73"/>
      <c r="H75" s="27"/>
      <c r="I75" s="27"/>
      <c r="J75" s="27"/>
      <c r="K75" s="27">
        <v>175</v>
      </c>
      <c r="L75" s="27">
        <v>1925</v>
      </c>
      <c r="M75" s="27"/>
      <c r="N75" s="27">
        <f aca="true" t="shared" si="8" ref="N75:N80">L75/K75</f>
        <v>11</v>
      </c>
      <c r="O75" s="27"/>
    </row>
    <row r="76" spans="1:15" ht="12.75">
      <c r="A76" s="2" t="s">
        <v>37</v>
      </c>
      <c r="B76" s="27">
        <v>11302</v>
      </c>
      <c r="C76" s="27"/>
      <c r="D76" s="27">
        <v>6205</v>
      </c>
      <c r="E76" s="26"/>
      <c r="F76" s="27"/>
      <c r="G76" s="73"/>
      <c r="H76" s="27"/>
      <c r="I76" s="27"/>
      <c r="J76" s="27"/>
      <c r="K76" s="27">
        <f>SUM(B76:J76)</f>
        <v>17507</v>
      </c>
      <c r="L76" s="27">
        <v>399498.57</v>
      </c>
      <c r="M76" s="27"/>
      <c r="N76" s="27">
        <f t="shared" si="8"/>
        <v>22.819361969497916</v>
      </c>
      <c r="O76" s="27"/>
    </row>
    <row r="77" spans="1:15" ht="12.75">
      <c r="A77" s="2" t="s">
        <v>38</v>
      </c>
      <c r="B77" s="27">
        <v>0</v>
      </c>
      <c r="C77" s="27"/>
      <c r="D77" s="27">
        <v>0</v>
      </c>
      <c r="E77" s="26"/>
      <c r="F77" s="27"/>
      <c r="G77" s="73"/>
      <c r="H77" s="27"/>
      <c r="I77" s="27"/>
      <c r="J77" s="27"/>
      <c r="K77" s="27">
        <v>0</v>
      </c>
      <c r="L77" s="27"/>
      <c r="M77" s="27"/>
      <c r="N77" s="27"/>
      <c r="O77" s="27"/>
    </row>
    <row r="78" spans="1:15" ht="12.75">
      <c r="A78" s="2" t="s">
        <v>39</v>
      </c>
      <c r="B78" s="27">
        <v>0</v>
      </c>
      <c r="C78" s="27"/>
      <c r="D78" s="27">
        <v>546</v>
      </c>
      <c r="E78" s="26"/>
      <c r="F78" s="27"/>
      <c r="G78" s="73"/>
      <c r="H78" s="27"/>
      <c r="I78" s="27"/>
      <c r="J78" s="27"/>
      <c r="K78" s="27">
        <v>546</v>
      </c>
      <c r="L78" s="27">
        <v>5460</v>
      </c>
      <c r="M78" s="27"/>
      <c r="N78" s="27">
        <f t="shared" si="8"/>
        <v>10</v>
      </c>
      <c r="O78" s="27"/>
    </row>
    <row r="79" spans="1:15" ht="12.75">
      <c r="A79" s="2" t="s">
        <v>40</v>
      </c>
      <c r="B79" s="27">
        <v>3013</v>
      </c>
      <c r="C79" s="27"/>
      <c r="D79" s="27">
        <v>17</v>
      </c>
      <c r="E79" s="26"/>
      <c r="F79" s="27"/>
      <c r="G79" s="73"/>
      <c r="H79" s="27"/>
      <c r="I79" s="27"/>
      <c r="J79" s="27"/>
      <c r="K79" s="27">
        <f>SUM(B79:J79)</f>
        <v>3030</v>
      </c>
      <c r="L79" s="27">
        <v>74231.68</v>
      </c>
      <c r="M79" s="27"/>
      <c r="N79" s="27">
        <f t="shared" si="8"/>
        <v>24.498904290429042</v>
      </c>
      <c r="O79" s="27"/>
    </row>
    <row r="80" spans="1:15" ht="12.75">
      <c r="A80" s="8" t="s">
        <v>61</v>
      </c>
      <c r="B80" s="24">
        <f>SUM(B72:B79)</f>
        <v>14315</v>
      </c>
      <c r="C80" s="24"/>
      <c r="D80" s="24">
        <f>SUM(D72:D79)</f>
        <v>6949</v>
      </c>
      <c r="E80" s="23"/>
      <c r="F80" s="24"/>
      <c r="G80" s="75"/>
      <c r="H80" s="24"/>
      <c r="I80" s="24"/>
      <c r="J80" s="24"/>
      <c r="K80" s="24">
        <f>SUM(K72:K79)</f>
        <v>21264</v>
      </c>
      <c r="L80" s="24">
        <f>SUM(L72:L79)</f>
        <v>481115.25</v>
      </c>
      <c r="M80" s="24"/>
      <c r="N80" s="24">
        <f t="shared" si="8"/>
        <v>22.625811230248306</v>
      </c>
      <c r="O80" s="24"/>
    </row>
    <row r="81" spans="2:15" ht="12.75">
      <c r="B81" s="26"/>
      <c r="C81" s="26"/>
      <c r="D81" s="26"/>
      <c r="E81" s="26"/>
      <c r="F81" s="27"/>
      <c r="G81" s="45"/>
      <c r="H81" s="26"/>
      <c r="I81" s="26"/>
      <c r="J81" s="26"/>
      <c r="K81" s="26"/>
      <c r="L81" s="26"/>
      <c r="M81" s="26"/>
      <c r="N81" s="26"/>
      <c r="O81" s="27"/>
    </row>
    <row r="82" spans="1:15" ht="12.75">
      <c r="A82" s="2" t="s">
        <v>41</v>
      </c>
      <c r="B82" s="26"/>
      <c r="C82" s="26"/>
      <c r="D82" s="26"/>
      <c r="E82" s="26"/>
      <c r="F82" s="27"/>
      <c r="G82" s="45"/>
      <c r="H82" s="26"/>
      <c r="I82" s="26"/>
      <c r="J82" s="26"/>
      <c r="K82" s="26"/>
      <c r="L82" s="26"/>
      <c r="M82" s="26"/>
      <c r="N82" s="26"/>
      <c r="O82" s="27"/>
    </row>
    <row r="83" spans="1:15" ht="12.75">
      <c r="A83" s="2" t="s">
        <v>42</v>
      </c>
      <c r="B83" s="26"/>
      <c r="C83" s="26"/>
      <c r="D83" s="26"/>
      <c r="E83" s="26"/>
      <c r="F83" s="27"/>
      <c r="G83" s="45"/>
      <c r="H83" s="26"/>
      <c r="I83" s="26"/>
      <c r="J83" s="26"/>
      <c r="K83" s="26"/>
      <c r="L83" s="26"/>
      <c r="M83" s="26"/>
      <c r="N83" s="26"/>
      <c r="O83" s="27"/>
    </row>
    <row r="84" spans="1:15" ht="12.75">
      <c r="A84" s="8" t="s">
        <v>62</v>
      </c>
      <c r="B84" s="24"/>
      <c r="C84" s="24"/>
      <c r="D84" s="24"/>
      <c r="E84" s="23"/>
      <c r="F84" s="24"/>
      <c r="G84" s="75"/>
      <c r="H84" s="24"/>
      <c r="I84" s="24"/>
      <c r="J84" s="24"/>
      <c r="K84" s="24">
        <f>SUM(K82:K83)</f>
        <v>0</v>
      </c>
      <c r="L84" s="24">
        <f>SUM(L82:L83)</f>
        <v>0</v>
      </c>
      <c r="M84" s="24">
        <f>SUM(M82:M83)</f>
        <v>0</v>
      </c>
      <c r="N84" s="24">
        <f>SUM(N82:N83)</f>
        <v>0</v>
      </c>
      <c r="O84" s="24">
        <f>SUM(O82:O83)</f>
        <v>0</v>
      </c>
    </row>
    <row r="85" spans="2:15" ht="12.75">
      <c r="B85" s="26"/>
      <c r="C85" s="26"/>
      <c r="D85" s="26"/>
      <c r="E85" s="25"/>
      <c r="F85" s="27"/>
      <c r="G85" s="45"/>
      <c r="H85" s="25"/>
      <c r="I85" s="26"/>
      <c r="J85" s="27"/>
      <c r="K85" s="27"/>
      <c r="L85" s="27"/>
      <c r="M85" s="27"/>
      <c r="N85" s="27"/>
      <c r="O85" s="27"/>
    </row>
    <row r="86" spans="1:15" ht="13.5" thickBot="1">
      <c r="A86" s="9" t="s">
        <v>43</v>
      </c>
      <c r="B86" s="32">
        <f>SUM(B84,B80,B70,B66,B64,B59,B52,B50,B39,B37,B31,B26,B24,B22,B17,B15,B13)</f>
        <v>54291.62</v>
      </c>
      <c r="C86" s="32">
        <f aca="true" t="shared" si="9" ref="C86:J86">SUM(C84,C80,C70,C66,C64,C59,C52,C50,C39,C37,C31,C26,C24,C22,C17,C15,C13)</f>
        <v>1.03</v>
      </c>
      <c r="D86" s="32">
        <f t="shared" si="9"/>
        <v>294470.39</v>
      </c>
      <c r="E86" s="72">
        <f t="shared" si="9"/>
        <v>111520.88</v>
      </c>
      <c r="F86" s="32">
        <f t="shared" si="9"/>
        <v>114827</v>
      </c>
      <c r="G86" s="78">
        <f t="shared" si="9"/>
        <v>4894531.620000001</v>
      </c>
      <c r="H86" s="32">
        <f t="shared" si="9"/>
        <v>76.17</v>
      </c>
      <c r="I86" s="32">
        <f t="shared" si="9"/>
        <v>0</v>
      </c>
      <c r="J86" s="32">
        <f t="shared" si="9"/>
        <v>108266.3</v>
      </c>
      <c r="K86" s="32">
        <f>SUM(K84,K80,K70,K66,K64,K59,K52,K50,K39,K37,K31,K26,K24,K22,K17,K15,K13)</f>
        <v>5577985.010000001</v>
      </c>
      <c r="L86" s="32">
        <f>SUM(L84,L80,L70,L66,L64,L59,L52,L50,L39,L37,L31,L26,L24,L22,L17,L15,L13)</f>
        <v>117066155.62079999</v>
      </c>
      <c r="M86" s="32">
        <f>SUM(M84,M80,M70,M66,M64,M59,M52,M50,M39,M37,M31,M26,M24,M22,M17,M15,M13)</f>
        <v>156370258.10999998</v>
      </c>
      <c r="N86" s="32">
        <f>L86/K86</f>
        <v>20.987176446499625</v>
      </c>
      <c r="O86" s="32">
        <f>M86/K86</f>
        <v>28.033466893450825</v>
      </c>
    </row>
    <row r="87" spans="1:15" ht="12.75">
      <c r="A87" s="5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1:11" ht="12.75">
      <c r="A88" s="82"/>
      <c r="B88" s="81" t="s">
        <v>132</v>
      </c>
      <c r="G88" s="18"/>
      <c r="K88" s="16"/>
    </row>
    <row r="89" spans="2:7" ht="12.75">
      <c r="B89" s="17"/>
      <c r="G89" s="18"/>
    </row>
    <row r="90" spans="8:11" ht="12.75">
      <c r="H90" s="16"/>
      <c r="K90" s="16"/>
    </row>
    <row r="91" spans="1:9" ht="12.75">
      <c r="A91" s="67"/>
      <c r="E91" s="7"/>
      <c r="F91" s="7"/>
      <c r="I91" s="7"/>
    </row>
    <row r="92" ht="12.75">
      <c r="I92" s="7"/>
    </row>
    <row r="93" ht="12.75"/>
    <row r="94" ht="12.75"/>
    <row r="95" ht="12.75"/>
    <row r="96" ht="12.75">
      <c r="I96" s="2" t="s">
        <v>127</v>
      </c>
    </row>
  </sheetData>
  <mergeCells count="24">
    <mergeCell ref="O7:O8"/>
    <mergeCell ref="G6:J6"/>
    <mergeCell ref="K6:K8"/>
    <mergeCell ref="N6:O6"/>
    <mergeCell ref="I7:I8"/>
    <mergeCell ref="J7:J8"/>
    <mergeCell ref="N7:N8"/>
    <mergeCell ref="L6:M6"/>
    <mergeCell ref="L7:L8"/>
    <mergeCell ref="M7:M8"/>
    <mergeCell ref="D7:E7"/>
    <mergeCell ref="G7:G8"/>
    <mergeCell ref="H7:H8"/>
    <mergeCell ref="F6:F8"/>
    <mergeCell ref="B1:N1"/>
    <mergeCell ref="B6:E6"/>
    <mergeCell ref="A2:O2"/>
    <mergeCell ref="A3:O3"/>
    <mergeCell ref="A4:O4"/>
    <mergeCell ref="B5:K5"/>
    <mergeCell ref="N5:O5"/>
    <mergeCell ref="L5:M5"/>
    <mergeCell ref="A5:A8"/>
    <mergeCell ref="B7:C7"/>
  </mergeCells>
  <printOptions horizontalCentered="1"/>
  <pageMargins left="0.3937007874015748" right="0.3937007874015748" top="0.17" bottom="0.21" header="0" footer="0"/>
  <pageSetup fitToHeight="1" fitToWidth="1" horizontalDpi="600" verticalDpi="600" orientation="landscape" paperSize="9" scale="5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O92"/>
  <sheetViews>
    <sheetView zoomScale="75" zoomScaleNormal="75" workbookViewId="0" topLeftCell="A1">
      <selection activeCell="I39" sqref="I39:J39"/>
    </sheetView>
  </sheetViews>
  <sheetFormatPr defaultColWidth="11.421875" defaultRowHeight="12.75"/>
  <cols>
    <col min="1" max="1" width="30.7109375" style="2" customWidth="1"/>
    <col min="2" max="3" width="12.421875" style="2" customWidth="1"/>
    <col min="4" max="4" width="14.57421875" style="2" customWidth="1"/>
    <col min="5" max="5" width="12.421875" style="2" customWidth="1"/>
    <col min="6" max="6" width="18.7109375" style="2" customWidth="1"/>
    <col min="7" max="7" width="13.7109375" style="2" customWidth="1"/>
    <col min="8" max="10" width="12.421875" style="2" customWidth="1"/>
    <col min="11" max="11" width="14.00390625" style="2" customWidth="1"/>
    <col min="12" max="12" width="16.421875" style="2" customWidth="1"/>
    <col min="13" max="13" width="15.140625" style="2" customWidth="1"/>
    <col min="14" max="15" width="12.421875" style="2" customWidth="1"/>
    <col min="16" max="16" width="11.8515625" style="4" bestFit="1" customWidth="1"/>
    <col min="17" max="16384" width="11.421875" style="4" customWidth="1"/>
  </cols>
  <sheetData>
    <row r="1" spans="1:14" ht="30.75" customHeight="1">
      <c r="A1" s="2"/>
      <c r="B1" s="97" t="s">
        <v>128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5" ht="18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15" ht="15">
      <c r="A3" s="98" t="s">
        <v>100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4" spans="1:15" ht="13.5" thickBot="1">
      <c r="A4" s="99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</row>
    <row r="5" spans="1:15" ht="12.75">
      <c r="A5" s="108" t="s">
        <v>108</v>
      </c>
      <c r="B5" s="115" t="s">
        <v>96</v>
      </c>
      <c r="C5" s="115"/>
      <c r="D5" s="115"/>
      <c r="E5" s="115"/>
      <c r="F5" s="115"/>
      <c r="G5" s="115"/>
      <c r="H5" s="115"/>
      <c r="I5" s="115"/>
      <c r="J5" s="115"/>
      <c r="K5" s="115"/>
      <c r="L5" s="116" t="s">
        <v>119</v>
      </c>
      <c r="M5" s="116"/>
      <c r="N5" s="116" t="s">
        <v>84</v>
      </c>
      <c r="O5" s="116"/>
    </row>
    <row r="6" spans="1:15" ht="15" customHeight="1">
      <c r="A6" s="109"/>
      <c r="B6" s="112" t="s">
        <v>66</v>
      </c>
      <c r="C6" s="112"/>
      <c r="D6" s="112"/>
      <c r="E6" s="112"/>
      <c r="F6" s="105" t="s">
        <v>131</v>
      </c>
      <c r="G6" s="112" t="s">
        <v>67</v>
      </c>
      <c r="H6" s="112"/>
      <c r="I6" s="112"/>
      <c r="J6" s="112"/>
      <c r="K6" s="88" t="s">
        <v>83</v>
      </c>
      <c r="L6" s="113" t="s">
        <v>121</v>
      </c>
      <c r="M6" s="113"/>
      <c r="N6" s="113" t="s">
        <v>85</v>
      </c>
      <c r="O6" s="113"/>
    </row>
    <row r="7" spans="1:15" ht="18" customHeight="1">
      <c r="A7" s="109"/>
      <c r="B7" s="114" t="s">
        <v>68</v>
      </c>
      <c r="C7" s="114"/>
      <c r="D7" s="114" t="s">
        <v>45</v>
      </c>
      <c r="E7" s="114"/>
      <c r="F7" s="106"/>
      <c r="G7" s="93" t="s">
        <v>46</v>
      </c>
      <c r="H7" s="93" t="s">
        <v>71</v>
      </c>
      <c r="I7" s="93" t="s">
        <v>72</v>
      </c>
      <c r="J7" s="93" t="s">
        <v>44</v>
      </c>
      <c r="K7" s="89"/>
      <c r="L7" s="83" t="s">
        <v>86</v>
      </c>
      <c r="M7" s="83" t="s">
        <v>87</v>
      </c>
      <c r="N7" s="83" t="s">
        <v>86</v>
      </c>
      <c r="O7" s="83" t="s">
        <v>87</v>
      </c>
    </row>
    <row r="8" spans="1:15" ht="30" customHeight="1" thickBot="1">
      <c r="A8" s="110"/>
      <c r="B8" s="13" t="s">
        <v>69</v>
      </c>
      <c r="C8" s="13" t="s">
        <v>70</v>
      </c>
      <c r="D8" s="11" t="s">
        <v>69</v>
      </c>
      <c r="E8" s="11" t="s">
        <v>70</v>
      </c>
      <c r="F8" s="107"/>
      <c r="G8" s="94"/>
      <c r="H8" s="94"/>
      <c r="I8" s="94"/>
      <c r="J8" s="94"/>
      <c r="K8" s="90"/>
      <c r="L8" s="84"/>
      <c r="M8" s="84"/>
      <c r="N8" s="84"/>
      <c r="O8" s="84"/>
    </row>
    <row r="9" spans="1:15" ht="12.75">
      <c r="A9" s="55" t="s">
        <v>0</v>
      </c>
      <c r="B9" s="49"/>
      <c r="C9" s="49"/>
      <c r="D9" s="49"/>
      <c r="E9" s="49"/>
      <c r="F9" s="49"/>
      <c r="G9" s="49">
        <v>2502067.23</v>
      </c>
      <c r="H9" s="49"/>
      <c r="I9" s="49"/>
      <c r="J9" s="49">
        <f>23821.77+61408.68</f>
        <v>85230.45</v>
      </c>
      <c r="K9" s="49">
        <f>SUM(B9:J9)</f>
        <v>2587297.68</v>
      </c>
      <c r="L9" s="49">
        <v>48863377.51979999</v>
      </c>
      <c r="M9" s="49">
        <v>78815807.1293</v>
      </c>
      <c r="N9" s="49">
        <f>L9/K9</f>
        <v>18.885873820209195</v>
      </c>
      <c r="O9" s="49">
        <f>M9/K9</f>
        <v>30.46259722588241</v>
      </c>
    </row>
    <row r="10" spans="1:15" ht="12.75">
      <c r="A10" s="15" t="s">
        <v>1</v>
      </c>
      <c r="B10" s="27"/>
      <c r="C10" s="27"/>
      <c r="D10" s="27"/>
      <c r="E10" s="27"/>
      <c r="F10" s="27"/>
      <c r="G10" s="27">
        <v>1862031.65</v>
      </c>
      <c r="H10" s="27"/>
      <c r="I10" s="27"/>
      <c r="J10" s="27">
        <f>3649.75+279795.44</f>
        <v>283445.19</v>
      </c>
      <c r="K10" s="27">
        <f>SUM(B10:J10)</f>
        <v>2145476.84</v>
      </c>
      <c r="L10" s="27">
        <v>45532251.730000004</v>
      </c>
      <c r="M10" s="27">
        <v>68684858.06</v>
      </c>
      <c r="N10" s="27">
        <f>L10/K10</f>
        <v>21.22243917114482</v>
      </c>
      <c r="O10" s="27">
        <f>M10/K10</f>
        <v>32.01379608460374</v>
      </c>
    </row>
    <row r="11" spans="1:15" ht="12.75">
      <c r="A11" s="15" t="s">
        <v>2</v>
      </c>
      <c r="B11" s="27"/>
      <c r="C11" s="27"/>
      <c r="D11" s="27"/>
      <c r="E11" s="27"/>
      <c r="F11" s="27"/>
      <c r="G11" s="27">
        <v>617832.62</v>
      </c>
      <c r="H11" s="27"/>
      <c r="I11" s="27"/>
      <c r="J11" s="27">
        <f>271937.22+5790</f>
        <v>277727.22</v>
      </c>
      <c r="K11" s="27">
        <f>SUM(B11:J11)</f>
        <v>895559.84</v>
      </c>
      <c r="L11" s="27">
        <v>23208694.01</v>
      </c>
      <c r="M11" s="27">
        <v>32620986.56</v>
      </c>
      <c r="N11" s="27">
        <f>L11/K11</f>
        <v>25.915291165803062</v>
      </c>
      <c r="O11" s="27">
        <f>M11/K11</f>
        <v>36.42524497302157</v>
      </c>
    </row>
    <row r="12" spans="1:15" ht="12.75">
      <c r="A12" s="15" t="s">
        <v>3</v>
      </c>
      <c r="B12" s="27"/>
      <c r="C12" s="27"/>
      <c r="D12" s="27"/>
      <c r="E12" s="27"/>
      <c r="F12" s="27"/>
      <c r="G12" s="27">
        <v>1165942.53</v>
      </c>
      <c r="H12" s="27"/>
      <c r="I12" s="27"/>
      <c r="J12" s="27">
        <f>64154.78+66612.27</f>
        <v>130767.05</v>
      </c>
      <c r="K12" s="27">
        <f>SUM(B12:J12)</f>
        <v>1296709.58</v>
      </c>
      <c r="L12" s="27">
        <v>24592280.589999996</v>
      </c>
      <c r="M12" s="27">
        <v>38374900.6</v>
      </c>
      <c r="N12" s="27">
        <f>L12/K12</f>
        <v>18.965141438995147</v>
      </c>
      <c r="O12" s="27">
        <f>M12/K12</f>
        <v>29.594059604310164</v>
      </c>
    </row>
    <row r="13" spans="1:15" ht="12.75">
      <c r="A13" s="56" t="s">
        <v>47</v>
      </c>
      <c r="B13" s="24"/>
      <c r="C13" s="24"/>
      <c r="D13" s="24"/>
      <c r="E13" s="24"/>
      <c r="F13" s="24"/>
      <c r="G13" s="24">
        <f>SUM(G9:G12)</f>
        <v>6147874.03</v>
      </c>
      <c r="H13" s="24"/>
      <c r="I13" s="24"/>
      <c r="J13" s="24">
        <f>SUM(J9:J12)</f>
        <v>777169.91</v>
      </c>
      <c r="K13" s="24">
        <f>SUM(B13:J13)</f>
        <v>6925043.94</v>
      </c>
      <c r="L13" s="24">
        <f>SUM(L9:L12)</f>
        <v>142196603.8498</v>
      </c>
      <c r="M13" s="24">
        <f>SUM(M9:M12)</f>
        <v>218496552.3493</v>
      </c>
      <c r="N13" s="24">
        <f>L13/K13</f>
        <v>20.533675321315</v>
      </c>
      <c r="O13" s="24">
        <f>M13/K13</f>
        <v>31.551648515503857</v>
      </c>
    </row>
    <row r="14" spans="1:15" ht="12.75">
      <c r="A14" s="15"/>
      <c r="B14" s="27"/>
      <c r="C14" s="27"/>
      <c r="D14" s="34"/>
      <c r="E14" s="34"/>
      <c r="F14" s="34"/>
      <c r="G14" s="34"/>
      <c r="H14" s="34"/>
      <c r="I14" s="34"/>
      <c r="J14" s="34"/>
      <c r="K14" s="19"/>
      <c r="L14" s="34"/>
      <c r="M14" s="34"/>
      <c r="N14" s="34"/>
      <c r="O14" s="34"/>
    </row>
    <row r="15" spans="1:15" ht="12.75">
      <c r="A15" s="56" t="s">
        <v>48</v>
      </c>
      <c r="B15" s="24"/>
      <c r="C15" s="24"/>
      <c r="D15" s="24">
        <f>201+6171</f>
        <v>6372</v>
      </c>
      <c r="E15" s="24">
        <f>6356+30148</f>
        <v>36504</v>
      </c>
      <c r="F15" s="24"/>
      <c r="G15" s="24">
        <f>619762+93023</f>
        <v>712785</v>
      </c>
      <c r="H15" s="24"/>
      <c r="I15" s="24"/>
      <c r="J15" s="24"/>
      <c r="K15" s="24">
        <f>SUM(B15:J15)</f>
        <v>755661</v>
      </c>
      <c r="L15" s="24">
        <v>15626399.51</v>
      </c>
      <c r="M15" s="24">
        <v>31375050.569999997</v>
      </c>
      <c r="N15" s="24">
        <f>L15/K15</f>
        <v>20.67911339873303</v>
      </c>
      <c r="O15" s="24">
        <f>M15/K15</f>
        <v>41.52000774156665</v>
      </c>
    </row>
    <row r="16" spans="1:15" ht="12.75">
      <c r="A16" s="15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7" spans="1:15" ht="12.75">
      <c r="A17" s="56" t="s">
        <v>49</v>
      </c>
      <c r="B17" s="24"/>
      <c r="C17" s="24"/>
      <c r="D17" s="24">
        <f>234377+952</f>
        <v>235329</v>
      </c>
      <c r="E17" s="24">
        <v>61456.96</v>
      </c>
      <c r="F17" s="24"/>
      <c r="G17" s="24">
        <v>230796.04</v>
      </c>
      <c r="H17" s="24"/>
      <c r="I17" s="24"/>
      <c r="J17" s="24"/>
      <c r="K17" s="24">
        <f>SUM(B17:J17)</f>
        <v>527582</v>
      </c>
      <c r="L17" s="24">
        <v>15636113.86</v>
      </c>
      <c r="M17" s="24"/>
      <c r="N17" s="24">
        <f>L17/K17</f>
        <v>29.637314881857225</v>
      </c>
      <c r="O17" s="24"/>
    </row>
    <row r="18" spans="1:15" ht="12.75">
      <c r="A18" s="15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5" ht="12.75">
      <c r="A19" s="15" t="s">
        <v>4</v>
      </c>
      <c r="B19" s="27"/>
      <c r="C19" s="27"/>
      <c r="D19" s="27">
        <v>46978</v>
      </c>
      <c r="E19" s="27">
        <v>8306</v>
      </c>
      <c r="F19" s="27"/>
      <c r="G19" s="27">
        <v>86289</v>
      </c>
      <c r="H19" s="27"/>
      <c r="I19" s="27"/>
      <c r="J19" s="27"/>
      <c r="K19" s="27">
        <f>SUM(B19:J19)</f>
        <v>141573</v>
      </c>
      <c r="L19" s="27">
        <v>5063205.51</v>
      </c>
      <c r="M19" s="27">
        <v>7202323.17</v>
      </c>
      <c r="N19" s="27">
        <f>L19/K19</f>
        <v>35.76392045093344</v>
      </c>
      <c r="O19" s="27">
        <f>M19/K19</f>
        <v>50.87356466275349</v>
      </c>
    </row>
    <row r="20" spans="1:15" ht="12.75">
      <c r="A20" s="15" t="s">
        <v>5</v>
      </c>
      <c r="B20" s="27">
        <v>47933</v>
      </c>
      <c r="C20" s="27">
        <v>2474</v>
      </c>
      <c r="D20" s="27">
        <v>12971</v>
      </c>
      <c r="E20" s="27"/>
      <c r="F20" s="27">
        <v>2474</v>
      </c>
      <c r="G20" s="27">
        <v>310534</v>
      </c>
      <c r="H20" s="27"/>
      <c r="I20" s="27"/>
      <c r="J20" s="27"/>
      <c r="K20" s="27">
        <v>373912</v>
      </c>
      <c r="L20" s="27">
        <v>18448588.35</v>
      </c>
      <c r="M20" s="27">
        <v>17832884.669999998</v>
      </c>
      <c r="N20" s="27">
        <f>L20/K20</f>
        <v>49.33938560409936</v>
      </c>
      <c r="O20" s="27">
        <f>M20/K20</f>
        <v>47.692731632041756</v>
      </c>
    </row>
    <row r="21" spans="1:15" ht="12.75">
      <c r="A21" s="15" t="s">
        <v>6</v>
      </c>
      <c r="B21" s="27">
        <v>96223</v>
      </c>
      <c r="C21" s="27"/>
      <c r="D21" s="27">
        <v>9786</v>
      </c>
      <c r="E21" s="27"/>
      <c r="F21" s="27"/>
      <c r="G21" s="27">
        <v>407623</v>
      </c>
      <c r="H21" s="27"/>
      <c r="I21" s="27"/>
      <c r="J21" s="27"/>
      <c r="K21" s="27">
        <v>513632</v>
      </c>
      <c r="L21" s="27">
        <v>16894340.2</v>
      </c>
      <c r="M21" s="27">
        <v>20792539.9</v>
      </c>
      <c r="N21" s="27">
        <f>L21/K21</f>
        <v>32.891915223350566</v>
      </c>
      <c r="O21" s="27">
        <f>M21/K21</f>
        <v>40.48139504548003</v>
      </c>
    </row>
    <row r="22" spans="1:15" ht="12.75">
      <c r="A22" s="56" t="s">
        <v>50</v>
      </c>
      <c r="B22" s="24">
        <f aca="true" t="shared" si="0" ref="B22:M22">SUM(B19:B21)</f>
        <v>144156</v>
      </c>
      <c r="C22" s="24">
        <f t="shared" si="0"/>
        <v>2474</v>
      </c>
      <c r="D22" s="24">
        <f t="shared" si="0"/>
        <v>69735</v>
      </c>
      <c r="E22" s="24">
        <f t="shared" si="0"/>
        <v>8306</v>
      </c>
      <c r="F22" s="24">
        <f t="shared" si="0"/>
        <v>2474</v>
      </c>
      <c r="G22" s="24">
        <f t="shared" si="0"/>
        <v>804446</v>
      </c>
      <c r="H22" s="24"/>
      <c r="I22" s="24"/>
      <c r="J22" s="24"/>
      <c r="K22" s="24">
        <f t="shared" si="0"/>
        <v>1029117</v>
      </c>
      <c r="L22" s="24">
        <f t="shared" si="0"/>
        <v>40406134.06</v>
      </c>
      <c r="M22" s="24">
        <f t="shared" si="0"/>
        <v>45827747.739999995</v>
      </c>
      <c r="N22" s="24">
        <f>L22/K22</f>
        <v>39.26291574233056</v>
      </c>
      <c r="O22" s="24">
        <f>M22/K22</f>
        <v>44.53113469119643</v>
      </c>
    </row>
    <row r="23" spans="1:15" ht="12.75">
      <c r="A23" s="15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1:15" ht="12.75">
      <c r="A24" s="56" t="s">
        <v>51</v>
      </c>
      <c r="B24" s="24">
        <v>7661.81</v>
      </c>
      <c r="C24" s="24">
        <v>15000</v>
      </c>
      <c r="D24" s="24">
        <v>176902</v>
      </c>
      <c r="E24" s="24">
        <v>24776</v>
      </c>
      <c r="F24" s="24"/>
      <c r="G24" s="24">
        <v>101404</v>
      </c>
      <c r="H24" s="24"/>
      <c r="I24" s="24"/>
      <c r="J24" s="24"/>
      <c r="K24" s="24">
        <f>SUM(B24:J24)</f>
        <v>325743.81</v>
      </c>
      <c r="L24" s="24">
        <v>7895427.279999999</v>
      </c>
      <c r="M24" s="24">
        <v>14196851</v>
      </c>
      <c r="N24" s="24">
        <f>L24/K24</f>
        <v>24.238149851565865</v>
      </c>
      <c r="O24" s="24">
        <f>M24/K24</f>
        <v>43.58287268758845</v>
      </c>
    </row>
    <row r="25" spans="1:15" ht="12.75">
      <c r="A25" s="15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6" spans="1:15" ht="12.75">
      <c r="A26" s="56" t="s">
        <v>52</v>
      </c>
      <c r="B26" s="24"/>
      <c r="C26" s="24"/>
      <c r="D26" s="24">
        <v>32863.84</v>
      </c>
      <c r="E26" s="24">
        <v>1798.12</v>
      </c>
      <c r="F26" s="24"/>
      <c r="G26" s="24">
        <v>25507.09</v>
      </c>
      <c r="H26" s="24"/>
      <c r="I26" s="24"/>
      <c r="J26" s="24"/>
      <c r="K26" s="24">
        <f>SUM(B26:J26)</f>
        <v>60169.05</v>
      </c>
      <c r="L26" s="24">
        <v>1945552.034</v>
      </c>
      <c r="M26" s="24"/>
      <c r="N26" s="24">
        <f>L26/K26</f>
        <v>32.33476403566285</v>
      </c>
      <c r="O26" s="24"/>
    </row>
    <row r="27" spans="1:15" ht="12.75">
      <c r="A27" s="15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</row>
    <row r="28" spans="1:15" ht="12.75">
      <c r="A28" s="15" t="s">
        <v>7</v>
      </c>
      <c r="B28" s="27">
        <v>7073.13</v>
      </c>
      <c r="C28" s="27">
        <v>4500</v>
      </c>
      <c r="D28" s="27">
        <v>1908.27</v>
      </c>
      <c r="E28" s="27"/>
      <c r="F28" s="27"/>
      <c r="G28" s="27"/>
      <c r="H28" s="27"/>
      <c r="I28" s="27"/>
      <c r="J28" s="27"/>
      <c r="K28" s="27">
        <v>13481</v>
      </c>
      <c r="L28" s="27">
        <v>59301.09</v>
      </c>
      <c r="M28" s="27"/>
      <c r="N28" s="27">
        <f>L28/K28</f>
        <v>4.398864327572138</v>
      </c>
      <c r="O28" s="27"/>
    </row>
    <row r="29" spans="1:15" ht="12.75">
      <c r="A29" s="15" t="s">
        <v>8</v>
      </c>
      <c r="B29" s="27">
        <v>1100</v>
      </c>
      <c r="C29" s="27">
        <v>0</v>
      </c>
      <c r="D29" s="27">
        <v>43674.05</v>
      </c>
      <c r="E29" s="27">
        <v>8682</v>
      </c>
      <c r="F29" s="27"/>
      <c r="G29" s="27">
        <v>7364.06</v>
      </c>
      <c r="H29" s="27"/>
      <c r="I29" s="27"/>
      <c r="J29" s="27"/>
      <c r="K29" s="27">
        <v>60820</v>
      </c>
      <c r="L29" s="27"/>
      <c r="M29" s="27">
        <v>1905466.64</v>
      </c>
      <c r="N29" s="27"/>
      <c r="O29" s="27">
        <f>M29/K29</f>
        <v>31.329606050641235</v>
      </c>
    </row>
    <row r="30" spans="1:15" ht="12.75">
      <c r="A30" s="15" t="s">
        <v>9</v>
      </c>
      <c r="B30" s="27">
        <v>0</v>
      </c>
      <c r="C30" s="27">
        <v>0</v>
      </c>
      <c r="D30" s="27">
        <v>2707.56</v>
      </c>
      <c r="E30" s="27">
        <v>5179.84</v>
      </c>
      <c r="F30" s="27"/>
      <c r="G30" s="27">
        <v>22285.49</v>
      </c>
      <c r="H30" s="27"/>
      <c r="I30" s="27"/>
      <c r="J30" s="27"/>
      <c r="K30" s="27">
        <f>SUM(B30:J30)</f>
        <v>30172.89</v>
      </c>
      <c r="L30" s="27">
        <v>284927.15</v>
      </c>
      <c r="M30" s="27"/>
      <c r="N30" s="27">
        <f>L30/K30</f>
        <v>9.443150788671554</v>
      </c>
      <c r="O30" s="27"/>
    </row>
    <row r="31" spans="1:15" ht="12.75">
      <c r="A31" s="56" t="s">
        <v>53</v>
      </c>
      <c r="B31" s="24">
        <f>SUM(B28:B30)</f>
        <v>8173.13</v>
      </c>
      <c r="C31" s="24">
        <f>SUM(C28:C30)</f>
        <v>4500</v>
      </c>
      <c r="D31" s="24">
        <f>SUM(D28:D30)</f>
        <v>48289.88</v>
      </c>
      <c r="E31" s="24">
        <f>SUM(E29:E30)</f>
        <v>13861.84</v>
      </c>
      <c r="F31" s="24"/>
      <c r="G31" s="24">
        <f>SUM(G29:G30)</f>
        <v>29649.550000000003</v>
      </c>
      <c r="H31" s="24"/>
      <c r="I31" s="24"/>
      <c r="J31" s="24"/>
      <c r="K31" s="24">
        <f>SUM(B31:J31)</f>
        <v>104474.4</v>
      </c>
      <c r="L31" s="24">
        <f>SUM(L28:L30)</f>
        <v>344228.24</v>
      </c>
      <c r="M31" s="24">
        <f>SUM(M28:M30)</f>
        <v>1905466.64</v>
      </c>
      <c r="N31" s="24">
        <f>L31/K31</f>
        <v>3.2948573047559977</v>
      </c>
      <c r="O31" s="24">
        <f>M31/K31</f>
        <v>18.238598546629603</v>
      </c>
    </row>
    <row r="32" spans="1:15" ht="12.75">
      <c r="A32" s="15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1:15" ht="12.75">
      <c r="A33" s="15" t="s">
        <v>10</v>
      </c>
      <c r="B33" s="27">
        <v>5523</v>
      </c>
      <c r="C33" s="27"/>
      <c r="D33" s="27">
        <v>0</v>
      </c>
      <c r="E33" s="27"/>
      <c r="F33" s="27"/>
      <c r="G33" s="27">
        <f>384599+43821</f>
        <v>428420</v>
      </c>
      <c r="H33" s="27"/>
      <c r="I33" s="27"/>
      <c r="J33" s="27"/>
      <c r="K33" s="27">
        <f>SUM(B33:J33)</f>
        <v>433943</v>
      </c>
      <c r="L33" s="27">
        <v>5283229.1</v>
      </c>
      <c r="M33" s="27">
        <v>13666086.344999999</v>
      </c>
      <c r="N33" s="27">
        <f>L33/K33</f>
        <v>12.17493795268042</v>
      </c>
      <c r="O33" s="27">
        <f>M33/K33</f>
        <v>31.492814367324737</v>
      </c>
    </row>
    <row r="34" spans="1:15" ht="12.75">
      <c r="A34" s="15" t="s">
        <v>11</v>
      </c>
      <c r="B34" s="27">
        <f>SUM('14.a (2)'!B34:B34)</f>
        <v>0</v>
      </c>
      <c r="C34" s="27"/>
      <c r="D34" s="27">
        <f>5342+412</f>
        <v>5754</v>
      </c>
      <c r="E34" s="27"/>
      <c r="F34" s="27"/>
      <c r="G34" s="27">
        <f>108819+112864</f>
        <v>221683</v>
      </c>
      <c r="H34" s="27"/>
      <c r="I34" s="27"/>
      <c r="J34" s="27"/>
      <c r="K34" s="27">
        <f>SUM(B34:J34)</f>
        <v>227437</v>
      </c>
      <c r="L34" s="27">
        <v>2889828.69</v>
      </c>
      <c r="M34" s="27">
        <v>7808630.415</v>
      </c>
      <c r="N34" s="27">
        <f>L34/K34</f>
        <v>12.70606229417377</v>
      </c>
      <c r="O34" s="27">
        <f>M34/K34</f>
        <v>34.33315781952805</v>
      </c>
    </row>
    <row r="35" spans="1:15" ht="12.75">
      <c r="A35" s="15" t="s">
        <v>12</v>
      </c>
      <c r="B35" s="27">
        <v>667</v>
      </c>
      <c r="C35" s="27"/>
      <c r="D35" s="27">
        <v>25810</v>
      </c>
      <c r="E35" s="27"/>
      <c r="F35" s="27"/>
      <c r="G35" s="27">
        <v>110297</v>
      </c>
      <c r="H35" s="27"/>
      <c r="I35" s="27"/>
      <c r="J35" s="27"/>
      <c r="K35" s="27">
        <f>SUM(B35:J35)</f>
        <v>136774</v>
      </c>
      <c r="L35" s="27">
        <v>1991808.875</v>
      </c>
      <c r="M35" s="27">
        <v>4468626</v>
      </c>
      <c r="N35" s="27">
        <f>L35/K35</f>
        <v>14.562774174916285</v>
      </c>
      <c r="O35" s="27">
        <f>M35/K35</f>
        <v>32.67160425227017</v>
      </c>
    </row>
    <row r="36" spans="1:15" ht="12.75">
      <c r="A36" s="15" t="s">
        <v>13</v>
      </c>
      <c r="B36" s="27">
        <v>1885</v>
      </c>
      <c r="C36" s="27"/>
      <c r="D36" s="27">
        <f>1287+94</f>
        <v>1381</v>
      </c>
      <c r="E36" s="27"/>
      <c r="F36" s="27"/>
      <c r="G36" s="27">
        <f>19561+603</f>
        <v>20164</v>
      </c>
      <c r="H36" s="27"/>
      <c r="I36" s="27"/>
      <c r="J36" s="27"/>
      <c r="K36" s="27">
        <f>SUM(B36:J36)</f>
        <v>23430</v>
      </c>
      <c r="L36" s="27">
        <v>248707.11</v>
      </c>
      <c r="M36" s="27">
        <v>646509.68</v>
      </c>
      <c r="N36" s="27">
        <f>L36/K36</f>
        <v>10.614900128040972</v>
      </c>
      <c r="O36" s="27">
        <f>M36/K36</f>
        <v>27.59324285104567</v>
      </c>
    </row>
    <row r="37" spans="1:15" ht="12.75">
      <c r="A37" s="56" t="s">
        <v>54</v>
      </c>
      <c r="B37" s="24">
        <f>SUM(B33:B36)</f>
        <v>8075</v>
      </c>
      <c r="C37" s="24"/>
      <c r="D37" s="24">
        <f>SUM(D33:D36)</f>
        <v>32945</v>
      </c>
      <c r="E37" s="24"/>
      <c r="F37" s="24"/>
      <c r="G37" s="24">
        <f>SUM(G33:G36)</f>
        <v>780564</v>
      </c>
      <c r="H37" s="24"/>
      <c r="I37" s="24"/>
      <c r="J37" s="24"/>
      <c r="K37" s="24">
        <f>SUM(B37:J37)</f>
        <v>821584</v>
      </c>
      <c r="L37" s="24">
        <f>SUM(L33:L36)</f>
        <v>10413573.774999999</v>
      </c>
      <c r="M37" s="24">
        <f>SUM(M33:M36)</f>
        <v>26589852.439999998</v>
      </c>
      <c r="N37" s="24">
        <f>L37/K37</f>
        <v>12.674995831223585</v>
      </c>
      <c r="O37" s="24">
        <f>M37/K37</f>
        <v>32.3641312878537</v>
      </c>
    </row>
    <row r="38" spans="1:15" ht="12.75">
      <c r="A38" s="15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2.75">
      <c r="A39" s="56" t="s">
        <v>55</v>
      </c>
      <c r="B39" s="24">
        <v>27.51</v>
      </c>
      <c r="C39" s="24">
        <v>1.03</v>
      </c>
      <c r="D39" s="24">
        <v>151.83</v>
      </c>
      <c r="E39" s="24">
        <v>9.45</v>
      </c>
      <c r="F39" s="24"/>
      <c r="G39" s="24">
        <v>5229.82</v>
      </c>
      <c r="H39" s="24">
        <v>2765.79</v>
      </c>
      <c r="I39" s="24"/>
      <c r="J39" s="24"/>
      <c r="K39" s="24">
        <f>SUM(B39:J39)</f>
        <v>8185.429999999999</v>
      </c>
      <c r="L39" s="24">
        <v>173976.27</v>
      </c>
      <c r="M39" s="24"/>
      <c r="N39" s="24">
        <f>L39/K39</f>
        <v>21.254383703727232</v>
      </c>
      <c r="O39" s="24"/>
    </row>
    <row r="40" spans="1:15" ht="12.75">
      <c r="A40" s="15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1:15" ht="12.75">
      <c r="A41" s="15" t="s">
        <v>14</v>
      </c>
      <c r="B41" s="27">
        <v>3838</v>
      </c>
      <c r="C41" s="27"/>
      <c r="D41" s="27">
        <v>66640</v>
      </c>
      <c r="E41" s="27">
        <v>0</v>
      </c>
      <c r="F41" s="27">
        <v>4594</v>
      </c>
      <c r="G41" s="27">
        <v>28991</v>
      </c>
      <c r="H41" s="27"/>
      <c r="I41" s="27"/>
      <c r="J41" s="27"/>
      <c r="K41" s="27">
        <f aca="true" t="shared" si="1" ref="K41:K46">SUM(B41:J41)</f>
        <v>104063</v>
      </c>
      <c r="L41" s="27">
        <v>3534711.33</v>
      </c>
      <c r="M41" s="27"/>
      <c r="N41" s="27">
        <f aca="true" t="shared" si="2" ref="N41:N50">L41/K41</f>
        <v>33.96703275900176</v>
      </c>
      <c r="O41" s="27">
        <f>M41/K41</f>
        <v>0</v>
      </c>
    </row>
    <row r="42" spans="1:15" ht="12.75">
      <c r="A42" s="15" t="s">
        <v>15</v>
      </c>
      <c r="B42" s="27"/>
      <c r="C42" s="27"/>
      <c r="D42" s="27">
        <v>88214</v>
      </c>
      <c r="E42" s="27">
        <v>5069</v>
      </c>
      <c r="F42" s="27">
        <v>14201</v>
      </c>
      <c r="G42" s="27">
        <v>60721</v>
      </c>
      <c r="H42" s="27"/>
      <c r="I42" s="27"/>
      <c r="J42" s="27"/>
      <c r="K42" s="27">
        <f t="shared" si="1"/>
        <v>168205</v>
      </c>
      <c r="L42" s="27">
        <v>8137791.3</v>
      </c>
      <c r="M42" s="27">
        <v>9145581.3</v>
      </c>
      <c r="N42" s="27">
        <f t="shared" si="2"/>
        <v>48.38019856722452</v>
      </c>
      <c r="O42" s="27">
        <f aca="true" t="shared" si="3" ref="O42:O50">M42/K42</f>
        <v>54.37163758508963</v>
      </c>
    </row>
    <row r="43" spans="1:15" ht="12.75">
      <c r="A43" s="15" t="s">
        <v>16</v>
      </c>
      <c r="B43" s="27">
        <v>24000</v>
      </c>
      <c r="C43" s="27"/>
      <c r="D43" s="27">
        <v>23259.89</v>
      </c>
      <c r="E43" s="27">
        <v>0</v>
      </c>
      <c r="F43" s="27">
        <v>271298.01</v>
      </c>
      <c r="G43" s="27">
        <v>68714.17</v>
      </c>
      <c r="H43" s="27"/>
      <c r="I43" s="27"/>
      <c r="J43" s="27"/>
      <c r="K43" s="27">
        <f t="shared" si="1"/>
        <v>387272.07</v>
      </c>
      <c r="L43" s="27">
        <v>10029162.899999999</v>
      </c>
      <c r="M43" s="27"/>
      <c r="N43" s="27">
        <f t="shared" si="2"/>
        <v>25.896943458896992</v>
      </c>
      <c r="O43" s="27">
        <f t="shared" si="3"/>
        <v>0</v>
      </c>
    </row>
    <row r="44" spans="1:15" ht="12.75">
      <c r="A44" s="15" t="s">
        <v>17</v>
      </c>
      <c r="B44" s="27">
        <v>3000</v>
      </c>
      <c r="C44" s="27"/>
      <c r="D44" s="27">
        <v>12100</v>
      </c>
      <c r="E44" s="27">
        <v>1100</v>
      </c>
      <c r="F44" s="27">
        <v>94820</v>
      </c>
      <c r="G44" s="27">
        <v>64980</v>
      </c>
      <c r="H44" s="27"/>
      <c r="I44" s="27"/>
      <c r="J44" s="27"/>
      <c r="K44" s="27">
        <f t="shared" si="1"/>
        <v>176000</v>
      </c>
      <c r="L44" s="27">
        <v>1693430</v>
      </c>
      <c r="M44" s="27"/>
      <c r="N44" s="27">
        <f t="shared" si="2"/>
        <v>9.621761363636363</v>
      </c>
      <c r="O44" s="27">
        <f t="shared" si="3"/>
        <v>0</v>
      </c>
    </row>
    <row r="45" spans="1:15" ht="12.75">
      <c r="A45" s="15" t="s">
        <v>18</v>
      </c>
      <c r="B45" s="27">
        <v>588</v>
      </c>
      <c r="C45" s="27"/>
      <c r="D45" s="27">
        <v>8983</v>
      </c>
      <c r="E45" s="27">
        <v>0</v>
      </c>
      <c r="F45" s="27">
        <v>16191</v>
      </c>
      <c r="G45" s="27">
        <v>38999</v>
      </c>
      <c r="H45" s="27"/>
      <c r="I45" s="27"/>
      <c r="J45" s="27"/>
      <c r="K45" s="27">
        <f t="shared" si="1"/>
        <v>64761</v>
      </c>
      <c r="L45" s="27">
        <v>1072207</v>
      </c>
      <c r="M45" s="27">
        <v>1539133.81</v>
      </c>
      <c r="N45" s="27">
        <f t="shared" si="2"/>
        <v>16.556368802211207</v>
      </c>
      <c r="O45" s="27">
        <f t="shared" si="3"/>
        <v>23.766368802211208</v>
      </c>
    </row>
    <row r="46" spans="1:15" ht="12.75">
      <c r="A46" s="15" t="s">
        <v>19</v>
      </c>
      <c r="B46" s="27">
        <v>34199.36</v>
      </c>
      <c r="C46" s="27"/>
      <c r="D46" s="27">
        <v>96448.73</v>
      </c>
      <c r="E46" s="27">
        <v>0</v>
      </c>
      <c r="F46" s="27">
        <v>20146.25</v>
      </c>
      <c r="G46" s="27">
        <v>83128.55</v>
      </c>
      <c r="H46" s="27"/>
      <c r="I46" s="27"/>
      <c r="J46" s="27"/>
      <c r="K46" s="27">
        <f t="shared" si="1"/>
        <v>233922.89</v>
      </c>
      <c r="L46" s="27">
        <v>7169193.2518</v>
      </c>
      <c r="M46" s="27"/>
      <c r="N46" s="27">
        <f t="shared" si="2"/>
        <v>30.64767732563495</v>
      </c>
      <c r="O46" s="27">
        <f t="shared" si="3"/>
        <v>0</v>
      </c>
    </row>
    <row r="47" spans="1:15" ht="12.75">
      <c r="A47" s="15" t="s">
        <v>20</v>
      </c>
      <c r="B47" s="27">
        <v>4890</v>
      </c>
      <c r="C47" s="27"/>
      <c r="D47" s="27">
        <v>308167</v>
      </c>
      <c r="E47" s="27">
        <v>0</v>
      </c>
      <c r="F47" s="27">
        <v>80689</v>
      </c>
      <c r="G47" s="27">
        <v>20839</v>
      </c>
      <c r="H47" s="27"/>
      <c r="I47" s="27"/>
      <c r="J47" s="27"/>
      <c r="K47" s="27">
        <f>SUM(B47:J47)</f>
        <v>414585</v>
      </c>
      <c r="L47" s="27">
        <v>8812816.16</v>
      </c>
      <c r="M47" s="27">
        <v>13388315.040000001</v>
      </c>
      <c r="N47" s="27">
        <f t="shared" si="2"/>
        <v>21.256958548910358</v>
      </c>
      <c r="O47" s="27">
        <f t="shared" si="3"/>
        <v>32.29329338977532</v>
      </c>
    </row>
    <row r="48" spans="1:15" ht="12.75">
      <c r="A48" s="15" t="s">
        <v>21</v>
      </c>
      <c r="B48" s="27">
        <v>1847</v>
      </c>
      <c r="C48" s="27"/>
      <c r="D48" s="27">
        <v>35970</v>
      </c>
      <c r="E48" s="27">
        <v>0</v>
      </c>
      <c r="F48" s="27">
        <v>2124</v>
      </c>
      <c r="G48" s="27">
        <v>30646</v>
      </c>
      <c r="H48" s="27"/>
      <c r="I48" s="27"/>
      <c r="J48" s="27"/>
      <c r="K48" s="27">
        <f>SUM(B48:J48)</f>
        <v>70587</v>
      </c>
      <c r="L48" s="27">
        <v>2303508.45</v>
      </c>
      <c r="M48" s="27">
        <v>2994571.14</v>
      </c>
      <c r="N48" s="27">
        <f t="shared" si="2"/>
        <v>32.63360746313061</v>
      </c>
      <c r="O48" s="27">
        <f t="shared" si="3"/>
        <v>42.42383356708743</v>
      </c>
    </row>
    <row r="49" spans="1:15" ht="12.75">
      <c r="A49" s="15" t="s">
        <v>22</v>
      </c>
      <c r="B49" s="27">
        <v>0</v>
      </c>
      <c r="C49" s="27"/>
      <c r="D49" s="27">
        <v>6444</v>
      </c>
      <c r="E49" s="27">
        <v>0</v>
      </c>
      <c r="F49" s="27">
        <v>97498.21</v>
      </c>
      <c r="G49" s="27">
        <v>72298</v>
      </c>
      <c r="H49" s="27"/>
      <c r="I49" s="27"/>
      <c r="J49" s="27"/>
      <c r="K49" s="27">
        <f>SUM(B49:J49)</f>
        <v>176240.21000000002</v>
      </c>
      <c r="L49" s="27">
        <v>6225649.75</v>
      </c>
      <c r="M49" s="27">
        <v>9425972.495</v>
      </c>
      <c r="N49" s="27">
        <f t="shared" si="2"/>
        <v>35.32479761570869</v>
      </c>
      <c r="O49" s="27">
        <f t="shared" si="3"/>
        <v>53.48366581610404</v>
      </c>
    </row>
    <row r="50" spans="1:15" ht="12.75">
      <c r="A50" s="56" t="s">
        <v>56</v>
      </c>
      <c r="B50" s="24">
        <f aca="true" t="shared" si="4" ref="B50:J50">SUM(B41:B49)</f>
        <v>72362.36</v>
      </c>
      <c r="C50" s="24"/>
      <c r="D50" s="24">
        <f t="shared" si="4"/>
        <v>646226.62</v>
      </c>
      <c r="E50" s="24">
        <f t="shared" si="4"/>
        <v>6169</v>
      </c>
      <c r="F50" s="24">
        <f t="shared" si="4"/>
        <v>601561.47</v>
      </c>
      <c r="G50" s="24">
        <f t="shared" si="4"/>
        <v>469316.72</v>
      </c>
      <c r="H50" s="24"/>
      <c r="I50" s="24"/>
      <c r="J50" s="24"/>
      <c r="K50" s="24">
        <f>SUM(B50:J50)</f>
        <v>1795636.17</v>
      </c>
      <c r="L50" s="24">
        <f>SUM(L41:L49)</f>
        <v>48978470.1418</v>
      </c>
      <c r="M50" s="24">
        <f>SUM(M41:M49)</f>
        <v>36493573.785000004</v>
      </c>
      <c r="N50" s="24">
        <f t="shared" si="2"/>
        <v>27.276388702840624</v>
      </c>
      <c r="O50" s="24">
        <f t="shared" si="3"/>
        <v>20.32347888436665</v>
      </c>
    </row>
    <row r="51" spans="1:15" ht="12.75">
      <c r="A51" s="15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</row>
    <row r="52" spans="1:15" ht="12.75">
      <c r="A52" s="56" t="s">
        <v>65</v>
      </c>
      <c r="B52" s="24">
        <v>657</v>
      </c>
      <c r="C52" s="24"/>
      <c r="D52" s="24">
        <v>7270</v>
      </c>
      <c r="E52" s="24"/>
      <c r="F52" s="24">
        <v>3679</v>
      </c>
      <c r="G52" s="24">
        <v>5971</v>
      </c>
      <c r="H52" s="24"/>
      <c r="I52" s="24"/>
      <c r="J52" s="24"/>
      <c r="K52" s="24">
        <f>SUM(B52:J52)</f>
        <v>17577</v>
      </c>
      <c r="L52" s="24">
        <v>270986.53</v>
      </c>
      <c r="M52" s="24">
        <v>508521.76</v>
      </c>
      <c r="N52" s="24">
        <f>L52/K52</f>
        <v>15.417109290550153</v>
      </c>
      <c r="O52" s="24">
        <f>M52/K52</f>
        <v>28.931089491949706</v>
      </c>
    </row>
    <row r="53" spans="1:15" ht="12.75">
      <c r="A53" s="15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</row>
    <row r="54" spans="1:15" ht="12.75">
      <c r="A54" s="15" t="s">
        <v>23</v>
      </c>
      <c r="B54" s="27">
        <v>0</v>
      </c>
      <c r="C54" s="27"/>
      <c r="D54" s="27">
        <v>18333</v>
      </c>
      <c r="E54" s="27">
        <v>0</v>
      </c>
      <c r="F54" s="27"/>
      <c r="G54" s="27">
        <f>7581+5918</f>
        <v>13499</v>
      </c>
      <c r="H54" s="27"/>
      <c r="I54" s="27"/>
      <c r="J54" s="27"/>
      <c r="K54" s="27">
        <f aca="true" t="shared" si="5" ref="K54:K59">SUM(B54:J54)</f>
        <v>31832</v>
      </c>
      <c r="L54" s="27">
        <v>870037.09</v>
      </c>
      <c r="M54" s="27">
        <v>1084316.35</v>
      </c>
      <c r="N54" s="27">
        <f aca="true" t="shared" si="6" ref="N54:N59">L54/K54</f>
        <v>27.332152865041465</v>
      </c>
      <c r="O54" s="27">
        <f aca="true" t="shared" si="7" ref="O54:O59">M54/K54</f>
        <v>34.06372046996733</v>
      </c>
    </row>
    <row r="55" spans="1:15" ht="12.75">
      <c r="A55" s="15" t="s">
        <v>24</v>
      </c>
      <c r="B55" s="27">
        <v>7077.12</v>
      </c>
      <c r="C55" s="27"/>
      <c r="D55" s="27">
        <v>13636.62</v>
      </c>
      <c r="E55" s="27">
        <v>0</v>
      </c>
      <c r="F55" s="27"/>
      <c r="G55" s="27">
        <f>35082.52+1996.07</f>
        <v>37078.59</v>
      </c>
      <c r="H55" s="27"/>
      <c r="I55" s="27"/>
      <c r="J55" s="27"/>
      <c r="K55" s="27">
        <f t="shared" si="5"/>
        <v>57792.33</v>
      </c>
      <c r="L55" s="27"/>
      <c r="M55" s="27"/>
      <c r="N55" s="27">
        <f t="shared" si="6"/>
        <v>0</v>
      </c>
      <c r="O55" s="27">
        <f t="shared" si="7"/>
        <v>0</v>
      </c>
    </row>
    <row r="56" spans="1:15" ht="12.75">
      <c r="A56" s="15" t="s">
        <v>25</v>
      </c>
      <c r="B56" s="27">
        <v>0</v>
      </c>
      <c r="C56" s="27"/>
      <c r="D56" s="27">
        <v>81329</v>
      </c>
      <c r="E56" s="27">
        <v>0</v>
      </c>
      <c r="F56" s="27"/>
      <c r="G56" s="27">
        <v>87793</v>
      </c>
      <c r="H56" s="27"/>
      <c r="I56" s="27"/>
      <c r="J56" s="27"/>
      <c r="K56" s="27">
        <f t="shared" si="5"/>
        <v>169122</v>
      </c>
      <c r="L56" s="27">
        <v>4321857.2</v>
      </c>
      <c r="M56" s="27"/>
      <c r="N56" s="27">
        <f t="shared" si="6"/>
        <v>25.55467177540474</v>
      </c>
      <c r="O56" s="27">
        <f t="shared" si="7"/>
        <v>0</v>
      </c>
    </row>
    <row r="57" spans="1:15" ht="12.75">
      <c r="A57" s="15" t="s">
        <v>26</v>
      </c>
      <c r="B57" s="27">
        <v>0</v>
      </c>
      <c r="C57" s="27"/>
      <c r="D57" s="27">
        <v>16250</v>
      </c>
      <c r="E57" s="27">
        <v>0</v>
      </c>
      <c r="F57" s="27"/>
      <c r="G57" s="27">
        <v>32002</v>
      </c>
      <c r="H57" s="27"/>
      <c r="I57" s="27"/>
      <c r="J57" s="27"/>
      <c r="K57" s="27">
        <f t="shared" si="5"/>
        <v>48252</v>
      </c>
      <c r="L57" s="27">
        <v>1458215</v>
      </c>
      <c r="M57" s="27"/>
      <c r="N57" s="27">
        <f t="shared" si="6"/>
        <v>30.220819862389124</v>
      </c>
      <c r="O57" s="27">
        <f t="shared" si="7"/>
        <v>0</v>
      </c>
    </row>
    <row r="58" spans="1:15" ht="12.75">
      <c r="A58" s="15" t="s">
        <v>27</v>
      </c>
      <c r="B58" s="27">
        <v>6339.8</v>
      </c>
      <c r="C58" s="27"/>
      <c r="D58" s="27">
        <v>13363.9</v>
      </c>
      <c r="E58" s="27">
        <v>5627.1</v>
      </c>
      <c r="F58" s="27"/>
      <c r="G58" s="27">
        <v>23321.8</v>
      </c>
      <c r="H58" s="27"/>
      <c r="I58" s="27"/>
      <c r="J58" s="27"/>
      <c r="K58" s="27">
        <f t="shared" si="5"/>
        <v>48652.600000000006</v>
      </c>
      <c r="L58" s="27">
        <v>597394</v>
      </c>
      <c r="M58" s="27"/>
      <c r="N58" s="27">
        <f t="shared" si="6"/>
        <v>12.278768246712405</v>
      </c>
      <c r="O58" s="27">
        <f t="shared" si="7"/>
        <v>0</v>
      </c>
    </row>
    <row r="59" spans="1:15" ht="12.75">
      <c r="A59" s="56" t="s">
        <v>57</v>
      </c>
      <c r="B59" s="24">
        <f aca="true" t="shared" si="8" ref="B59:J59">SUM(B54:B58)</f>
        <v>13416.92</v>
      </c>
      <c r="C59" s="24"/>
      <c r="D59" s="24">
        <f t="shared" si="8"/>
        <v>142912.52</v>
      </c>
      <c r="E59" s="24">
        <f t="shared" si="8"/>
        <v>5627.1</v>
      </c>
      <c r="F59" s="24"/>
      <c r="G59" s="24">
        <f t="shared" si="8"/>
        <v>193694.38999999998</v>
      </c>
      <c r="H59" s="24"/>
      <c r="I59" s="24"/>
      <c r="J59" s="24"/>
      <c r="K59" s="24">
        <f t="shared" si="5"/>
        <v>355650.93</v>
      </c>
      <c r="L59" s="24">
        <f>SUM(L54:L58)</f>
        <v>7247503.29</v>
      </c>
      <c r="M59" s="24">
        <f>SUM(M54:M58)</f>
        <v>1084316.35</v>
      </c>
      <c r="N59" s="24">
        <f t="shared" si="6"/>
        <v>20.378136758984436</v>
      </c>
      <c r="O59" s="24">
        <f t="shared" si="7"/>
        <v>3.0488219164786106</v>
      </c>
    </row>
    <row r="60" spans="1:15" ht="12.75">
      <c r="A60" s="15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</row>
    <row r="61" spans="1:15" ht="12.75">
      <c r="A61" s="15" t="s">
        <v>28</v>
      </c>
      <c r="B61" s="27"/>
      <c r="C61" s="27"/>
      <c r="D61" s="27">
        <v>0</v>
      </c>
      <c r="E61" s="27"/>
      <c r="F61" s="27"/>
      <c r="G61" s="27">
        <v>5498.68</v>
      </c>
      <c r="H61" s="27"/>
      <c r="I61" s="27"/>
      <c r="J61" s="27"/>
      <c r="K61" s="27">
        <f>SUM(B61:J61)</f>
        <v>5498.68</v>
      </c>
      <c r="L61" s="27">
        <v>141833.04</v>
      </c>
      <c r="M61" s="27"/>
      <c r="N61" s="27">
        <f>L61/K61</f>
        <v>25.79401601838987</v>
      </c>
      <c r="O61" s="27"/>
    </row>
    <row r="62" spans="1:15" ht="12.75">
      <c r="A62" s="15" t="s">
        <v>29</v>
      </c>
      <c r="B62" s="27"/>
      <c r="C62" s="27"/>
      <c r="D62" s="27">
        <v>9114.92</v>
      </c>
      <c r="E62" s="27"/>
      <c r="F62" s="27"/>
      <c r="G62" s="27">
        <v>7481.23</v>
      </c>
      <c r="H62" s="27"/>
      <c r="I62" s="27"/>
      <c r="J62" s="27"/>
      <c r="K62" s="27">
        <f>SUM(B62:J62)</f>
        <v>16596.15</v>
      </c>
      <c r="L62" s="27">
        <v>325898.64</v>
      </c>
      <c r="M62" s="27">
        <v>657821.58</v>
      </c>
      <c r="N62" s="27">
        <f>L62/K62</f>
        <v>19.637002557822143</v>
      </c>
      <c r="O62" s="27">
        <f>M62/K62</f>
        <v>39.63699894252582</v>
      </c>
    </row>
    <row r="63" spans="1:15" ht="12.75">
      <c r="A63" s="15" t="s">
        <v>30</v>
      </c>
      <c r="B63" s="27"/>
      <c r="C63" s="27"/>
      <c r="D63" s="27">
        <v>14070.37</v>
      </c>
      <c r="E63" s="27"/>
      <c r="F63" s="27"/>
      <c r="G63" s="27">
        <v>23773</v>
      </c>
      <c r="H63" s="27"/>
      <c r="I63" s="27"/>
      <c r="J63" s="27"/>
      <c r="K63" s="27">
        <f>SUM(B63:J63)</f>
        <v>37843.37</v>
      </c>
      <c r="L63" s="27">
        <v>363825.7</v>
      </c>
      <c r="M63" s="27"/>
      <c r="N63" s="27">
        <f>L63/K63</f>
        <v>9.613987866302605</v>
      </c>
      <c r="O63" s="27"/>
    </row>
    <row r="64" spans="1:15" ht="12.75">
      <c r="A64" s="56" t="s">
        <v>58</v>
      </c>
      <c r="B64" s="24"/>
      <c r="C64" s="24"/>
      <c r="D64" s="24">
        <f>SUM(D61:D63)</f>
        <v>23185.29</v>
      </c>
      <c r="E64" s="24"/>
      <c r="F64" s="24"/>
      <c r="G64" s="24">
        <f>SUM(G61:G63)</f>
        <v>36752.91</v>
      </c>
      <c r="H64" s="24"/>
      <c r="I64" s="24"/>
      <c r="J64" s="24"/>
      <c r="K64" s="24">
        <f>SUM(B64:J64)</f>
        <v>59938.200000000004</v>
      </c>
      <c r="L64" s="24">
        <f>SUM(L61:L63)</f>
        <v>831557.3800000001</v>
      </c>
      <c r="M64" s="24">
        <f>SUM(M61:M63)</f>
        <v>657821.58</v>
      </c>
      <c r="N64" s="24">
        <f>L64/K64</f>
        <v>13.873579453503776</v>
      </c>
      <c r="O64" s="24">
        <f>M64/K64</f>
        <v>10.974997247164579</v>
      </c>
    </row>
    <row r="65" spans="1:15" ht="12.75">
      <c r="A65" s="15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</row>
    <row r="66" spans="1:15" ht="12.75">
      <c r="A66" s="56" t="s">
        <v>59</v>
      </c>
      <c r="B66" s="24"/>
      <c r="C66" s="24"/>
      <c r="D66" s="24"/>
      <c r="E66" s="24"/>
      <c r="F66" s="24"/>
      <c r="G66" s="24">
        <v>5927</v>
      </c>
      <c r="H66" s="24"/>
      <c r="I66" s="24"/>
      <c r="J66" s="24"/>
      <c r="K66" s="24">
        <f>SUM(B66:J66)</f>
        <v>5927</v>
      </c>
      <c r="L66" s="24"/>
      <c r="M66" s="24"/>
      <c r="N66" s="24"/>
      <c r="O66" s="24"/>
    </row>
    <row r="67" spans="1:15" ht="12.75">
      <c r="A67" s="15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</row>
    <row r="68" spans="1:15" ht="12.75">
      <c r="A68" s="15" t="s">
        <v>31</v>
      </c>
      <c r="B68" s="27"/>
      <c r="C68" s="27"/>
      <c r="D68" s="27">
        <v>2168.67</v>
      </c>
      <c r="E68" s="27"/>
      <c r="F68" s="27"/>
      <c r="G68" s="27">
        <v>35703.95</v>
      </c>
      <c r="H68" s="27"/>
      <c r="I68" s="27"/>
      <c r="J68" s="27">
        <v>0</v>
      </c>
      <c r="K68" s="27">
        <v>37873</v>
      </c>
      <c r="L68" s="27"/>
      <c r="M68" s="27"/>
      <c r="N68" s="27"/>
      <c r="O68" s="27"/>
    </row>
    <row r="69" spans="1:15" ht="12.75">
      <c r="A69" s="15" t="s">
        <v>32</v>
      </c>
      <c r="B69" s="27"/>
      <c r="C69" s="27"/>
      <c r="D69" s="27">
        <v>17110.43</v>
      </c>
      <c r="E69" s="27"/>
      <c r="F69" s="27"/>
      <c r="G69" s="27">
        <v>117660</v>
      </c>
      <c r="H69" s="27"/>
      <c r="I69" s="27"/>
      <c r="J69" s="27">
        <v>155116</v>
      </c>
      <c r="K69" s="27">
        <f>SUM(B69:J69)</f>
        <v>289886.43</v>
      </c>
      <c r="L69" s="27"/>
      <c r="M69" s="27"/>
      <c r="N69" s="27"/>
      <c r="O69" s="27"/>
    </row>
    <row r="70" spans="1:15" ht="12.75">
      <c r="A70" s="56" t="s">
        <v>60</v>
      </c>
      <c r="B70" s="24"/>
      <c r="C70" s="24"/>
      <c r="D70" s="24">
        <f aca="true" t="shared" si="9" ref="D70:J70">SUM(D68:D69)</f>
        <v>19279.1</v>
      </c>
      <c r="E70" s="24"/>
      <c r="F70" s="24"/>
      <c r="G70" s="24">
        <f t="shared" si="9"/>
        <v>153363.95</v>
      </c>
      <c r="H70" s="24"/>
      <c r="I70" s="24"/>
      <c r="J70" s="24">
        <f t="shared" si="9"/>
        <v>155116</v>
      </c>
      <c r="K70" s="24">
        <f>SUM(B70:J70)</f>
        <v>327759.05000000005</v>
      </c>
      <c r="L70" s="24"/>
      <c r="M70" s="24"/>
      <c r="N70" s="24"/>
      <c r="O70" s="24"/>
    </row>
    <row r="71" spans="1:15" ht="12.75">
      <c r="A71" s="15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</row>
    <row r="72" spans="1:15" ht="12.75">
      <c r="A72" s="15" t="s">
        <v>33</v>
      </c>
      <c r="B72" s="27">
        <v>11144</v>
      </c>
      <c r="C72" s="27"/>
      <c r="D72" s="27">
        <v>2628</v>
      </c>
      <c r="E72" s="27"/>
      <c r="F72" s="27"/>
      <c r="G72" s="27">
        <v>35</v>
      </c>
      <c r="H72" s="27"/>
      <c r="I72" s="27"/>
      <c r="J72" s="27">
        <v>0</v>
      </c>
      <c r="K72" s="27">
        <v>13807</v>
      </c>
      <c r="L72" s="27">
        <v>192990.63</v>
      </c>
      <c r="M72" s="27"/>
      <c r="N72" s="27">
        <f>L72/K72</f>
        <v>13.97773810386036</v>
      </c>
      <c r="O72" s="27"/>
    </row>
    <row r="73" spans="1:15" ht="12.75">
      <c r="A73" s="15" t="s">
        <v>34</v>
      </c>
      <c r="B73" s="27">
        <v>2283</v>
      </c>
      <c r="C73" s="27"/>
      <c r="D73" s="27">
        <f>3510+6</f>
        <v>3516</v>
      </c>
      <c r="E73" s="27"/>
      <c r="F73" s="27"/>
      <c r="G73" s="27">
        <v>0</v>
      </c>
      <c r="H73" s="27"/>
      <c r="I73" s="27"/>
      <c r="J73" s="27">
        <v>0</v>
      </c>
      <c r="K73" s="27">
        <f>SUM(B73:J73)</f>
        <v>5799</v>
      </c>
      <c r="L73" s="27">
        <v>35745.76</v>
      </c>
      <c r="M73" s="27"/>
      <c r="N73" s="27">
        <f aca="true" t="shared" si="10" ref="N73:N80">L73/K73</f>
        <v>6.164124849111916</v>
      </c>
      <c r="O73" s="27"/>
    </row>
    <row r="74" spans="1:15" ht="12.75">
      <c r="A74" s="15" t="s">
        <v>35</v>
      </c>
      <c r="B74" s="27">
        <v>50754</v>
      </c>
      <c r="C74" s="27"/>
      <c r="D74" s="27">
        <v>4584</v>
      </c>
      <c r="E74" s="27"/>
      <c r="F74" s="27"/>
      <c r="G74" s="27">
        <v>69811</v>
      </c>
      <c r="H74" s="27"/>
      <c r="I74" s="27"/>
      <c r="J74" s="27">
        <v>0</v>
      </c>
      <c r="K74" s="27">
        <v>125149</v>
      </c>
      <c r="L74" s="27">
        <v>346798.02</v>
      </c>
      <c r="M74" s="27"/>
      <c r="N74" s="27">
        <f t="shared" si="10"/>
        <v>2.7710810314105587</v>
      </c>
      <c r="O74" s="27"/>
    </row>
    <row r="75" spans="1:15" ht="12.75">
      <c r="A75" s="15" t="s">
        <v>36</v>
      </c>
      <c r="B75" s="27">
        <v>1860</v>
      </c>
      <c r="C75" s="27"/>
      <c r="D75" s="27">
        <f>2865+175</f>
        <v>3040</v>
      </c>
      <c r="E75" s="27"/>
      <c r="F75" s="27"/>
      <c r="G75" s="27">
        <v>525</v>
      </c>
      <c r="H75" s="27"/>
      <c r="I75" s="27"/>
      <c r="J75" s="27">
        <v>0</v>
      </c>
      <c r="K75" s="27">
        <f>SUM(B75:J75)</f>
        <v>5425</v>
      </c>
      <c r="L75" s="27">
        <v>9489.58</v>
      </c>
      <c r="M75" s="27"/>
      <c r="N75" s="27">
        <f t="shared" si="10"/>
        <v>1.7492313364055299</v>
      </c>
      <c r="O75" s="27"/>
    </row>
    <row r="76" spans="1:15" ht="12.75">
      <c r="A76" s="15" t="s">
        <v>37</v>
      </c>
      <c r="B76" s="27">
        <v>15736</v>
      </c>
      <c r="C76" s="27"/>
      <c r="D76" s="27">
        <v>12600</v>
      </c>
      <c r="E76" s="27"/>
      <c r="F76" s="27"/>
      <c r="G76" s="27">
        <v>0</v>
      </c>
      <c r="H76" s="27"/>
      <c r="I76" s="27"/>
      <c r="J76" s="27">
        <v>0</v>
      </c>
      <c r="K76" s="27">
        <v>28336</v>
      </c>
      <c r="L76" s="27">
        <v>667636.17</v>
      </c>
      <c r="M76" s="27"/>
      <c r="N76" s="27">
        <f t="shared" si="10"/>
        <v>23.56141198475438</v>
      </c>
      <c r="O76" s="27"/>
    </row>
    <row r="77" spans="1:15" ht="12.75">
      <c r="A77" s="15" t="s">
        <v>38</v>
      </c>
      <c r="B77" s="27">
        <v>38510</v>
      </c>
      <c r="C77" s="27"/>
      <c r="D77" s="27">
        <v>300</v>
      </c>
      <c r="E77" s="27"/>
      <c r="F77" s="27"/>
      <c r="G77" s="27">
        <v>0</v>
      </c>
      <c r="H77" s="27"/>
      <c r="I77" s="27"/>
      <c r="J77" s="27">
        <v>0</v>
      </c>
      <c r="K77" s="27">
        <v>38810</v>
      </c>
      <c r="L77" s="27">
        <v>1089419.94</v>
      </c>
      <c r="M77" s="27"/>
      <c r="N77" s="27">
        <f t="shared" si="10"/>
        <v>28.070598814738467</v>
      </c>
      <c r="O77" s="27"/>
    </row>
    <row r="78" spans="1:15" ht="12.75">
      <c r="A78" s="15" t="s">
        <v>39</v>
      </c>
      <c r="B78" s="27">
        <v>13554</v>
      </c>
      <c r="C78" s="27"/>
      <c r="D78" s="27">
        <f>9648+546</f>
        <v>10194</v>
      </c>
      <c r="E78" s="27"/>
      <c r="F78" s="27"/>
      <c r="G78" s="27">
        <v>0</v>
      </c>
      <c r="H78" s="27"/>
      <c r="I78" s="27"/>
      <c r="J78" s="27">
        <v>270</v>
      </c>
      <c r="K78" s="27">
        <f>SUM(B78:J78)</f>
        <v>24018</v>
      </c>
      <c r="L78" s="27">
        <v>84045.4</v>
      </c>
      <c r="M78" s="27"/>
      <c r="N78" s="27">
        <f t="shared" si="10"/>
        <v>3.499267216254476</v>
      </c>
      <c r="O78" s="27"/>
    </row>
    <row r="79" spans="1:15" ht="12.75">
      <c r="A79" s="15" t="s">
        <v>40</v>
      </c>
      <c r="B79" s="27">
        <v>3563</v>
      </c>
      <c r="C79" s="27"/>
      <c r="D79" s="27">
        <v>2267</v>
      </c>
      <c r="E79" s="27"/>
      <c r="F79" s="27"/>
      <c r="G79" s="27">
        <v>0</v>
      </c>
      <c r="H79" s="27"/>
      <c r="I79" s="27"/>
      <c r="J79" s="27">
        <v>0</v>
      </c>
      <c r="K79" s="27">
        <v>5830</v>
      </c>
      <c r="L79" s="27">
        <v>128075.68</v>
      </c>
      <c r="M79" s="27"/>
      <c r="N79" s="27">
        <f t="shared" si="10"/>
        <v>21.96838421955403</v>
      </c>
      <c r="O79" s="27"/>
    </row>
    <row r="80" spans="1:15" ht="12.75">
      <c r="A80" s="56" t="s">
        <v>61</v>
      </c>
      <c r="B80" s="24">
        <f>SUM(B72:B79)</f>
        <v>137404</v>
      </c>
      <c r="C80" s="24"/>
      <c r="D80" s="24">
        <f>SUM(D72:D79)</f>
        <v>39129</v>
      </c>
      <c r="E80" s="24"/>
      <c r="F80" s="24"/>
      <c r="G80" s="24">
        <f>SUM(G72:G79)</f>
        <v>70371</v>
      </c>
      <c r="H80" s="24"/>
      <c r="I80" s="24"/>
      <c r="J80" s="24">
        <f>SUM(J72:J79)</f>
        <v>270</v>
      </c>
      <c r="K80" s="24">
        <f>SUM(B80:J80)</f>
        <v>247174</v>
      </c>
      <c r="L80" s="24">
        <f>SUM(L72:L79)</f>
        <v>2554201.18</v>
      </c>
      <c r="M80" s="24"/>
      <c r="N80" s="24">
        <f t="shared" si="10"/>
        <v>10.333615914295194</v>
      </c>
      <c r="O80" s="24"/>
    </row>
    <row r="81" spans="1:15" ht="12.75">
      <c r="A81" s="15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</row>
    <row r="82" spans="1:15" ht="12.75">
      <c r="A82" s="15" t="s">
        <v>41</v>
      </c>
      <c r="B82" s="27">
        <v>0</v>
      </c>
      <c r="C82" s="27"/>
      <c r="D82" s="27">
        <v>0</v>
      </c>
      <c r="E82" s="27">
        <v>1260.5</v>
      </c>
      <c r="F82" s="27"/>
      <c r="G82" s="27">
        <v>0</v>
      </c>
      <c r="H82" s="27"/>
      <c r="I82" s="27"/>
      <c r="J82" s="27"/>
      <c r="K82" s="27">
        <f>SUM(B82:J82)</f>
        <v>1260.5</v>
      </c>
      <c r="L82" s="27"/>
      <c r="M82" s="27">
        <v>21891</v>
      </c>
      <c r="N82" s="27">
        <f>L82/K82</f>
        <v>0</v>
      </c>
      <c r="O82" s="27">
        <f>M82/K82</f>
        <v>17.3669178897263</v>
      </c>
    </row>
    <row r="83" spans="1:15" ht="12.75">
      <c r="A83" s="15" t="s">
        <v>42</v>
      </c>
      <c r="B83" s="27">
        <v>1491.11</v>
      </c>
      <c r="C83" s="27"/>
      <c r="D83" s="27">
        <v>13071.69</v>
      </c>
      <c r="E83" s="27">
        <v>0</v>
      </c>
      <c r="F83" s="27"/>
      <c r="G83" s="27">
        <v>35</v>
      </c>
      <c r="H83" s="27"/>
      <c r="I83" s="27"/>
      <c r="J83" s="27"/>
      <c r="K83" s="27">
        <f>SUM(B83:J83)</f>
        <v>14597.800000000001</v>
      </c>
      <c r="L83" s="27">
        <v>144459.6</v>
      </c>
      <c r="M83" s="27">
        <v>407220</v>
      </c>
      <c r="N83" s="27">
        <f>L83/K83</f>
        <v>9.895984326405348</v>
      </c>
      <c r="O83" s="27">
        <f>M83/K83</f>
        <v>27.895984326405348</v>
      </c>
    </row>
    <row r="84" spans="1:15" ht="12.75">
      <c r="A84" s="56" t="s">
        <v>62</v>
      </c>
      <c r="B84" s="24">
        <f>SUM(B82:B83)</f>
        <v>1491.11</v>
      </c>
      <c r="C84" s="24"/>
      <c r="D84" s="24">
        <f aca="true" t="shared" si="11" ref="D84:J84">SUM(D82:D83)</f>
        <v>13071.69</v>
      </c>
      <c r="E84" s="24">
        <f t="shared" si="11"/>
        <v>1260.5</v>
      </c>
      <c r="F84" s="24"/>
      <c r="G84" s="24">
        <f t="shared" si="11"/>
        <v>35</v>
      </c>
      <c r="H84" s="24"/>
      <c r="I84" s="24"/>
      <c r="J84" s="24"/>
      <c r="K84" s="24">
        <f>SUM(B84:J84)</f>
        <v>15858.300000000001</v>
      </c>
      <c r="L84" s="24">
        <f>SUM(L82:L83)</f>
        <v>144459.6</v>
      </c>
      <c r="M84" s="24">
        <f>SUM(M82:M83)</f>
        <v>429111</v>
      </c>
      <c r="N84" s="24">
        <f>L84/K84</f>
        <v>9.109400124855753</v>
      </c>
      <c r="O84" s="24">
        <f>M84/K84</f>
        <v>27.059079472579025</v>
      </c>
    </row>
    <row r="85" spans="1:15" ht="12.75">
      <c r="A85" s="15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</row>
    <row r="86" spans="1:15" ht="13.5" thickBot="1">
      <c r="A86" s="57" t="s">
        <v>43</v>
      </c>
      <c r="B86" s="32">
        <f>SUM(B84,B80,B70,B66,B64,B59,B52,B50,B39,B37,B31,B26,B24,B22,B17,B15,B13)</f>
        <v>393424.84</v>
      </c>
      <c r="C86" s="32">
        <f aca="true" t="shared" si="12" ref="C86:J86">SUM(C84,C80,C70,C66,C64,C59,C52,C50,C39,C37,C31,C26,C24,C22,C17,C15,C13)</f>
        <v>21975.03</v>
      </c>
      <c r="D86" s="32">
        <f t="shared" si="12"/>
        <v>1493662.77</v>
      </c>
      <c r="E86" s="32">
        <f t="shared" si="12"/>
        <v>159768.97</v>
      </c>
      <c r="F86" s="32">
        <f t="shared" si="12"/>
        <v>607714.47</v>
      </c>
      <c r="G86" s="32">
        <f t="shared" si="12"/>
        <v>9773687.5</v>
      </c>
      <c r="H86" s="32">
        <f t="shared" si="12"/>
        <v>2765.79</v>
      </c>
      <c r="I86" s="32">
        <f t="shared" si="12"/>
        <v>0</v>
      </c>
      <c r="J86" s="32">
        <f t="shared" si="12"/>
        <v>932555.91</v>
      </c>
      <c r="K86" s="32">
        <f>SUM(K84,K80,K70,K66,K64,K59,K52,K50,K39,K37,K31,K26,K24,K22,K17,K15,K13)</f>
        <v>13383081.280000001</v>
      </c>
      <c r="L86" s="32">
        <f>SUM(L84,L80,L70,L66,L64,L59,L52,L50,L39,L37,L31,L26,L24,L22,L17,L15,L13)</f>
        <v>294665187.0006</v>
      </c>
      <c r="M86" s="32">
        <f>SUM(M84,M80,M70,M66,M64,M59,M52,M50,M39,M37,M31,M26,M24,M22,M17,M15,M13)</f>
        <v>377564865.2143</v>
      </c>
      <c r="N86" s="32">
        <f>L86/K86</f>
        <v>22.01773872814736</v>
      </c>
      <c r="O86" s="32">
        <f>M86/K86</f>
        <v>28.212102827062854</v>
      </c>
    </row>
    <row r="87" spans="1:15" ht="12.75">
      <c r="A87" s="5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1:11" ht="12.75">
      <c r="A88" s="82"/>
      <c r="B88" s="81" t="s">
        <v>132</v>
      </c>
      <c r="G88" s="18"/>
      <c r="K88" s="16"/>
    </row>
    <row r="89" spans="2:11" ht="12.75">
      <c r="B89" s="17"/>
      <c r="G89" s="18"/>
      <c r="K89" s="16"/>
    </row>
    <row r="90" spans="7:11" ht="12.75">
      <c r="G90" s="16"/>
      <c r="K90" s="16"/>
    </row>
    <row r="91" spans="1:9" ht="12.75">
      <c r="A91" s="67"/>
      <c r="E91" s="7"/>
      <c r="F91" s="7"/>
      <c r="I91" s="7"/>
    </row>
    <row r="92" ht="12.75">
      <c r="I92" s="7"/>
    </row>
    <row r="93" ht="12.75"/>
  </sheetData>
  <mergeCells count="24">
    <mergeCell ref="B6:E6"/>
    <mergeCell ref="A2:O2"/>
    <mergeCell ref="A3:O3"/>
    <mergeCell ref="A4:O4"/>
    <mergeCell ref="B5:K5"/>
    <mergeCell ref="N5:O5"/>
    <mergeCell ref="L5:M5"/>
    <mergeCell ref="L6:M6"/>
    <mergeCell ref="A5:A8"/>
    <mergeCell ref="F6:F8"/>
    <mergeCell ref="B7:C7"/>
    <mergeCell ref="D7:E7"/>
    <mergeCell ref="G7:G8"/>
    <mergeCell ref="H7:H8"/>
    <mergeCell ref="B1:N1"/>
    <mergeCell ref="O7:O8"/>
    <mergeCell ref="G6:J6"/>
    <mergeCell ref="K6:K8"/>
    <mergeCell ref="N6:O6"/>
    <mergeCell ref="I7:I8"/>
    <mergeCell ref="J7:J8"/>
    <mergeCell ref="N7:N8"/>
    <mergeCell ref="L7:L8"/>
    <mergeCell ref="M7:M8"/>
  </mergeCells>
  <printOptions horizontalCentered="1"/>
  <pageMargins left="0.3937007874015748" right="0.3937007874015748" top="0.23" bottom="0.19" header="0" footer="0"/>
  <pageSetup fitToHeight="1" fitToWidth="1" horizontalDpi="600" verticalDpi="600" orientation="landscape" paperSize="9" scale="5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9"/>
  <sheetViews>
    <sheetView zoomScale="75" zoomScaleNormal="75" workbookViewId="0" topLeftCell="A43">
      <selection activeCell="M75" sqref="M75"/>
    </sheetView>
  </sheetViews>
  <sheetFormatPr defaultColWidth="11.421875" defaultRowHeight="12.75"/>
  <cols>
    <col min="1" max="1" width="30.7109375" style="2" customWidth="1"/>
    <col min="2" max="4" width="12.421875" style="2" customWidth="1"/>
    <col min="5" max="5" width="13.7109375" style="2" customWidth="1"/>
    <col min="6" max="7" width="12.421875" style="2" customWidth="1"/>
    <col min="8" max="8" width="14.28125" style="2" customWidth="1"/>
    <col min="9" max="10" width="12.421875" style="2" customWidth="1"/>
    <col min="11" max="11" width="13.140625" style="2" customWidth="1"/>
    <col min="12" max="12" width="11.8515625" style="4" bestFit="1" customWidth="1"/>
    <col min="13" max="16384" width="11.421875" style="4" customWidth="1"/>
  </cols>
  <sheetData>
    <row r="1" spans="1:256" s="61" customFormat="1" ht="30.75" customHeight="1">
      <c r="A1" s="2"/>
      <c r="B1" s="97" t="s">
        <v>128</v>
      </c>
      <c r="C1" s="97"/>
      <c r="D1" s="97"/>
      <c r="E1" s="97"/>
      <c r="F1" s="97"/>
      <c r="G1" s="97"/>
      <c r="H1" s="97"/>
      <c r="I1" s="97"/>
      <c r="J1" s="97"/>
      <c r="K1" s="63"/>
      <c r="L1" s="63"/>
      <c r="M1" s="6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61" customFormat="1" ht="10.5" customHeight="1">
      <c r="A2" s="2"/>
      <c r="B2" s="66"/>
      <c r="C2" s="66"/>
      <c r="D2" s="66"/>
      <c r="E2" s="66"/>
      <c r="F2" s="66"/>
      <c r="G2" s="66"/>
      <c r="H2" s="66"/>
      <c r="I2" s="66"/>
      <c r="J2" s="66"/>
      <c r="K2" s="63"/>
      <c r="L2" s="63"/>
      <c r="M2" s="6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11" s="3" customFormat="1" ht="18">
      <c r="A3" s="98" t="s">
        <v>101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ht="13.5" thickBot="1">
      <c r="A4" s="99"/>
      <c r="B4" s="100"/>
      <c r="C4" s="100"/>
      <c r="D4" s="100"/>
      <c r="E4" s="100"/>
      <c r="F4" s="100"/>
      <c r="G4" s="100"/>
      <c r="H4" s="100"/>
      <c r="I4" s="100"/>
      <c r="J4" s="100"/>
      <c r="K4" s="100"/>
    </row>
    <row r="5" spans="1:11" ht="12.75">
      <c r="A5" s="117" t="s">
        <v>108</v>
      </c>
      <c r="B5" s="115" t="s">
        <v>96</v>
      </c>
      <c r="C5" s="115"/>
      <c r="D5" s="115"/>
      <c r="E5" s="115"/>
      <c r="F5" s="115"/>
      <c r="G5" s="115"/>
      <c r="H5" s="115"/>
      <c r="I5" s="115"/>
      <c r="J5" s="115"/>
      <c r="K5" s="115"/>
    </row>
    <row r="6" spans="1:11" ht="30" customHeight="1" thickBot="1">
      <c r="A6" s="118"/>
      <c r="B6" s="39" t="s">
        <v>73</v>
      </c>
      <c r="C6" s="39" t="s">
        <v>74</v>
      </c>
      <c r="D6" s="39" t="s">
        <v>75</v>
      </c>
      <c r="E6" s="40" t="s">
        <v>76</v>
      </c>
      <c r="F6" s="40" t="s">
        <v>77</v>
      </c>
      <c r="G6" s="41" t="s">
        <v>78</v>
      </c>
      <c r="H6" s="41" t="s">
        <v>79</v>
      </c>
      <c r="I6" s="41" t="s">
        <v>81</v>
      </c>
      <c r="J6" s="37" t="s">
        <v>64</v>
      </c>
      <c r="K6" s="36" t="s">
        <v>102</v>
      </c>
    </row>
    <row r="7" spans="1:11" ht="12.75">
      <c r="A7" s="55" t="s">
        <v>0</v>
      </c>
      <c r="B7" s="44"/>
      <c r="C7" s="44">
        <v>8</v>
      </c>
      <c r="D7" s="44">
        <v>198</v>
      </c>
      <c r="E7" s="44">
        <v>613046.67</v>
      </c>
      <c r="F7" s="44"/>
      <c r="G7" s="44"/>
      <c r="H7" s="44">
        <v>48813.24</v>
      </c>
      <c r="I7" s="44"/>
      <c r="J7" s="44">
        <v>168533.63</v>
      </c>
      <c r="K7" s="44">
        <f>SUM(B7:J7)</f>
        <v>830599.54</v>
      </c>
    </row>
    <row r="8" spans="1:11" ht="12.75">
      <c r="A8" s="15" t="s">
        <v>1</v>
      </c>
      <c r="B8" s="27"/>
      <c r="C8" s="27">
        <v>19138.6</v>
      </c>
      <c r="D8" s="27">
        <v>259.6</v>
      </c>
      <c r="E8" s="27">
        <v>472720.47</v>
      </c>
      <c r="F8" s="27"/>
      <c r="G8" s="27"/>
      <c r="H8" s="27">
        <v>627887.56</v>
      </c>
      <c r="I8" s="27"/>
      <c r="J8" s="27">
        <v>62783.62</v>
      </c>
      <c r="K8" s="27">
        <f>SUM(B8:J8)</f>
        <v>1182789.85</v>
      </c>
    </row>
    <row r="9" spans="1:11" ht="12.75">
      <c r="A9" s="15" t="s">
        <v>2</v>
      </c>
      <c r="B9" s="27"/>
      <c r="C9" s="27">
        <v>45438.42</v>
      </c>
      <c r="D9" s="27">
        <v>108.9</v>
      </c>
      <c r="E9" s="27">
        <v>790346.25</v>
      </c>
      <c r="F9" s="27"/>
      <c r="G9" s="27"/>
      <c r="H9" s="27">
        <v>6409.9</v>
      </c>
      <c r="I9" s="27"/>
      <c r="J9" s="27">
        <v>3286.65</v>
      </c>
      <c r="K9" s="27">
        <f>SUM(B9:J9)</f>
        <v>845590.12</v>
      </c>
    </row>
    <row r="10" spans="1:11" ht="12.75">
      <c r="A10" s="15" t="s">
        <v>3</v>
      </c>
      <c r="B10" s="27"/>
      <c r="C10" s="27">
        <v>128.26</v>
      </c>
      <c r="D10" s="27">
        <v>256.3</v>
      </c>
      <c r="E10" s="27">
        <v>518791.11</v>
      </c>
      <c r="F10" s="27"/>
      <c r="G10" s="27"/>
      <c r="H10" s="27">
        <v>13407.52</v>
      </c>
      <c r="I10" s="27"/>
      <c r="J10" s="27">
        <v>176726.84</v>
      </c>
      <c r="K10" s="27">
        <f>SUM(B10:J10)</f>
        <v>709310.0299999999</v>
      </c>
    </row>
    <row r="11" spans="1:12" ht="12.75">
      <c r="A11" s="56" t="s">
        <v>47</v>
      </c>
      <c r="B11" s="24"/>
      <c r="C11" s="24">
        <f>SUM(C7:C10)</f>
        <v>64713.28</v>
      </c>
      <c r="D11" s="24">
        <f>SUM(D7:D10)</f>
        <v>822.8</v>
      </c>
      <c r="E11" s="24">
        <f>SUM(E7:E10)</f>
        <v>2394904.5</v>
      </c>
      <c r="F11" s="24"/>
      <c r="G11" s="24"/>
      <c r="H11" s="24">
        <f>SUM(H7:H10)</f>
        <v>696518.2200000001</v>
      </c>
      <c r="I11" s="24"/>
      <c r="J11" s="24">
        <f>SUM(J7:J10)</f>
        <v>411330.74</v>
      </c>
      <c r="K11" s="24">
        <f>SUM(K7:K10)</f>
        <v>3568289.54</v>
      </c>
      <c r="L11" s="38"/>
    </row>
    <row r="12" spans="1:11" ht="12.75">
      <c r="A12" s="15"/>
      <c r="B12" s="27"/>
      <c r="C12" s="27"/>
      <c r="D12" s="27"/>
      <c r="E12" s="27"/>
      <c r="F12" s="27"/>
      <c r="G12" s="27"/>
      <c r="H12" s="27"/>
      <c r="I12" s="27"/>
      <c r="J12" s="27"/>
      <c r="K12" s="27"/>
    </row>
    <row r="13" spans="1:11" ht="12.75">
      <c r="A13" s="56" t="s">
        <v>48</v>
      </c>
      <c r="B13" s="24"/>
      <c r="C13" s="24">
        <v>8579</v>
      </c>
      <c r="D13" s="24"/>
      <c r="E13" s="24">
        <v>62669</v>
      </c>
      <c r="F13" s="24"/>
      <c r="G13" s="24"/>
      <c r="H13" s="24">
        <v>57778</v>
      </c>
      <c r="I13" s="24"/>
      <c r="J13" s="24">
        <v>316</v>
      </c>
      <c r="K13" s="24">
        <f>SUM(B13:J13)</f>
        <v>129342</v>
      </c>
    </row>
    <row r="14" spans="1:11" ht="12.75">
      <c r="A14" s="15"/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spans="1:11" ht="12.75">
      <c r="A15" s="56" t="s">
        <v>49</v>
      </c>
      <c r="B15" s="24"/>
      <c r="C15" s="24">
        <v>2248</v>
      </c>
      <c r="D15" s="24"/>
      <c r="E15" s="24"/>
      <c r="F15" s="24"/>
      <c r="G15" s="24"/>
      <c r="H15" s="24">
        <v>41873</v>
      </c>
      <c r="I15" s="24"/>
      <c r="J15" s="24"/>
      <c r="K15" s="24">
        <f>SUM(B15:J15)</f>
        <v>44121</v>
      </c>
    </row>
    <row r="16" spans="1:11" ht="12.75">
      <c r="A16" s="15"/>
      <c r="B16" s="27"/>
      <c r="C16" s="27"/>
      <c r="D16" s="27"/>
      <c r="E16" s="27"/>
      <c r="F16" s="27"/>
      <c r="G16" s="27"/>
      <c r="H16" s="27"/>
      <c r="I16" s="27"/>
      <c r="J16" s="27"/>
      <c r="K16" s="27"/>
    </row>
    <row r="17" spans="1:11" ht="12.75">
      <c r="A17" s="15" t="s">
        <v>4</v>
      </c>
      <c r="B17" s="27"/>
      <c r="C17" s="27">
        <v>4265</v>
      </c>
      <c r="D17" s="27">
        <v>189</v>
      </c>
      <c r="E17" s="27">
        <v>38</v>
      </c>
      <c r="F17" s="27"/>
      <c r="G17" s="27"/>
      <c r="H17" s="27">
        <v>131494</v>
      </c>
      <c r="I17" s="27"/>
      <c r="J17" s="27">
        <v>1125</v>
      </c>
      <c r="K17" s="27">
        <f>SUM(B17:J17)</f>
        <v>137111</v>
      </c>
    </row>
    <row r="18" spans="1:11" ht="12.75">
      <c r="A18" s="15" t="s">
        <v>5</v>
      </c>
      <c r="B18" s="27"/>
      <c r="C18" s="27">
        <v>35</v>
      </c>
      <c r="D18" s="27">
        <v>12773</v>
      </c>
      <c r="E18" s="27">
        <v>1594</v>
      </c>
      <c r="F18" s="27"/>
      <c r="G18" s="27"/>
      <c r="H18" s="27">
        <v>341839</v>
      </c>
      <c r="I18" s="27"/>
      <c r="J18" s="27">
        <v>12239</v>
      </c>
      <c r="K18" s="27">
        <f>SUM(B18:J18)</f>
        <v>368480</v>
      </c>
    </row>
    <row r="19" spans="1:11" ht="12.75">
      <c r="A19" s="15" t="s">
        <v>6</v>
      </c>
      <c r="B19" s="27"/>
      <c r="C19" s="27"/>
      <c r="D19" s="27"/>
      <c r="E19" s="27"/>
      <c r="F19" s="27"/>
      <c r="G19" s="27"/>
      <c r="H19" s="27">
        <v>330717</v>
      </c>
      <c r="I19" s="27"/>
      <c r="J19" s="27">
        <v>47427</v>
      </c>
      <c r="K19" s="27">
        <f>SUM(B19:J19)</f>
        <v>378144</v>
      </c>
    </row>
    <row r="20" spans="1:11" ht="12.75">
      <c r="A20" s="56" t="s">
        <v>50</v>
      </c>
      <c r="B20" s="24"/>
      <c r="C20" s="24">
        <f>SUM(C17:C19)</f>
        <v>4300</v>
      </c>
      <c r="D20" s="24">
        <f>SUM(D17:D19)</f>
        <v>12962</v>
      </c>
      <c r="E20" s="24">
        <f>SUM(E17:E19)</f>
        <v>1632</v>
      </c>
      <c r="F20" s="24"/>
      <c r="G20" s="24"/>
      <c r="H20" s="24">
        <f>SUM(H17:H19)</f>
        <v>804050</v>
      </c>
      <c r="I20" s="24"/>
      <c r="J20" s="24">
        <f>SUM(J17:J19)</f>
        <v>60791</v>
      </c>
      <c r="K20" s="24">
        <f>SUM(K17:K19)</f>
        <v>883735</v>
      </c>
    </row>
    <row r="21" spans="1:11" ht="12.75">
      <c r="A21" s="15"/>
      <c r="B21" s="27"/>
      <c r="C21" s="27"/>
      <c r="D21" s="27"/>
      <c r="E21" s="27"/>
      <c r="F21" s="27"/>
      <c r="G21" s="27"/>
      <c r="H21" s="27"/>
      <c r="I21" s="27"/>
      <c r="J21" s="27"/>
      <c r="K21" s="27"/>
    </row>
    <row r="22" spans="1:11" ht="12.75">
      <c r="A22" s="56" t="s">
        <v>51</v>
      </c>
      <c r="B22" s="24"/>
      <c r="C22" s="24">
        <v>30301</v>
      </c>
      <c r="D22" s="24">
        <v>55000</v>
      </c>
      <c r="E22" s="24"/>
      <c r="F22" s="24"/>
      <c r="G22" s="24">
        <v>18</v>
      </c>
      <c r="H22" s="24">
        <v>86983</v>
      </c>
      <c r="I22" s="24"/>
      <c r="J22" s="24">
        <v>34815</v>
      </c>
      <c r="K22" s="24">
        <f>SUM(B22:J22)</f>
        <v>207117</v>
      </c>
    </row>
    <row r="23" spans="1:11" ht="12.75">
      <c r="A23" s="15"/>
      <c r="B23" s="27"/>
      <c r="C23" s="27"/>
      <c r="D23" s="27"/>
      <c r="E23" s="27"/>
      <c r="F23" s="27"/>
      <c r="G23" s="27"/>
      <c r="H23" s="27"/>
      <c r="I23" s="27"/>
      <c r="J23" s="27"/>
      <c r="K23" s="27"/>
    </row>
    <row r="24" spans="1:11" ht="12.75">
      <c r="A24" s="56" t="s">
        <v>52</v>
      </c>
      <c r="B24" s="24"/>
      <c r="C24" s="24">
        <v>19453</v>
      </c>
      <c r="D24" s="24">
        <v>5639.09</v>
      </c>
      <c r="E24" s="24"/>
      <c r="F24" s="24"/>
      <c r="G24" s="24"/>
      <c r="H24" s="24"/>
      <c r="I24" s="24"/>
      <c r="J24" s="24">
        <v>2633</v>
      </c>
      <c r="K24" s="24">
        <f>SUM(B24:J24)</f>
        <v>27725.09</v>
      </c>
    </row>
    <row r="25" spans="1:11" ht="12.75">
      <c r="A25" s="15"/>
      <c r="B25" s="27"/>
      <c r="C25" s="27"/>
      <c r="D25" s="27"/>
      <c r="E25" s="27"/>
      <c r="F25" s="27"/>
      <c r="G25" s="27"/>
      <c r="H25" s="27"/>
      <c r="I25" s="27"/>
      <c r="J25" s="27"/>
      <c r="K25" s="27"/>
    </row>
    <row r="26" spans="1:11" ht="12.75">
      <c r="A26" s="15" t="s">
        <v>7</v>
      </c>
      <c r="B26" s="27"/>
      <c r="C26" s="27">
        <v>1908.27</v>
      </c>
      <c r="D26" s="27">
        <v>11500</v>
      </c>
      <c r="E26" s="27"/>
      <c r="F26" s="27"/>
      <c r="G26" s="27"/>
      <c r="H26" s="27"/>
      <c r="I26" s="27"/>
      <c r="J26" s="27"/>
      <c r="K26" s="27">
        <f>SUM(C26:J26)</f>
        <v>13408.27</v>
      </c>
    </row>
    <row r="27" spans="1:11" ht="12.75">
      <c r="A27" s="15" t="s">
        <v>8</v>
      </c>
      <c r="B27" s="27"/>
      <c r="C27" s="27">
        <v>35956.86</v>
      </c>
      <c r="D27" s="27">
        <v>7534.26</v>
      </c>
      <c r="E27" s="27">
        <v>6347.79</v>
      </c>
      <c r="F27" s="27"/>
      <c r="G27" s="27">
        <v>4091</v>
      </c>
      <c r="H27" s="27"/>
      <c r="I27" s="27"/>
      <c r="J27" s="27"/>
      <c r="K27" s="27">
        <f>SUM(C27:J27)</f>
        <v>53929.91</v>
      </c>
    </row>
    <row r="28" spans="1:11" ht="12.75">
      <c r="A28" s="15" t="s">
        <v>9</v>
      </c>
      <c r="B28" s="27"/>
      <c r="C28" s="27">
        <v>2727.56</v>
      </c>
      <c r="D28" s="27"/>
      <c r="E28" s="27"/>
      <c r="F28" s="27"/>
      <c r="G28" s="27"/>
      <c r="H28" s="27"/>
      <c r="I28" s="27"/>
      <c r="J28" s="27"/>
      <c r="K28" s="27">
        <f>SUM(C28:J28)</f>
        <v>2727.56</v>
      </c>
    </row>
    <row r="29" spans="1:11" ht="12.75">
      <c r="A29" s="56" t="s">
        <v>53</v>
      </c>
      <c r="B29" s="24"/>
      <c r="C29" s="24">
        <f>SUM(C26:C28)</f>
        <v>40592.689999999995</v>
      </c>
      <c r="D29" s="24">
        <f aca="true" t="shared" si="0" ref="D29:K29">SUM(D26:D28)</f>
        <v>19034.260000000002</v>
      </c>
      <c r="E29" s="24">
        <f t="shared" si="0"/>
        <v>6347.79</v>
      </c>
      <c r="F29" s="24"/>
      <c r="G29" s="24">
        <f t="shared" si="0"/>
        <v>4091</v>
      </c>
      <c r="H29" s="24"/>
      <c r="I29" s="24"/>
      <c r="J29" s="24"/>
      <c r="K29" s="24">
        <f t="shared" si="0"/>
        <v>70065.74</v>
      </c>
    </row>
    <row r="30" spans="1:11" ht="12.75">
      <c r="A30" s="15"/>
      <c r="B30" s="27"/>
      <c r="C30" s="27"/>
      <c r="D30" s="27"/>
      <c r="E30" s="27"/>
      <c r="F30" s="27"/>
      <c r="G30" s="27"/>
      <c r="H30" s="27"/>
      <c r="I30" s="27"/>
      <c r="J30" s="27"/>
      <c r="K30" s="27"/>
    </row>
    <row r="31" spans="1:11" ht="12.75">
      <c r="A31" s="15" t="s">
        <v>10</v>
      </c>
      <c r="B31" s="27">
        <v>9643</v>
      </c>
      <c r="C31" s="27">
        <v>130428</v>
      </c>
      <c r="D31" s="27">
        <v>131586</v>
      </c>
      <c r="E31" s="27">
        <v>3369</v>
      </c>
      <c r="F31" s="27">
        <v>10683</v>
      </c>
      <c r="G31" s="27">
        <v>95507</v>
      </c>
      <c r="H31" s="27">
        <v>4194</v>
      </c>
      <c r="I31" s="27"/>
      <c r="J31" s="27">
        <v>4712</v>
      </c>
      <c r="K31" s="27">
        <f>SUM(B31:J31)</f>
        <v>390122</v>
      </c>
    </row>
    <row r="32" spans="1:11" ht="12.75">
      <c r="A32" s="15" t="s">
        <v>11</v>
      </c>
      <c r="B32" s="27">
        <v>599</v>
      </c>
      <c r="C32" s="27">
        <v>49935</v>
      </c>
      <c r="D32" s="27">
        <v>1408</v>
      </c>
      <c r="E32" s="27">
        <v>14799</v>
      </c>
      <c r="F32" s="27">
        <v>12068</v>
      </c>
      <c r="G32" s="27">
        <v>16508</v>
      </c>
      <c r="H32" s="27">
        <v>14282</v>
      </c>
      <c r="I32" s="27"/>
      <c r="J32" s="27">
        <v>4562</v>
      </c>
      <c r="K32" s="27">
        <f>SUM(B32:J32)</f>
        <v>114161</v>
      </c>
    </row>
    <row r="33" spans="1:11" ht="12.75">
      <c r="A33" s="15" t="s">
        <v>12</v>
      </c>
      <c r="B33" s="27">
        <v>9780</v>
      </c>
      <c r="C33" s="27">
        <v>44928</v>
      </c>
      <c r="D33" s="27">
        <v>72403</v>
      </c>
      <c r="E33" s="27"/>
      <c r="F33" s="27"/>
      <c r="G33" s="27">
        <v>216</v>
      </c>
      <c r="H33" s="27"/>
      <c r="I33" s="27"/>
      <c r="J33" s="27">
        <v>1694</v>
      </c>
      <c r="K33" s="27">
        <f>SUM(B33:J33)</f>
        <v>129021</v>
      </c>
    </row>
    <row r="34" spans="1:11" ht="12.75">
      <c r="A34" s="15" t="s">
        <v>13</v>
      </c>
      <c r="B34" s="27"/>
      <c r="C34" s="27">
        <v>4459</v>
      </c>
      <c r="D34" s="27">
        <v>2283</v>
      </c>
      <c r="E34" s="27">
        <v>183</v>
      </c>
      <c r="F34" s="27"/>
      <c r="G34" s="27">
        <v>14479</v>
      </c>
      <c r="H34" s="27">
        <v>1329</v>
      </c>
      <c r="I34" s="27"/>
      <c r="J34" s="15"/>
      <c r="K34" s="27">
        <f>SUM(B34:I34)</f>
        <v>22733</v>
      </c>
    </row>
    <row r="35" spans="1:11" ht="12.75">
      <c r="A35" s="56" t="s">
        <v>54</v>
      </c>
      <c r="B35" s="24">
        <f>SUM(B31:B34)</f>
        <v>20022</v>
      </c>
      <c r="C35" s="24">
        <f aca="true" t="shared" si="1" ref="C35:K35">SUM(C31:C34)</f>
        <v>229750</v>
      </c>
      <c r="D35" s="24">
        <f t="shared" si="1"/>
        <v>207680</v>
      </c>
      <c r="E35" s="24">
        <f t="shared" si="1"/>
        <v>18351</v>
      </c>
      <c r="F35" s="24">
        <f t="shared" si="1"/>
        <v>22751</v>
      </c>
      <c r="G35" s="24">
        <f t="shared" si="1"/>
        <v>126710</v>
      </c>
      <c r="H35" s="24">
        <f>SUM(H31:H34)</f>
        <v>19805</v>
      </c>
      <c r="I35" s="24"/>
      <c r="J35" s="24">
        <f t="shared" si="1"/>
        <v>10968</v>
      </c>
      <c r="K35" s="24">
        <f t="shared" si="1"/>
        <v>656037</v>
      </c>
    </row>
    <row r="36" spans="1:11" ht="12.75">
      <c r="A36" s="15"/>
      <c r="B36" s="27"/>
      <c r="C36" s="27"/>
      <c r="D36" s="27"/>
      <c r="E36" s="27"/>
      <c r="F36" s="27"/>
      <c r="G36" s="27"/>
      <c r="H36" s="27"/>
      <c r="I36" s="27"/>
      <c r="J36" s="27"/>
      <c r="K36" s="27"/>
    </row>
    <row r="37" spans="1:11" ht="12.75">
      <c r="A37" s="56" t="s">
        <v>55</v>
      </c>
      <c r="B37" s="24"/>
      <c r="C37" s="24"/>
      <c r="D37" s="24"/>
      <c r="E37" s="24"/>
      <c r="F37" s="24"/>
      <c r="G37" s="24">
        <v>7076.13</v>
      </c>
      <c r="H37" s="24"/>
      <c r="I37" s="24"/>
      <c r="J37" s="24">
        <v>8.56</v>
      </c>
      <c r="K37" s="24">
        <f>SUM(B37:J37)</f>
        <v>7084.6900000000005</v>
      </c>
    </row>
    <row r="38" spans="1:11" ht="12.75">
      <c r="A38" s="15"/>
      <c r="B38" s="27"/>
      <c r="C38" s="27"/>
      <c r="D38" s="27"/>
      <c r="E38" s="27"/>
      <c r="F38" s="27"/>
      <c r="G38" s="27"/>
      <c r="H38" s="27"/>
      <c r="I38" s="27"/>
      <c r="J38" s="27"/>
      <c r="K38" s="27"/>
    </row>
    <row r="39" spans="1:11" ht="12.75">
      <c r="A39" s="15" t="s">
        <v>14</v>
      </c>
      <c r="B39" s="27"/>
      <c r="C39" s="27">
        <v>14118</v>
      </c>
      <c r="D39" s="27">
        <v>165</v>
      </c>
      <c r="E39" s="27">
        <v>80176</v>
      </c>
      <c r="F39" s="27">
        <v>1824</v>
      </c>
      <c r="G39" s="27"/>
      <c r="H39" s="27"/>
      <c r="I39" s="27"/>
      <c r="J39" s="27"/>
      <c r="K39" s="27">
        <f aca="true" t="shared" si="2" ref="K39:K47">SUM(B39:J39)</f>
        <v>96283</v>
      </c>
    </row>
    <row r="40" spans="1:11" ht="12.75">
      <c r="A40" s="15" t="s">
        <v>15</v>
      </c>
      <c r="B40" s="27"/>
      <c r="C40" s="27">
        <v>81316</v>
      </c>
      <c r="D40" s="27">
        <v>748</v>
      </c>
      <c r="E40" s="27">
        <v>21861</v>
      </c>
      <c r="F40" s="27"/>
      <c r="G40" s="27"/>
      <c r="H40" s="27">
        <v>1929</v>
      </c>
      <c r="I40" s="27"/>
      <c r="J40" s="27">
        <v>52</v>
      </c>
      <c r="K40" s="27">
        <f t="shared" si="2"/>
        <v>105906</v>
      </c>
    </row>
    <row r="41" spans="1:11" ht="12.75">
      <c r="A41" s="15" t="s">
        <v>16</v>
      </c>
      <c r="B41" s="27"/>
      <c r="C41" s="27">
        <v>74764.6</v>
      </c>
      <c r="D41" s="27">
        <v>132343.75</v>
      </c>
      <c r="E41" s="27">
        <v>31981.34</v>
      </c>
      <c r="F41" s="27"/>
      <c r="G41" s="27"/>
      <c r="H41" s="27">
        <v>455.8</v>
      </c>
      <c r="I41" s="27"/>
      <c r="J41" s="27"/>
      <c r="K41" s="27">
        <f t="shared" si="2"/>
        <v>239545.49</v>
      </c>
    </row>
    <row r="42" spans="1:11" ht="12.75">
      <c r="A42" s="15" t="s">
        <v>17</v>
      </c>
      <c r="B42" s="27"/>
      <c r="C42" s="27">
        <v>27170</v>
      </c>
      <c r="D42" s="27">
        <v>50800</v>
      </c>
      <c r="E42" s="27">
        <v>15200</v>
      </c>
      <c r="F42" s="27">
        <v>1600</v>
      </c>
      <c r="G42" s="27">
        <v>2000</v>
      </c>
      <c r="H42" s="27"/>
      <c r="I42" s="27"/>
      <c r="J42" s="27"/>
      <c r="K42" s="27">
        <f t="shared" si="2"/>
        <v>96770</v>
      </c>
    </row>
    <row r="43" spans="1:11" ht="12.75">
      <c r="A43" s="15" t="s">
        <v>18</v>
      </c>
      <c r="B43" s="27"/>
      <c r="C43" s="27">
        <v>3194</v>
      </c>
      <c r="D43" s="27"/>
      <c r="E43" s="27">
        <v>40612</v>
      </c>
      <c r="F43" s="27">
        <v>618</v>
      </c>
      <c r="G43" s="27"/>
      <c r="H43" s="27">
        <v>57</v>
      </c>
      <c r="I43" s="27"/>
      <c r="J43" s="27"/>
      <c r="K43" s="27">
        <f t="shared" si="2"/>
        <v>44481</v>
      </c>
    </row>
    <row r="44" spans="1:11" ht="12.75">
      <c r="A44" s="15" t="s">
        <v>19</v>
      </c>
      <c r="B44" s="27"/>
      <c r="C44" s="27">
        <v>58554.06</v>
      </c>
      <c r="D44" s="27">
        <v>12031.25</v>
      </c>
      <c r="E44" s="27">
        <v>117702.26</v>
      </c>
      <c r="F44" s="27">
        <v>1533</v>
      </c>
      <c r="G44" s="27"/>
      <c r="H44" s="27"/>
      <c r="I44" s="27"/>
      <c r="J44" s="27">
        <v>31.56</v>
      </c>
      <c r="K44" s="27">
        <f t="shared" si="2"/>
        <v>189852.13</v>
      </c>
    </row>
    <row r="45" spans="1:11" ht="12.75">
      <c r="A45" s="15" t="s">
        <v>20</v>
      </c>
      <c r="B45" s="27"/>
      <c r="C45" s="27">
        <v>201598</v>
      </c>
      <c r="D45" s="27">
        <v>7509</v>
      </c>
      <c r="E45" s="27">
        <v>192514</v>
      </c>
      <c r="F45" s="27"/>
      <c r="G45" s="27"/>
      <c r="H45" s="27"/>
      <c r="I45" s="27"/>
      <c r="J45" s="27">
        <v>764</v>
      </c>
      <c r="K45" s="27">
        <f t="shared" si="2"/>
        <v>402385</v>
      </c>
    </row>
    <row r="46" spans="1:11" ht="12.75">
      <c r="A46" s="15" t="s">
        <v>21</v>
      </c>
      <c r="B46" s="27"/>
      <c r="C46" s="27"/>
      <c r="D46" s="15"/>
      <c r="E46" s="27">
        <v>29961</v>
      </c>
      <c r="F46" s="27">
        <v>27867</v>
      </c>
      <c r="G46" s="27"/>
      <c r="H46" s="27"/>
      <c r="I46" s="27"/>
      <c r="J46" s="27"/>
      <c r="K46" s="27">
        <f t="shared" si="2"/>
        <v>57828</v>
      </c>
    </row>
    <row r="47" spans="1:11" ht="12.75">
      <c r="A47" s="15" t="s">
        <v>22</v>
      </c>
      <c r="B47" s="27"/>
      <c r="C47" s="27">
        <v>64573.97</v>
      </c>
      <c r="D47" s="27">
        <v>5591.24</v>
      </c>
      <c r="E47" s="27">
        <v>32097</v>
      </c>
      <c r="F47" s="27">
        <v>651</v>
      </c>
      <c r="G47" s="27"/>
      <c r="H47" s="27"/>
      <c r="I47" s="27"/>
      <c r="J47" s="27"/>
      <c r="K47" s="27">
        <f t="shared" si="2"/>
        <v>102913.21</v>
      </c>
    </row>
    <row r="48" spans="1:11" ht="12.75">
      <c r="A48" s="56" t="s">
        <v>56</v>
      </c>
      <c r="B48" s="24"/>
      <c r="C48" s="24">
        <f>SUM(C39:C47)</f>
        <v>525288.63</v>
      </c>
      <c r="D48" s="24">
        <f aca="true" t="shared" si="3" ref="D48:K48">SUM(D39:D47)</f>
        <v>209188.24</v>
      </c>
      <c r="E48" s="24">
        <f t="shared" si="3"/>
        <v>562104.6</v>
      </c>
      <c r="F48" s="24">
        <f t="shared" si="3"/>
        <v>34093</v>
      </c>
      <c r="G48" s="24">
        <f t="shared" si="3"/>
        <v>2000</v>
      </c>
      <c r="H48" s="24">
        <f t="shared" si="3"/>
        <v>2441.8</v>
      </c>
      <c r="I48" s="24"/>
      <c r="J48" s="24">
        <f t="shared" si="3"/>
        <v>847.56</v>
      </c>
      <c r="K48" s="24">
        <f t="shared" si="3"/>
        <v>1335963.83</v>
      </c>
    </row>
    <row r="49" spans="1:11" ht="12.75">
      <c r="A49" s="15"/>
      <c r="B49" s="27"/>
      <c r="C49" s="27"/>
      <c r="D49" s="27"/>
      <c r="E49" s="27"/>
      <c r="F49" s="27"/>
      <c r="G49" s="27"/>
      <c r="H49" s="27"/>
      <c r="I49" s="27"/>
      <c r="J49" s="27"/>
      <c r="K49" s="27"/>
    </row>
    <row r="50" spans="1:11" ht="12.75">
      <c r="A50" s="56" t="s">
        <v>65</v>
      </c>
      <c r="B50" s="24"/>
      <c r="C50" s="24">
        <v>2856</v>
      </c>
      <c r="D50" s="24"/>
      <c r="E50" s="24">
        <v>7769</v>
      </c>
      <c r="F50" s="24">
        <v>772</v>
      </c>
      <c r="G50" s="24"/>
      <c r="H50" s="24"/>
      <c r="I50" s="24"/>
      <c r="J50" s="24">
        <v>4374</v>
      </c>
      <c r="K50" s="24">
        <f>SUM(B50:J50)</f>
        <v>15771</v>
      </c>
    </row>
    <row r="51" spans="1:11" ht="12.75">
      <c r="A51" s="15"/>
      <c r="B51" s="27"/>
      <c r="C51" s="27"/>
      <c r="D51" s="27"/>
      <c r="E51" s="27"/>
      <c r="F51" s="27"/>
      <c r="G51" s="27"/>
      <c r="H51" s="27"/>
      <c r="I51" s="27"/>
      <c r="J51" s="27"/>
      <c r="K51" s="27"/>
    </row>
    <row r="52" spans="1:11" ht="12.75">
      <c r="A52" s="15" t="s">
        <v>23</v>
      </c>
      <c r="B52" s="27"/>
      <c r="C52" s="27"/>
      <c r="D52" s="27">
        <v>879</v>
      </c>
      <c r="E52" s="27">
        <v>13084</v>
      </c>
      <c r="F52" s="27"/>
      <c r="G52" s="27">
        <v>11951</v>
      </c>
      <c r="H52" s="27"/>
      <c r="I52" s="27"/>
      <c r="J52" s="27"/>
      <c r="K52" s="27">
        <f>SUM(B52:J52)</f>
        <v>25914</v>
      </c>
    </row>
    <row r="53" spans="1:11" ht="12.75">
      <c r="A53" s="15" t="s">
        <v>24</v>
      </c>
      <c r="B53" s="27"/>
      <c r="C53" s="27"/>
      <c r="D53" s="27"/>
      <c r="E53" s="27">
        <v>48613.63</v>
      </c>
      <c r="F53" s="27">
        <v>6342.63</v>
      </c>
      <c r="G53" s="27">
        <v>840</v>
      </c>
      <c r="H53" s="27"/>
      <c r="I53" s="27"/>
      <c r="J53" s="27"/>
      <c r="K53" s="27">
        <f>SUM(B53:J53)</f>
        <v>55796.259999999995</v>
      </c>
    </row>
    <row r="54" spans="1:11" ht="12.75">
      <c r="A54" s="15" t="s">
        <v>25</v>
      </c>
      <c r="B54" s="27"/>
      <c r="C54" s="27">
        <v>25061</v>
      </c>
      <c r="D54" s="27">
        <v>45876</v>
      </c>
      <c r="E54" s="27">
        <v>60383</v>
      </c>
      <c r="F54" s="27">
        <v>938</v>
      </c>
      <c r="G54" s="27">
        <v>27055</v>
      </c>
      <c r="H54" s="27"/>
      <c r="I54" s="27"/>
      <c r="J54" s="27"/>
      <c r="K54" s="27">
        <f>SUM(B54:J54)</f>
        <v>159313</v>
      </c>
    </row>
    <row r="55" spans="1:11" ht="12.75">
      <c r="A55" s="15" t="s">
        <v>26</v>
      </c>
      <c r="B55" s="27"/>
      <c r="C55" s="27">
        <v>7672</v>
      </c>
      <c r="D55" s="27">
        <v>1714</v>
      </c>
      <c r="E55" s="27">
        <v>16957</v>
      </c>
      <c r="F55" s="27"/>
      <c r="G55" s="27">
        <v>11897</v>
      </c>
      <c r="H55" s="27"/>
      <c r="I55" s="27"/>
      <c r="J55" s="27"/>
      <c r="K55" s="27">
        <f>SUM(B55:J55)</f>
        <v>38240</v>
      </c>
    </row>
    <row r="56" spans="1:11" ht="12.75">
      <c r="A56" s="15" t="s">
        <v>27</v>
      </c>
      <c r="B56" s="27"/>
      <c r="C56" s="27"/>
      <c r="D56" s="27"/>
      <c r="E56" s="27">
        <v>38776.2</v>
      </c>
      <c r="F56" s="27">
        <v>390</v>
      </c>
      <c r="G56" s="27">
        <v>214.9</v>
      </c>
      <c r="H56" s="27"/>
      <c r="I56" s="27"/>
      <c r="J56" s="27"/>
      <c r="K56" s="27">
        <f>SUM(B56:J56)</f>
        <v>39381.1</v>
      </c>
    </row>
    <row r="57" spans="1:11" ht="12.75">
      <c r="A57" s="56" t="s">
        <v>57</v>
      </c>
      <c r="B57" s="24"/>
      <c r="C57" s="24">
        <f>SUM(C52:C56)</f>
        <v>32733</v>
      </c>
      <c r="D57" s="24">
        <f aca="true" t="shared" si="4" ref="D57:K57">SUM(D52:D56)</f>
        <v>48469</v>
      </c>
      <c r="E57" s="24">
        <f t="shared" si="4"/>
        <v>177813.83000000002</v>
      </c>
      <c r="F57" s="24">
        <f t="shared" si="4"/>
        <v>7670.63</v>
      </c>
      <c r="G57" s="24">
        <f t="shared" si="4"/>
        <v>51957.9</v>
      </c>
      <c r="H57" s="24"/>
      <c r="I57" s="24"/>
      <c r="J57" s="24"/>
      <c r="K57" s="24">
        <f t="shared" si="4"/>
        <v>318644.36</v>
      </c>
    </row>
    <row r="58" spans="1:11" ht="12.75">
      <c r="A58" s="15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ht="12.75">
      <c r="A59" s="15" t="s">
        <v>28</v>
      </c>
      <c r="B59" s="27"/>
      <c r="C59" s="27"/>
      <c r="D59" s="27"/>
      <c r="E59" s="27"/>
      <c r="F59" s="27"/>
      <c r="G59" s="27">
        <v>4478.28</v>
      </c>
      <c r="H59" s="27"/>
      <c r="I59" s="27"/>
      <c r="J59" s="27"/>
      <c r="K59" s="27">
        <f>SUM(B59:J59)</f>
        <v>4478.28</v>
      </c>
    </row>
    <row r="60" spans="1:11" ht="12.75">
      <c r="A60" s="15" t="s">
        <v>29</v>
      </c>
      <c r="B60" s="27"/>
      <c r="C60" s="27"/>
      <c r="D60" s="27">
        <v>12757.43</v>
      </c>
      <c r="E60" s="27">
        <v>2633.86</v>
      </c>
      <c r="F60" s="27"/>
      <c r="G60" s="27">
        <v>1204.86</v>
      </c>
      <c r="H60" s="27"/>
      <c r="I60" s="27"/>
      <c r="J60" s="27"/>
      <c r="K60" s="27">
        <f>SUM(B60:J60)</f>
        <v>16596.15</v>
      </c>
    </row>
    <row r="61" spans="1:11" ht="12.75">
      <c r="A61" s="15" t="s">
        <v>30</v>
      </c>
      <c r="B61" s="27"/>
      <c r="C61" s="27"/>
      <c r="D61" s="27">
        <v>55</v>
      </c>
      <c r="E61" s="27">
        <v>3631</v>
      </c>
      <c r="F61" s="27"/>
      <c r="G61" s="27">
        <v>31959.37</v>
      </c>
      <c r="H61" s="27"/>
      <c r="I61" s="27"/>
      <c r="J61" s="27">
        <v>355</v>
      </c>
      <c r="K61" s="27">
        <f>SUM(B61:J61)</f>
        <v>36000.369999999995</v>
      </c>
    </row>
    <row r="62" spans="1:11" ht="12.75">
      <c r="A62" s="56" t="s">
        <v>58</v>
      </c>
      <c r="B62" s="24"/>
      <c r="C62" s="24"/>
      <c r="D62" s="24">
        <f>SUM(D59:D61)</f>
        <v>12812.43</v>
      </c>
      <c r="E62" s="24">
        <f>SUM(E59:E61)</f>
        <v>6264.860000000001</v>
      </c>
      <c r="F62" s="24">
        <f aca="true" t="shared" si="5" ref="F62:K62">SUM(F59:F61)</f>
        <v>0</v>
      </c>
      <c r="G62" s="24">
        <f t="shared" si="5"/>
        <v>37642.509999999995</v>
      </c>
      <c r="H62" s="24"/>
      <c r="I62" s="24"/>
      <c r="J62" s="24">
        <f t="shared" si="5"/>
        <v>355</v>
      </c>
      <c r="K62" s="24">
        <f t="shared" si="5"/>
        <v>57074.799999999996</v>
      </c>
    </row>
    <row r="63" spans="1:11" ht="12.75">
      <c r="A63" s="15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ht="12.75">
      <c r="A64" s="56" t="s">
        <v>59</v>
      </c>
      <c r="B64" s="24"/>
      <c r="C64" s="24"/>
      <c r="D64" s="24"/>
      <c r="E64" s="24"/>
      <c r="F64" s="24"/>
      <c r="G64" s="24">
        <v>4465</v>
      </c>
      <c r="H64" s="24"/>
      <c r="I64" s="24"/>
      <c r="J64" s="24"/>
      <c r="K64" s="24">
        <f>SUM(B64:J64)</f>
        <v>4465</v>
      </c>
    </row>
    <row r="65" spans="1:11" ht="12.75">
      <c r="A65" s="15"/>
      <c r="B65" s="27"/>
      <c r="C65" s="27"/>
      <c r="D65" s="27"/>
      <c r="E65" s="27"/>
      <c r="F65" s="27"/>
      <c r="G65" s="27"/>
      <c r="H65" s="27"/>
      <c r="I65" s="27"/>
      <c r="J65" s="27"/>
      <c r="K65" s="27"/>
    </row>
    <row r="66" spans="1:11" ht="12.75">
      <c r="A66" s="15" t="s">
        <v>31</v>
      </c>
      <c r="B66" s="27"/>
      <c r="C66" s="27"/>
      <c r="D66" s="27"/>
      <c r="E66" s="27">
        <v>8846.67</v>
      </c>
      <c r="F66" s="27">
        <v>2464</v>
      </c>
      <c r="G66" s="27"/>
      <c r="H66" s="27"/>
      <c r="I66" s="27"/>
      <c r="J66" s="27">
        <v>2.25</v>
      </c>
      <c r="K66" s="27">
        <f>SUM(B66:J66)</f>
        <v>11312.92</v>
      </c>
    </row>
    <row r="67" spans="1:11" ht="12.75">
      <c r="A67" s="15" t="s">
        <v>32</v>
      </c>
      <c r="B67" s="27"/>
      <c r="C67" s="27"/>
      <c r="D67" s="27"/>
      <c r="E67" s="27">
        <v>225627</v>
      </c>
      <c r="F67" s="27"/>
      <c r="G67" s="27"/>
      <c r="H67" s="27"/>
      <c r="I67" s="27"/>
      <c r="J67" s="27"/>
      <c r="K67" s="27">
        <f>SUM(B67:J67)</f>
        <v>225627</v>
      </c>
    </row>
    <row r="68" spans="1:11" ht="12.75">
      <c r="A68" s="56" t="s">
        <v>60</v>
      </c>
      <c r="B68" s="24"/>
      <c r="C68" s="24"/>
      <c r="D68" s="24"/>
      <c r="E68" s="24">
        <f>SUM(E66:E67)</f>
        <v>234473.67</v>
      </c>
      <c r="F68" s="24">
        <f>SUM(F66:F67)</f>
        <v>2464</v>
      </c>
      <c r="G68" s="24"/>
      <c r="H68" s="24"/>
      <c r="I68" s="24"/>
      <c r="J68" s="24">
        <f>SUM(J66:J67)</f>
        <v>2.25</v>
      </c>
      <c r="K68" s="24">
        <f>SUM(K66:K67)</f>
        <v>236939.92</v>
      </c>
    </row>
    <row r="69" spans="1:11" ht="12.75">
      <c r="A69" s="15"/>
      <c r="B69" s="27"/>
      <c r="C69" s="27"/>
      <c r="D69" s="27"/>
      <c r="E69" s="27"/>
      <c r="F69" s="27"/>
      <c r="G69" s="27"/>
      <c r="H69" s="27"/>
      <c r="I69" s="27"/>
      <c r="J69" s="27"/>
      <c r="K69" s="27"/>
    </row>
    <row r="70" spans="1:11" ht="12.75">
      <c r="A70" s="15" t="s">
        <v>33</v>
      </c>
      <c r="B70" s="27">
        <v>215</v>
      </c>
      <c r="C70" s="27">
        <v>2975</v>
      </c>
      <c r="D70" s="27">
        <v>4906</v>
      </c>
      <c r="E70" s="27">
        <v>3417</v>
      </c>
      <c r="F70" s="27"/>
      <c r="G70" s="27">
        <v>2294</v>
      </c>
      <c r="H70" s="27"/>
      <c r="I70" s="27"/>
      <c r="J70" s="27"/>
      <c r="K70" s="27">
        <f aca="true" t="shared" si="6" ref="K70:K77">SUM(B70:J70)</f>
        <v>13807</v>
      </c>
    </row>
    <row r="71" spans="1:11" ht="12.75">
      <c r="A71" s="15" t="s">
        <v>34</v>
      </c>
      <c r="B71" s="27"/>
      <c r="C71" s="27"/>
      <c r="D71" s="27"/>
      <c r="E71" s="27">
        <v>1042</v>
      </c>
      <c r="F71" s="27">
        <v>3221</v>
      </c>
      <c r="G71" s="27">
        <v>1530</v>
      </c>
      <c r="H71" s="27"/>
      <c r="I71" s="27"/>
      <c r="J71" s="27"/>
      <c r="K71" s="27">
        <f t="shared" si="6"/>
        <v>5793</v>
      </c>
    </row>
    <row r="72" spans="1:11" ht="12.75">
      <c r="A72" s="15" t="s">
        <v>35</v>
      </c>
      <c r="B72" s="27"/>
      <c r="C72" s="27"/>
      <c r="D72" s="27"/>
      <c r="E72" s="27">
        <v>51905</v>
      </c>
      <c r="F72" s="27">
        <v>68806</v>
      </c>
      <c r="G72" s="27">
        <v>1500</v>
      </c>
      <c r="H72" s="27"/>
      <c r="I72" s="27">
        <v>2938</v>
      </c>
      <c r="J72" s="27"/>
      <c r="K72" s="27">
        <f t="shared" si="6"/>
        <v>125149</v>
      </c>
    </row>
    <row r="73" spans="1:11" ht="12.75">
      <c r="A73" s="15" t="s">
        <v>36</v>
      </c>
      <c r="B73" s="27"/>
      <c r="C73" s="27">
        <v>1135</v>
      </c>
      <c r="D73" s="27">
        <v>2011</v>
      </c>
      <c r="E73" s="27">
        <v>1182</v>
      </c>
      <c r="F73" s="27"/>
      <c r="G73" s="27">
        <v>922</v>
      </c>
      <c r="H73" s="27"/>
      <c r="I73" s="27"/>
      <c r="J73" s="27"/>
      <c r="K73" s="27">
        <f t="shared" si="6"/>
        <v>5250</v>
      </c>
    </row>
    <row r="74" spans="1:11" ht="12.75">
      <c r="A74" s="15" t="s">
        <v>37</v>
      </c>
      <c r="B74" s="27"/>
      <c r="C74" s="27"/>
      <c r="D74" s="27"/>
      <c r="E74" s="27">
        <v>2377</v>
      </c>
      <c r="F74" s="27">
        <v>8452</v>
      </c>
      <c r="G74" s="27"/>
      <c r="H74" s="27"/>
      <c r="I74" s="27"/>
      <c r="J74" s="27"/>
      <c r="K74" s="27">
        <f t="shared" si="6"/>
        <v>10829</v>
      </c>
    </row>
    <row r="75" spans="1:11" ht="12.75">
      <c r="A75" s="15" t="s">
        <v>38</v>
      </c>
      <c r="B75" s="27"/>
      <c r="C75" s="27"/>
      <c r="D75" s="27">
        <v>24081</v>
      </c>
      <c r="E75" s="27">
        <v>10837</v>
      </c>
      <c r="F75" s="27">
        <v>2656</v>
      </c>
      <c r="G75" s="27">
        <v>1236</v>
      </c>
      <c r="H75" s="27"/>
      <c r="I75" s="27"/>
      <c r="J75" s="27"/>
      <c r="K75" s="27">
        <f t="shared" si="6"/>
        <v>38810</v>
      </c>
    </row>
    <row r="76" spans="1:11" ht="12.75">
      <c r="A76" s="15" t="s">
        <v>39</v>
      </c>
      <c r="B76" s="27"/>
      <c r="C76" s="27">
        <v>800</v>
      </c>
      <c r="D76" s="27"/>
      <c r="E76" s="27">
        <v>13068</v>
      </c>
      <c r="F76" s="27">
        <v>650</v>
      </c>
      <c r="G76" s="27">
        <v>5350</v>
      </c>
      <c r="H76" s="27">
        <v>3604</v>
      </c>
      <c r="I76" s="27"/>
      <c r="J76" s="27"/>
      <c r="K76" s="27">
        <f t="shared" si="6"/>
        <v>23472</v>
      </c>
    </row>
    <row r="77" spans="1:11" ht="12.75">
      <c r="A77" s="15" t="s">
        <v>40</v>
      </c>
      <c r="B77" s="27"/>
      <c r="C77" s="27"/>
      <c r="D77" s="27"/>
      <c r="E77" s="27"/>
      <c r="F77" s="27">
        <v>2800</v>
      </c>
      <c r="G77" s="27"/>
      <c r="H77" s="27"/>
      <c r="I77" s="27"/>
      <c r="J77" s="27"/>
      <c r="K77" s="27">
        <f t="shared" si="6"/>
        <v>2800</v>
      </c>
    </row>
    <row r="78" spans="1:11" ht="12.75">
      <c r="A78" s="56" t="s">
        <v>61</v>
      </c>
      <c r="B78" s="24">
        <f>SUM(B70:B77)</f>
        <v>215</v>
      </c>
      <c r="C78" s="24">
        <f aca="true" t="shared" si="7" ref="C78:K78">SUM(C70:C77)</f>
        <v>4910</v>
      </c>
      <c r="D78" s="24">
        <f t="shared" si="7"/>
        <v>30998</v>
      </c>
      <c r="E78" s="24">
        <f t="shared" si="7"/>
        <v>83828</v>
      </c>
      <c r="F78" s="24">
        <f t="shared" si="7"/>
        <v>86585</v>
      </c>
      <c r="G78" s="24">
        <f t="shared" si="7"/>
        <v>12832</v>
      </c>
      <c r="H78" s="24">
        <f t="shared" si="7"/>
        <v>3604</v>
      </c>
      <c r="I78" s="24">
        <f t="shared" si="7"/>
        <v>2938</v>
      </c>
      <c r="J78" s="24">
        <f t="shared" si="7"/>
        <v>0</v>
      </c>
      <c r="K78" s="24">
        <f t="shared" si="7"/>
        <v>225910</v>
      </c>
    </row>
    <row r="79" spans="1:11" ht="12.75">
      <c r="A79" s="15"/>
      <c r="B79" s="27"/>
      <c r="C79" s="27"/>
      <c r="D79" s="27"/>
      <c r="E79" s="27"/>
      <c r="F79" s="27"/>
      <c r="G79" s="27"/>
      <c r="H79" s="27"/>
      <c r="I79" s="27"/>
      <c r="J79" s="27"/>
      <c r="K79" s="27"/>
    </row>
    <row r="80" spans="1:11" ht="12.75">
      <c r="A80" s="15" t="s">
        <v>41</v>
      </c>
      <c r="B80" s="27"/>
      <c r="C80" s="27"/>
      <c r="D80" s="27"/>
      <c r="E80" s="27"/>
      <c r="F80" s="27"/>
      <c r="G80" s="27"/>
      <c r="H80" s="27">
        <v>266</v>
      </c>
      <c r="I80" s="27">
        <v>994.5</v>
      </c>
      <c r="J80" s="27"/>
      <c r="K80" s="27">
        <f>SUM(B80:J80)</f>
        <v>1260.5</v>
      </c>
    </row>
    <row r="81" spans="1:11" ht="12.75">
      <c r="A81" s="15" t="s">
        <v>42</v>
      </c>
      <c r="B81" s="27"/>
      <c r="C81" s="27"/>
      <c r="D81" s="27"/>
      <c r="E81" s="27"/>
      <c r="F81" s="27"/>
      <c r="G81" s="27"/>
      <c r="H81" s="27">
        <v>12038.3</v>
      </c>
      <c r="I81" s="27">
        <v>2559.5</v>
      </c>
      <c r="J81" s="27"/>
      <c r="K81" s="27">
        <f>SUM(B81:J81)</f>
        <v>14597.8</v>
      </c>
    </row>
    <row r="82" spans="1:11" ht="12.75">
      <c r="A82" s="56" t="s">
        <v>62</v>
      </c>
      <c r="B82" s="24"/>
      <c r="C82" s="24"/>
      <c r="D82" s="24"/>
      <c r="E82" s="24"/>
      <c r="F82" s="24"/>
      <c r="G82" s="24"/>
      <c r="H82" s="24">
        <f>SUM(H80:H81)</f>
        <v>12304.3</v>
      </c>
      <c r="I82" s="24">
        <f>SUM(I80:I81)</f>
        <v>3554</v>
      </c>
      <c r="J82" s="24"/>
      <c r="K82" s="24">
        <f>SUM(K80:K81)</f>
        <v>15858.3</v>
      </c>
    </row>
    <row r="83" spans="1:11" ht="12.75">
      <c r="A83" s="15"/>
      <c r="B83" s="27"/>
      <c r="C83" s="27"/>
      <c r="D83" s="27"/>
      <c r="E83" s="27"/>
      <c r="F83" s="27"/>
      <c r="G83" s="27"/>
      <c r="H83" s="27"/>
      <c r="I83" s="27"/>
      <c r="J83" s="27"/>
      <c r="K83" s="27"/>
    </row>
    <row r="84" spans="1:11" ht="13.5" thickBot="1">
      <c r="A84" s="58" t="s">
        <v>43</v>
      </c>
      <c r="B84" s="46">
        <f>SUM(B78,B82,B68,B64,B62,B57,B50,B48,B37,B35,B29,B24,B22,B20,B15,B13,B11)</f>
        <v>20237</v>
      </c>
      <c r="C84" s="46">
        <f aca="true" t="shared" si="8" ref="C84:K84">SUM(C82,C78,C68,C64,C62,C57,C50,C48,C37,C35,C29,C24,C22,C20,C15,C13,C11)</f>
        <v>965724.6</v>
      </c>
      <c r="D84" s="46">
        <f t="shared" si="8"/>
        <v>602605.82</v>
      </c>
      <c r="E84" s="46">
        <f t="shared" si="8"/>
        <v>3556158.25</v>
      </c>
      <c r="F84" s="46">
        <f t="shared" si="8"/>
        <v>154335.63</v>
      </c>
      <c r="G84" s="46">
        <f t="shared" si="8"/>
        <v>246792.54</v>
      </c>
      <c r="H84" s="46">
        <f t="shared" si="8"/>
        <v>1725357.32</v>
      </c>
      <c r="I84" s="46">
        <f t="shared" si="8"/>
        <v>6492</v>
      </c>
      <c r="J84" s="46">
        <f t="shared" si="8"/>
        <v>526441.11</v>
      </c>
      <c r="K84" s="46">
        <f t="shared" si="8"/>
        <v>7804144.2700000005</v>
      </c>
    </row>
    <row r="85" spans="1:11" ht="12.75">
      <c r="A85" s="5"/>
      <c r="B85" s="6"/>
      <c r="C85" s="6"/>
      <c r="D85" s="6"/>
      <c r="E85" s="6"/>
      <c r="F85" s="6"/>
      <c r="G85" s="6"/>
      <c r="H85" s="6"/>
      <c r="I85" s="6"/>
      <c r="J85" s="6"/>
      <c r="K85" s="6"/>
    </row>
    <row r="88" spans="6:9" ht="12.75">
      <c r="F88" s="7"/>
      <c r="I88" s="7"/>
    </row>
    <row r="89" ht="12.75">
      <c r="I89" s="7"/>
    </row>
  </sheetData>
  <mergeCells count="5">
    <mergeCell ref="A5:A6"/>
    <mergeCell ref="B5:K5"/>
    <mergeCell ref="B1:J1"/>
    <mergeCell ref="A3:K3"/>
    <mergeCell ref="A4:K4"/>
  </mergeCells>
  <printOptions/>
  <pageMargins left="0.2" right="0.18" top="0.36" bottom="0.25" header="0" footer="0"/>
  <pageSetup fitToHeight="1" fitToWidth="1" horizontalDpi="600" verticalDpi="600" orientation="portrait" paperSize="9" scale="64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1"/>
  <sheetViews>
    <sheetView zoomScale="75" zoomScaleNormal="75" workbookViewId="0" topLeftCell="A49">
      <selection activeCell="H87" sqref="H87"/>
    </sheetView>
  </sheetViews>
  <sheetFormatPr defaultColWidth="11.421875" defaultRowHeight="12.75"/>
  <cols>
    <col min="1" max="1" width="30.7109375" style="2" customWidth="1"/>
    <col min="2" max="7" width="12.421875" style="2" customWidth="1"/>
    <col min="8" max="8" width="13.421875" style="2" customWidth="1"/>
    <col min="9" max="9" width="12.421875" style="2" customWidth="1"/>
    <col min="10" max="11" width="13.57421875" style="2" customWidth="1"/>
    <col min="12" max="12" width="14.28125" style="2" customWidth="1"/>
    <col min="13" max="16384" width="11.421875" style="4" customWidth="1"/>
  </cols>
  <sheetData>
    <row r="1" spans="1:256" s="61" customFormat="1" ht="30.75" customHeight="1">
      <c r="A1" s="2"/>
      <c r="B1" s="97" t="s">
        <v>128</v>
      </c>
      <c r="C1" s="97"/>
      <c r="D1" s="97"/>
      <c r="E1" s="97"/>
      <c r="F1" s="97"/>
      <c r="G1" s="97"/>
      <c r="H1" s="97"/>
      <c r="I1" s="97"/>
      <c r="J1" s="97"/>
      <c r="K1" s="63"/>
      <c r="L1" s="63"/>
      <c r="M1" s="6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ht="12.75"/>
    <row r="3" spans="1:12" s="3" customFormat="1" ht="18">
      <c r="A3" s="98" t="s">
        <v>103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ht="13.5" thickBot="1">
      <c r="A4" s="99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1:12" ht="15" customHeight="1">
      <c r="A5" s="117" t="s">
        <v>108</v>
      </c>
      <c r="B5" s="115" t="s">
        <v>96</v>
      </c>
      <c r="C5" s="115"/>
      <c r="D5" s="115"/>
      <c r="E5" s="115"/>
      <c r="F5" s="115"/>
      <c r="G5" s="115"/>
      <c r="H5" s="115"/>
      <c r="I5" s="115"/>
      <c r="J5" s="115"/>
      <c r="K5" s="119" t="s">
        <v>111</v>
      </c>
      <c r="L5" s="119"/>
    </row>
    <row r="6" spans="1:12" ht="39" customHeight="1" thickBot="1">
      <c r="A6" s="118"/>
      <c r="B6" s="39" t="s">
        <v>104</v>
      </c>
      <c r="C6" s="39" t="s">
        <v>80</v>
      </c>
      <c r="D6" s="40" t="s">
        <v>82</v>
      </c>
      <c r="E6" s="40" t="s">
        <v>97</v>
      </c>
      <c r="F6" s="43" t="s">
        <v>110</v>
      </c>
      <c r="G6" s="40" t="s">
        <v>109</v>
      </c>
      <c r="H6" s="41" t="s">
        <v>106</v>
      </c>
      <c r="I6" s="37" t="s">
        <v>63</v>
      </c>
      <c r="J6" s="36" t="s">
        <v>105</v>
      </c>
      <c r="K6" s="36" t="s">
        <v>102</v>
      </c>
      <c r="L6" s="42" t="s">
        <v>107</v>
      </c>
    </row>
    <row r="7" spans="1:12" ht="12.75">
      <c r="A7" s="55" t="s">
        <v>0</v>
      </c>
      <c r="B7" s="44">
        <v>18.59</v>
      </c>
      <c r="C7" s="44"/>
      <c r="D7" s="44">
        <v>4519.33</v>
      </c>
      <c r="E7" s="44">
        <v>31652.98</v>
      </c>
      <c r="F7" s="44"/>
      <c r="G7" s="44">
        <v>1673.87</v>
      </c>
      <c r="H7" s="44">
        <v>1683005.68</v>
      </c>
      <c r="I7" s="44">
        <v>35827.69</v>
      </c>
      <c r="J7" s="44">
        <f>SUM(B7:I7)</f>
        <v>1756698.14</v>
      </c>
      <c r="K7" s="44">
        <v>830599.54</v>
      </c>
      <c r="L7" s="44">
        <f>J7+K7</f>
        <v>2587297.6799999997</v>
      </c>
    </row>
    <row r="8" spans="1:12" ht="12.75">
      <c r="A8" s="15" t="s">
        <v>1</v>
      </c>
      <c r="B8" s="27">
        <v>2751.69</v>
      </c>
      <c r="C8" s="27"/>
      <c r="D8" s="27">
        <v>32637.09</v>
      </c>
      <c r="E8" s="27">
        <v>81498.21</v>
      </c>
      <c r="F8" s="27"/>
      <c r="G8" s="27">
        <v>5685.09</v>
      </c>
      <c r="H8" s="27">
        <v>778057.8</v>
      </c>
      <c r="I8" s="27">
        <v>62057.11</v>
      </c>
      <c r="J8" s="27">
        <f>SUM(B8:I8)</f>
        <v>962686.99</v>
      </c>
      <c r="K8" s="27">
        <v>1182789.85</v>
      </c>
      <c r="L8" s="27">
        <f aca="true" t="shared" si="0" ref="L8:L71">J8+K8</f>
        <v>2145476.84</v>
      </c>
    </row>
    <row r="9" spans="1:12" ht="12.75">
      <c r="A9" s="15" t="s">
        <v>2</v>
      </c>
      <c r="B9" s="27">
        <v>2055.55</v>
      </c>
      <c r="C9" s="27"/>
      <c r="D9" s="27">
        <v>4113.36</v>
      </c>
      <c r="E9" s="27">
        <v>5611.23</v>
      </c>
      <c r="F9" s="27"/>
      <c r="G9" s="27">
        <v>12560.15</v>
      </c>
      <c r="H9" s="27">
        <v>20319.11</v>
      </c>
      <c r="I9" s="27">
        <v>5310.32</v>
      </c>
      <c r="J9" s="27">
        <f>SUM(B9:I9)</f>
        <v>49969.72</v>
      </c>
      <c r="K9" s="27">
        <v>845590.12</v>
      </c>
      <c r="L9" s="27">
        <f t="shared" si="0"/>
        <v>895559.84</v>
      </c>
    </row>
    <row r="10" spans="1:12" ht="12.75">
      <c r="A10" s="15" t="s">
        <v>3</v>
      </c>
      <c r="B10" s="27">
        <v>16.06</v>
      </c>
      <c r="C10" s="27"/>
      <c r="D10" s="27">
        <v>1819.25</v>
      </c>
      <c r="E10" s="27">
        <v>2730.24</v>
      </c>
      <c r="F10" s="27"/>
      <c r="G10" s="27">
        <v>9669.92</v>
      </c>
      <c r="H10" s="27">
        <v>566243.5</v>
      </c>
      <c r="I10" s="27">
        <v>6920.58</v>
      </c>
      <c r="J10" s="27">
        <f>SUM(B10:I10)</f>
        <v>587399.5499999999</v>
      </c>
      <c r="K10" s="27">
        <v>709310.03</v>
      </c>
      <c r="L10" s="27">
        <f t="shared" si="0"/>
        <v>1296709.58</v>
      </c>
    </row>
    <row r="11" spans="1:12" ht="12.75">
      <c r="A11" s="56" t="s">
        <v>47</v>
      </c>
      <c r="B11" s="24">
        <f>SUM(B7:B10)</f>
        <v>4841.89</v>
      </c>
      <c r="C11" s="24"/>
      <c r="D11" s="24">
        <f>SUM(D7:D10)</f>
        <v>43089.03</v>
      </c>
      <c r="E11" s="24">
        <f>SUM(E7:E10)</f>
        <v>121492.66</v>
      </c>
      <c r="F11" s="24"/>
      <c r="G11" s="24">
        <f>SUM(G7:G10)</f>
        <v>29589.03</v>
      </c>
      <c r="H11" s="24">
        <f>SUM(H7:H10)</f>
        <v>3047626.09</v>
      </c>
      <c r="I11" s="24">
        <f>SUM(I7:I10)</f>
        <v>110115.7</v>
      </c>
      <c r="J11" s="24">
        <f>SUM(J7:J10)</f>
        <v>3356754.4</v>
      </c>
      <c r="K11" s="24">
        <v>3568289.54</v>
      </c>
      <c r="L11" s="24">
        <f t="shared" si="0"/>
        <v>6925043.9399999995</v>
      </c>
    </row>
    <row r="12" spans="1:12" ht="12.75">
      <c r="A12" s="15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>
        <f t="shared" si="0"/>
        <v>0</v>
      </c>
    </row>
    <row r="13" spans="1:12" ht="12.75">
      <c r="A13" s="56" t="s">
        <v>48</v>
      </c>
      <c r="B13" s="24">
        <v>1650</v>
      </c>
      <c r="C13" s="24">
        <v>714</v>
      </c>
      <c r="D13" s="24">
        <v>50036</v>
      </c>
      <c r="E13" s="24">
        <v>6709</v>
      </c>
      <c r="F13" s="24"/>
      <c r="G13" s="24">
        <v>14</v>
      </c>
      <c r="H13" s="24">
        <v>559862</v>
      </c>
      <c r="I13" s="24">
        <f>41+2706+2823+19+366+1379</f>
        <v>7334</v>
      </c>
      <c r="J13" s="24">
        <f>SUM(B13:I13)</f>
        <v>626319</v>
      </c>
      <c r="K13" s="24">
        <v>129342</v>
      </c>
      <c r="L13" s="24">
        <f t="shared" si="0"/>
        <v>755661</v>
      </c>
    </row>
    <row r="14" spans="1:12" ht="12.75">
      <c r="A14" s="15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>
        <f t="shared" si="0"/>
        <v>0</v>
      </c>
    </row>
    <row r="15" spans="1:12" ht="12.75">
      <c r="A15" s="56" t="s">
        <v>49</v>
      </c>
      <c r="B15" s="24">
        <v>1797</v>
      </c>
      <c r="C15" s="24">
        <v>35</v>
      </c>
      <c r="D15" s="24">
        <v>226</v>
      </c>
      <c r="E15" s="24">
        <v>1038</v>
      </c>
      <c r="F15" s="24"/>
      <c r="G15" s="24">
        <v>94</v>
      </c>
      <c r="H15" s="24">
        <v>479201</v>
      </c>
      <c r="I15" s="24">
        <v>118</v>
      </c>
      <c r="J15" s="24">
        <f>SUM(B15:I15)</f>
        <v>482509</v>
      </c>
      <c r="K15" s="24">
        <v>44121</v>
      </c>
      <c r="L15" s="24">
        <f t="shared" si="0"/>
        <v>526630</v>
      </c>
    </row>
    <row r="16" spans="1:12" ht="12.75">
      <c r="A16" s="15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>
        <f t="shared" si="0"/>
        <v>0</v>
      </c>
    </row>
    <row r="17" spans="1:12" ht="12.75">
      <c r="A17" s="15" t="s">
        <v>4</v>
      </c>
      <c r="B17" s="27">
        <v>2947</v>
      </c>
      <c r="C17" s="27">
        <v>2</v>
      </c>
      <c r="D17" s="27">
        <v>61</v>
      </c>
      <c r="E17" s="27">
        <v>29</v>
      </c>
      <c r="F17" s="27"/>
      <c r="G17" s="27">
        <v>73</v>
      </c>
      <c r="H17" s="27"/>
      <c r="I17" s="27">
        <v>1350</v>
      </c>
      <c r="J17" s="27">
        <f>SUM(B17:I17)</f>
        <v>4462</v>
      </c>
      <c r="K17" s="27">
        <v>137111</v>
      </c>
      <c r="L17" s="27">
        <f t="shared" si="0"/>
        <v>141573</v>
      </c>
    </row>
    <row r="18" spans="1:12" ht="12.75">
      <c r="A18" s="15" t="s">
        <v>5</v>
      </c>
      <c r="B18" s="27">
        <v>29</v>
      </c>
      <c r="C18" s="27">
        <v>2293</v>
      </c>
      <c r="D18" s="27">
        <v>56</v>
      </c>
      <c r="E18" s="27">
        <v>252</v>
      </c>
      <c r="F18" s="27"/>
      <c r="G18" s="27">
        <v>682</v>
      </c>
      <c r="H18" s="27">
        <v>1239</v>
      </c>
      <c r="I18" s="27">
        <v>881</v>
      </c>
      <c r="J18" s="27">
        <f>SUM(B18:I18)</f>
        <v>5432</v>
      </c>
      <c r="K18" s="27">
        <v>368480</v>
      </c>
      <c r="L18" s="27">
        <f t="shared" si="0"/>
        <v>373912</v>
      </c>
    </row>
    <row r="19" spans="1:12" ht="12.75">
      <c r="A19" s="15" t="s">
        <v>6</v>
      </c>
      <c r="B19" s="27"/>
      <c r="C19" s="27"/>
      <c r="D19" s="27"/>
      <c r="E19" s="27"/>
      <c r="F19" s="27"/>
      <c r="G19" s="27"/>
      <c r="H19" s="27">
        <v>135488</v>
      </c>
      <c r="I19" s="27"/>
      <c r="J19" s="27">
        <f>SUM(B19:I19)</f>
        <v>135488</v>
      </c>
      <c r="K19" s="27">
        <v>378144</v>
      </c>
      <c r="L19" s="27">
        <f t="shared" si="0"/>
        <v>513632</v>
      </c>
    </row>
    <row r="20" spans="1:13" ht="12.75">
      <c r="A20" s="56" t="s">
        <v>50</v>
      </c>
      <c r="B20" s="24">
        <f>SUM(B17:B19)</f>
        <v>2976</v>
      </c>
      <c r="C20" s="24">
        <f>SUM(C17:C19)</f>
        <v>2295</v>
      </c>
      <c r="D20" s="24">
        <f>SUM(D17:D19)</f>
        <v>117</v>
      </c>
      <c r="E20" s="24">
        <f>SUM(E17:E19)</f>
        <v>281</v>
      </c>
      <c r="F20" s="24"/>
      <c r="G20" s="24">
        <f>SUM(G17:G19)</f>
        <v>755</v>
      </c>
      <c r="H20" s="24">
        <f>SUM(H17:H19)</f>
        <v>136727</v>
      </c>
      <c r="I20" s="24">
        <f>SUM(I17:I19)</f>
        <v>2231</v>
      </c>
      <c r="J20" s="24">
        <f>SUM(J17:J19)</f>
        <v>145382</v>
      </c>
      <c r="K20" s="24">
        <v>883735</v>
      </c>
      <c r="L20" s="24">
        <f t="shared" si="0"/>
        <v>1029117</v>
      </c>
      <c r="M20" s="38"/>
    </row>
    <row r="21" spans="1:12" ht="12.75">
      <c r="A21" s="15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>
        <f t="shared" si="0"/>
        <v>0</v>
      </c>
    </row>
    <row r="22" spans="1:12" ht="12.75">
      <c r="A22" s="56" t="s">
        <v>51</v>
      </c>
      <c r="B22" s="24">
        <v>42680</v>
      </c>
      <c r="C22" s="24">
        <v>62825.81</v>
      </c>
      <c r="D22" s="24">
        <v>1603</v>
      </c>
      <c r="E22" s="24">
        <v>4175</v>
      </c>
      <c r="F22" s="24">
        <v>179</v>
      </c>
      <c r="G22" s="24">
        <v>5809</v>
      </c>
      <c r="H22" s="24"/>
      <c r="I22" s="24">
        <v>1355</v>
      </c>
      <c r="J22" s="24">
        <f>SUM(B22:I22)</f>
        <v>118626.81</v>
      </c>
      <c r="K22" s="24">
        <v>207117</v>
      </c>
      <c r="L22" s="24">
        <f t="shared" si="0"/>
        <v>325743.81</v>
      </c>
    </row>
    <row r="23" spans="1:12" ht="12.75">
      <c r="A23" s="15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>
        <f t="shared" si="0"/>
        <v>0</v>
      </c>
    </row>
    <row r="24" spans="1:12" ht="12.75">
      <c r="A24" s="56" t="s">
        <v>52</v>
      </c>
      <c r="B24" s="24">
        <v>32343.96</v>
      </c>
      <c r="C24" s="24"/>
      <c r="D24" s="24"/>
      <c r="E24" s="24"/>
      <c r="F24" s="24"/>
      <c r="G24" s="24">
        <v>100</v>
      </c>
      <c r="H24" s="24"/>
      <c r="I24" s="24"/>
      <c r="J24" s="24">
        <f>SUM(B24:I24)</f>
        <v>32443.96</v>
      </c>
      <c r="K24" s="24">
        <v>27725.09</v>
      </c>
      <c r="L24" s="24">
        <f t="shared" si="0"/>
        <v>60169.05</v>
      </c>
    </row>
    <row r="25" spans="1:12" ht="12.75">
      <c r="A25" s="15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>
        <f t="shared" si="0"/>
        <v>0</v>
      </c>
    </row>
    <row r="26" spans="1:12" ht="12.75">
      <c r="A26" s="15" t="s">
        <v>7</v>
      </c>
      <c r="B26" s="27">
        <v>73.13</v>
      </c>
      <c r="C26" s="27"/>
      <c r="D26" s="27"/>
      <c r="E26" s="27"/>
      <c r="F26" s="27"/>
      <c r="G26" s="27"/>
      <c r="H26" s="27"/>
      <c r="I26" s="27"/>
      <c r="J26" s="27">
        <f>SUM(B26:I26)</f>
        <v>73.13</v>
      </c>
      <c r="K26" s="27">
        <v>13408.27</v>
      </c>
      <c r="L26" s="27">
        <f t="shared" si="0"/>
        <v>13481.4</v>
      </c>
    </row>
    <row r="27" spans="1:12" ht="12.75">
      <c r="A27" s="15" t="s">
        <v>8</v>
      </c>
      <c r="B27" s="27">
        <v>6890.2</v>
      </c>
      <c r="C27" s="27"/>
      <c r="D27" s="27"/>
      <c r="E27" s="27"/>
      <c r="F27" s="27"/>
      <c r="G27" s="27"/>
      <c r="H27" s="27"/>
      <c r="I27" s="27"/>
      <c r="J27" s="27">
        <f>SUM(B27:I27)</f>
        <v>6890.2</v>
      </c>
      <c r="K27" s="27">
        <v>53929.91</v>
      </c>
      <c r="L27" s="27">
        <f t="shared" si="0"/>
        <v>60820.11</v>
      </c>
    </row>
    <row r="28" spans="1:12" ht="12.75">
      <c r="A28" s="15" t="s">
        <v>9</v>
      </c>
      <c r="B28" s="27">
        <v>26088.28</v>
      </c>
      <c r="C28" s="27"/>
      <c r="D28" s="27"/>
      <c r="E28" s="27">
        <v>939.48</v>
      </c>
      <c r="F28" s="27">
        <v>317.57</v>
      </c>
      <c r="G28" s="27">
        <v>100</v>
      </c>
      <c r="H28" s="27"/>
      <c r="I28" s="27"/>
      <c r="J28" s="27">
        <f>SUM(B28:I28)</f>
        <v>27445.329999999998</v>
      </c>
      <c r="K28" s="27">
        <v>2727.56</v>
      </c>
      <c r="L28" s="27">
        <f t="shared" si="0"/>
        <v>30172.89</v>
      </c>
    </row>
    <row r="29" spans="1:12" ht="12.75">
      <c r="A29" s="56" t="s">
        <v>53</v>
      </c>
      <c r="B29" s="24">
        <f>SUM(B26:B28)</f>
        <v>33051.61</v>
      </c>
      <c r="C29" s="24"/>
      <c r="D29" s="24"/>
      <c r="E29" s="24">
        <f aca="true" t="shared" si="1" ref="C29:J29">SUM(E26:E28)</f>
        <v>939.48</v>
      </c>
      <c r="F29" s="24">
        <f t="shared" si="1"/>
        <v>317.57</v>
      </c>
      <c r="G29" s="24">
        <f t="shared" si="1"/>
        <v>100</v>
      </c>
      <c r="H29" s="24"/>
      <c r="I29" s="24"/>
      <c r="J29" s="24">
        <f t="shared" si="1"/>
        <v>34408.659999999996</v>
      </c>
      <c r="K29" s="24">
        <v>70065.74</v>
      </c>
      <c r="L29" s="24">
        <f t="shared" si="0"/>
        <v>104474.4</v>
      </c>
    </row>
    <row r="30" spans="1:12" ht="12.75">
      <c r="A30" s="15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>
        <f t="shared" si="0"/>
        <v>0</v>
      </c>
    </row>
    <row r="31" spans="1:12" ht="12.75">
      <c r="A31" s="15" t="s">
        <v>10</v>
      </c>
      <c r="B31" s="27">
        <v>9016</v>
      </c>
      <c r="C31" s="27">
        <v>16757</v>
      </c>
      <c r="D31" s="27">
        <v>7556</v>
      </c>
      <c r="E31" s="27"/>
      <c r="F31" s="27">
        <v>4212</v>
      </c>
      <c r="G31" s="27">
        <v>2640</v>
      </c>
      <c r="H31" s="27">
        <v>1</v>
      </c>
      <c r="I31" s="27">
        <v>3639</v>
      </c>
      <c r="J31" s="27">
        <f>SUM(B31:I31)</f>
        <v>43821</v>
      </c>
      <c r="K31" s="27">
        <v>390122</v>
      </c>
      <c r="L31" s="27">
        <f t="shared" si="0"/>
        <v>433943</v>
      </c>
    </row>
    <row r="32" spans="1:12" ht="12.75">
      <c r="A32" s="15" t="s">
        <v>11</v>
      </c>
      <c r="B32" s="27">
        <v>44855</v>
      </c>
      <c r="C32" s="27">
        <v>11305</v>
      </c>
      <c r="D32" s="27">
        <v>15227</v>
      </c>
      <c r="E32" s="27"/>
      <c r="F32" s="27">
        <v>6399</v>
      </c>
      <c r="G32" s="27">
        <v>1090</v>
      </c>
      <c r="H32" s="27">
        <v>25057</v>
      </c>
      <c r="I32" s="27">
        <v>9343</v>
      </c>
      <c r="J32" s="27">
        <f>SUM(B32:I32)</f>
        <v>113276</v>
      </c>
      <c r="K32" s="27">
        <v>114161</v>
      </c>
      <c r="L32" s="27">
        <f t="shared" si="0"/>
        <v>227437</v>
      </c>
    </row>
    <row r="33" spans="1:12" ht="12.75">
      <c r="A33" s="15" t="s">
        <v>12</v>
      </c>
      <c r="B33" s="27">
        <v>7653</v>
      </c>
      <c r="C33" s="27"/>
      <c r="D33" s="27"/>
      <c r="E33" s="27"/>
      <c r="F33" s="27">
        <v>17</v>
      </c>
      <c r="G33" s="27">
        <v>39</v>
      </c>
      <c r="H33" s="27"/>
      <c r="I33" s="27">
        <v>44</v>
      </c>
      <c r="J33" s="27">
        <f>SUM(B33:I33)</f>
        <v>7753</v>
      </c>
      <c r="K33" s="27">
        <v>129021</v>
      </c>
      <c r="L33" s="27">
        <f t="shared" si="0"/>
        <v>136774</v>
      </c>
    </row>
    <row r="34" spans="1:12" ht="12.75">
      <c r="A34" s="15" t="s">
        <v>13</v>
      </c>
      <c r="B34" s="27">
        <v>312</v>
      </c>
      <c r="C34" s="27"/>
      <c r="D34" s="27"/>
      <c r="E34" s="27"/>
      <c r="F34" s="27">
        <v>14</v>
      </c>
      <c r="G34" s="27">
        <v>6</v>
      </c>
      <c r="H34" s="27"/>
      <c r="I34" s="27">
        <v>365</v>
      </c>
      <c r="J34" s="27">
        <f>SUM(B34:I34)</f>
        <v>697</v>
      </c>
      <c r="K34" s="27">
        <v>22733</v>
      </c>
      <c r="L34" s="27">
        <f t="shared" si="0"/>
        <v>23430</v>
      </c>
    </row>
    <row r="35" spans="1:12" ht="12.75">
      <c r="A35" s="56" t="s">
        <v>54</v>
      </c>
      <c r="B35" s="24">
        <f>SUM(B31:B34)</f>
        <v>61836</v>
      </c>
      <c r="C35" s="24">
        <f aca="true" t="shared" si="2" ref="C35:J35">SUM(C31:C34)</f>
        <v>28062</v>
      </c>
      <c r="D35" s="24">
        <f t="shared" si="2"/>
        <v>22783</v>
      </c>
      <c r="E35" s="24"/>
      <c r="F35" s="24">
        <f t="shared" si="2"/>
        <v>10642</v>
      </c>
      <c r="G35" s="24">
        <f t="shared" si="2"/>
        <v>3775</v>
      </c>
      <c r="H35" s="24">
        <f t="shared" si="2"/>
        <v>25058</v>
      </c>
      <c r="I35" s="24">
        <f t="shared" si="2"/>
        <v>13391</v>
      </c>
      <c r="J35" s="24">
        <f t="shared" si="2"/>
        <v>165547</v>
      </c>
      <c r="K35" s="24">
        <v>656037</v>
      </c>
      <c r="L35" s="24">
        <f t="shared" si="0"/>
        <v>821584</v>
      </c>
    </row>
    <row r="36" spans="1:12" ht="12.75">
      <c r="A36" s="15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>
        <f t="shared" si="0"/>
        <v>0</v>
      </c>
    </row>
    <row r="37" spans="1:12" ht="12.75">
      <c r="A37" s="56" t="s">
        <v>55</v>
      </c>
      <c r="B37" s="24">
        <v>0.06</v>
      </c>
      <c r="C37" s="24"/>
      <c r="D37" s="24"/>
      <c r="E37" s="24"/>
      <c r="F37" s="24">
        <v>651.28</v>
      </c>
      <c r="G37" s="24"/>
      <c r="H37" s="24"/>
      <c r="I37" s="24">
        <v>449.4</v>
      </c>
      <c r="J37" s="24">
        <f>SUM(B37:I37)</f>
        <v>1100.7399999999998</v>
      </c>
      <c r="K37" s="24">
        <v>7084.69</v>
      </c>
      <c r="L37" s="24">
        <f t="shared" si="0"/>
        <v>8185.429999999999</v>
      </c>
    </row>
    <row r="38" spans="1:12" ht="12.75">
      <c r="A38" s="15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>
        <f t="shared" si="0"/>
        <v>0</v>
      </c>
    </row>
    <row r="39" spans="1:12" ht="12.75">
      <c r="A39" s="15" t="s">
        <v>14</v>
      </c>
      <c r="B39" s="27">
        <v>6672</v>
      </c>
      <c r="C39" s="27"/>
      <c r="D39" s="27">
        <v>57</v>
      </c>
      <c r="E39" s="27"/>
      <c r="F39" s="27"/>
      <c r="G39" s="27"/>
      <c r="H39" s="27">
        <v>404</v>
      </c>
      <c r="I39" s="27">
        <v>647</v>
      </c>
      <c r="J39" s="27">
        <f aca="true" t="shared" si="3" ref="J39:J47">SUM(B39:I39)</f>
        <v>7780</v>
      </c>
      <c r="K39" s="27">
        <v>96283</v>
      </c>
      <c r="L39" s="27">
        <f t="shared" si="0"/>
        <v>104063</v>
      </c>
    </row>
    <row r="40" spans="1:12" ht="12.75">
      <c r="A40" s="15" t="s">
        <v>15</v>
      </c>
      <c r="B40" s="27">
        <v>61209</v>
      </c>
      <c r="C40" s="27">
        <v>237</v>
      </c>
      <c r="D40" s="27"/>
      <c r="E40" s="27">
        <v>492</v>
      </c>
      <c r="F40" s="27"/>
      <c r="G40" s="27">
        <v>173</v>
      </c>
      <c r="H40" s="27"/>
      <c r="I40" s="27">
        <v>188</v>
      </c>
      <c r="J40" s="27">
        <f t="shared" si="3"/>
        <v>62299</v>
      </c>
      <c r="K40" s="27">
        <v>105906</v>
      </c>
      <c r="L40" s="27">
        <f t="shared" si="0"/>
        <v>168205</v>
      </c>
    </row>
    <row r="41" spans="1:12" ht="12.75">
      <c r="A41" s="15" t="s">
        <v>16</v>
      </c>
      <c r="B41" s="27">
        <v>144406</v>
      </c>
      <c r="C41" s="27"/>
      <c r="D41" s="27">
        <v>133.21</v>
      </c>
      <c r="E41" s="27">
        <v>1659</v>
      </c>
      <c r="F41" s="27"/>
      <c r="G41" s="27">
        <v>1002</v>
      </c>
      <c r="H41" s="27"/>
      <c r="I41" s="27">
        <v>526.37</v>
      </c>
      <c r="J41" s="27">
        <f t="shared" si="3"/>
        <v>147726.58</v>
      </c>
      <c r="K41" s="27">
        <v>239545.49</v>
      </c>
      <c r="L41" s="27">
        <f t="shared" si="0"/>
        <v>387272.06999999995</v>
      </c>
    </row>
    <row r="42" spans="1:12" ht="12.75">
      <c r="A42" s="15" t="s">
        <v>17</v>
      </c>
      <c r="B42" s="27">
        <v>78710</v>
      </c>
      <c r="C42" s="27"/>
      <c r="D42" s="27"/>
      <c r="E42" s="27"/>
      <c r="F42" s="27"/>
      <c r="G42" s="27">
        <v>520</v>
      </c>
      <c r="H42" s="27"/>
      <c r="I42" s="27"/>
      <c r="J42" s="27">
        <f t="shared" si="3"/>
        <v>79230</v>
      </c>
      <c r="K42" s="27">
        <v>96770</v>
      </c>
      <c r="L42" s="27">
        <f t="shared" si="0"/>
        <v>176000</v>
      </c>
    </row>
    <row r="43" spans="1:12" ht="12.75">
      <c r="A43" s="15" t="s">
        <v>18</v>
      </c>
      <c r="B43" s="27">
        <v>11400</v>
      </c>
      <c r="C43" s="27"/>
      <c r="D43" s="27">
        <v>2258</v>
      </c>
      <c r="E43" s="27"/>
      <c r="F43" s="27"/>
      <c r="G43" s="27">
        <v>430</v>
      </c>
      <c r="H43" s="27">
        <v>5313</v>
      </c>
      <c r="I43" s="27">
        <v>879</v>
      </c>
      <c r="J43" s="27">
        <f t="shared" si="3"/>
        <v>20280</v>
      </c>
      <c r="K43" s="27">
        <v>44481</v>
      </c>
      <c r="L43" s="27">
        <f t="shared" si="0"/>
        <v>64761</v>
      </c>
    </row>
    <row r="44" spans="1:12" ht="12.75">
      <c r="A44" s="15" t="s">
        <v>19</v>
      </c>
      <c r="B44" s="27">
        <v>44044.78</v>
      </c>
      <c r="C44" s="27"/>
      <c r="D44" s="27"/>
      <c r="E44" s="27"/>
      <c r="F44" s="27"/>
      <c r="G44" s="27">
        <v>10.61</v>
      </c>
      <c r="H44" s="27"/>
      <c r="I44" s="27">
        <v>15.37</v>
      </c>
      <c r="J44" s="27">
        <f t="shared" si="3"/>
        <v>44070.76</v>
      </c>
      <c r="K44" s="27">
        <v>189852.13</v>
      </c>
      <c r="L44" s="27">
        <f t="shared" si="0"/>
        <v>233922.89</v>
      </c>
    </row>
    <row r="45" spans="1:12" ht="12.75">
      <c r="A45" s="15" t="s">
        <v>20</v>
      </c>
      <c r="B45" s="27">
        <v>11700</v>
      </c>
      <c r="C45" s="27">
        <v>500</v>
      </c>
      <c r="D45" s="27"/>
      <c r="E45" s="27"/>
      <c r="F45" s="27"/>
      <c r="G45" s="27"/>
      <c r="H45" s="27"/>
      <c r="I45" s="27"/>
      <c r="J45" s="27">
        <f t="shared" si="3"/>
        <v>12200</v>
      </c>
      <c r="K45" s="27">
        <v>402385</v>
      </c>
      <c r="L45" s="27">
        <f t="shared" si="0"/>
        <v>414585</v>
      </c>
    </row>
    <row r="46" spans="1:12" ht="12.75">
      <c r="A46" s="15" t="s">
        <v>21</v>
      </c>
      <c r="B46" s="27">
        <v>12759</v>
      </c>
      <c r="C46" s="27"/>
      <c r="D46" s="27"/>
      <c r="E46" s="27"/>
      <c r="F46" s="27"/>
      <c r="G46" s="27"/>
      <c r="H46" s="27"/>
      <c r="I46" s="27"/>
      <c r="J46" s="27">
        <f t="shared" si="3"/>
        <v>12759</v>
      </c>
      <c r="K46" s="27">
        <v>57828</v>
      </c>
      <c r="L46" s="27">
        <f t="shared" si="0"/>
        <v>70587</v>
      </c>
    </row>
    <row r="47" spans="1:12" ht="12.75">
      <c r="A47" s="15" t="s">
        <v>22</v>
      </c>
      <c r="B47" s="27">
        <v>70598</v>
      </c>
      <c r="C47" s="27"/>
      <c r="D47" s="27">
        <v>170</v>
      </c>
      <c r="E47" s="27">
        <v>34</v>
      </c>
      <c r="F47" s="27"/>
      <c r="G47" s="27">
        <v>9</v>
      </c>
      <c r="H47" s="27"/>
      <c r="I47" s="27">
        <v>2516</v>
      </c>
      <c r="J47" s="27">
        <f t="shared" si="3"/>
        <v>73327</v>
      </c>
      <c r="K47" s="27">
        <v>102913.21</v>
      </c>
      <c r="L47" s="27">
        <f t="shared" si="0"/>
        <v>176240.21000000002</v>
      </c>
    </row>
    <row r="48" spans="1:12" ht="12.75">
      <c r="A48" s="56" t="s">
        <v>56</v>
      </c>
      <c r="B48" s="24">
        <f>SUM(B39:B47)</f>
        <v>441498.78</v>
      </c>
      <c r="C48" s="24">
        <f aca="true" t="shared" si="4" ref="C48:J48">SUM(C39:C47)</f>
        <v>737</v>
      </c>
      <c r="D48" s="24">
        <f t="shared" si="4"/>
        <v>2618.21</v>
      </c>
      <c r="E48" s="24">
        <f t="shared" si="4"/>
        <v>2185</v>
      </c>
      <c r="F48" s="24"/>
      <c r="G48" s="24">
        <f t="shared" si="4"/>
        <v>2144.61</v>
      </c>
      <c r="H48" s="24">
        <f t="shared" si="4"/>
        <v>5717</v>
      </c>
      <c r="I48" s="24">
        <f t="shared" si="4"/>
        <v>4771.74</v>
      </c>
      <c r="J48" s="24">
        <f t="shared" si="4"/>
        <v>459672.33999999997</v>
      </c>
      <c r="K48" s="24">
        <v>1335963.83</v>
      </c>
      <c r="L48" s="24">
        <f t="shared" si="0"/>
        <v>1795636.17</v>
      </c>
    </row>
    <row r="49" spans="1:12" ht="12.75">
      <c r="A49" s="15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>
        <f t="shared" si="0"/>
        <v>0</v>
      </c>
    </row>
    <row r="50" spans="1:12" ht="12.75">
      <c r="A50" s="56" t="s">
        <v>65</v>
      </c>
      <c r="B50" s="24">
        <v>1803</v>
      </c>
      <c r="C50" s="24"/>
      <c r="D50" s="24"/>
      <c r="E50" s="24"/>
      <c r="F50" s="24"/>
      <c r="G50" s="24">
        <v>3</v>
      </c>
      <c r="H50" s="24"/>
      <c r="I50" s="24"/>
      <c r="J50" s="24">
        <f>SUM(B50:I50)</f>
        <v>1806</v>
      </c>
      <c r="K50" s="24">
        <v>15771</v>
      </c>
      <c r="L50" s="24">
        <f t="shared" si="0"/>
        <v>17577</v>
      </c>
    </row>
    <row r="51" spans="1:12" ht="12.75">
      <c r="A51" s="15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>
        <f t="shared" si="0"/>
        <v>0</v>
      </c>
    </row>
    <row r="52" spans="1:12" ht="12.75">
      <c r="A52" s="15" t="s">
        <v>23</v>
      </c>
      <c r="B52" s="27">
        <v>5702</v>
      </c>
      <c r="C52" s="27"/>
      <c r="D52" s="27"/>
      <c r="E52" s="27"/>
      <c r="F52" s="27"/>
      <c r="G52" s="27"/>
      <c r="H52" s="27"/>
      <c r="I52" s="27">
        <v>216</v>
      </c>
      <c r="J52" s="27">
        <f>SUM(B52:I52)</f>
        <v>5918</v>
      </c>
      <c r="K52" s="27">
        <v>25914</v>
      </c>
      <c r="L52" s="27">
        <f t="shared" si="0"/>
        <v>31832</v>
      </c>
    </row>
    <row r="53" spans="1:12" ht="12.75">
      <c r="A53" s="15" t="s">
        <v>24</v>
      </c>
      <c r="B53" s="27"/>
      <c r="C53" s="27"/>
      <c r="D53" s="27"/>
      <c r="E53" s="27"/>
      <c r="F53" s="27">
        <v>1996.07</v>
      </c>
      <c r="G53" s="27"/>
      <c r="H53" s="27"/>
      <c r="I53" s="27"/>
      <c r="J53" s="27">
        <f>SUM(B53:I53)</f>
        <v>1996.07</v>
      </c>
      <c r="K53" s="27">
        <v>55796.26</v>
      </c>
      <c r="L53" s="27">
        <f t="shared" si="0"/>
        <v>57792.33</v>
      </c>
    </row>
    <row r="54" spans="1:12" ht="12.75">
      <c r="A54" s="15" t="s">
        <v>25</v>
      </c>
      <c r="B54" s="27">
        <v>9661</v>
      </c>
      <c r="C54" s="27"/>
      <c r="D54" s="27"/>
      <c r="E54" s="27"/>
      <c r="F54" s="27"/>
      <c r="G54" s="27"/>
      <c r="H54" s="27"/>
      <c r="I54" s="27">
        <v>148</v>
      </c>
      <c r="J54" s="27">
        <f>SUM(B54:I54)</f>
        <v>9809</v>
      </c>
      <c r="K54" s="27">
        <v>159313</v>
      </c>
      <c r="L54" s="27">
        <f t="shared" si="0"/>
        <v>169122</v>
      </c>
    </row>
    <row r="55" spans="1:12" ht="12.75">
      <c r="A55" s="15" t="s">
        <v>26</v>
      </c>
      <c r="B55" s="27">
        <v>10000</v>
      </c>
      <c r="C55" s="27"/>
      <c r="D55" s="27"/>
      <c r="E55" s="27"/>
      <c r="F55" s="27"/>
      <c r="G55" s="27"/>
      <c r="H55" s="27"/>
      <c r="I55" s="27">
        <v>12</v>
      </c>
      <c r="J55" s="27">
        <f>SUM(B55:I55)</f>
        <v>10012</v>
      </c>
      <c r="K55" s="27">
        <v>38240</v>
      </c>
      <c r="L55" s="27">
        <f t="shared" si="0"/>
        <v>48252</v>
      </c>
    </row>
    <row r="56" spans="1:12" ht="12.75">
      <c r="A56" s="15" t="s">
        <v>27</v>
      </c>
      <c r="B56" s="27">
        <v>8780</v>
      </c>
      <c r="C56" s="27"/>
      <c r="D56" s="27"/>
      <c r="E56" s="27"/>
      <c r="F56" s="27"/>
      <c r="G56" s="27"/>
      <c r="H56" s="27">
        <v>245</v>
      </c>
      <c r="I56" s="27">
        <v>246.5</v>
      </c>
      <c r="J56" s="27">
        <f>SUM(B56:I56)</f>
        <v>9271.5</v>
      </c>
      <c r="K56" s="27">
        <v>39381.1</v>
      </c>
      <c r="L56" s="27">
        <f t="shared" si="0"/>
        <v>48652.6</v>
      </c>
    </row>
    <row r="57" spans="1:12" ht="12.75">
      <c r="A57" s="56" t="s">
        <v>57</v>
      </c>
      <c r="B57" s="24">
        <f>SUM(B52:B56)</f>
        <v>34143</v>
      </c>
      <c r="C57" s="24"/>
      <c r="D57" s="24"/>
      <c r="E57" s="24"/>
      <c r="F57" s="24">
        <f aca="true" t="shared" si="5" ref="C57:J57">SUM(F52:F56)</f>
        <v>1996.07</v>
      </c>
      <c r="G57" s="24"/>
      <c r="H57" s="24">
        <f t="shared" si="5"/>
        <v>245</v>
      </c>
      <c r="I57" s="24">
        <f t="shared" si="5"/>
        <v>622.5</v>
      </c>
      <c r="J57" s="24">
        <f t="shared" si="5"/>
        <v>37006.57</v>
      </c>
      <c r="K57" s="24">
        <v>318644.36</v>
      </c>
      <c r="L57" s="24">
        <f t="shared" si="0"/>
        <v>355650.93</v>
      </c>
    </row>
    <row r="58" spans="1:12" ht="12.75">
      <c r="A58" s="15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>
        <f t="shared" si="0"/>
        <v>0</v>
      </c>
    </row>
    <row r="59" spans="1:12" ht="12.75">
      <c r="A59" s="15" t="s">
        <v>28</v>
      </c>
      <c r="B59" s="27">
        <v>1020.4</v>
      </c>
      <c r="C59" s="27"/>
      <c r="D59" s="27"/>
      <c r="E59" s="27"/>
      <c r="F59" s="27"/>
      <c r="G59" s="27"/>
      <c r="H59" s="27"/>
      <c r="I59" s="27"/>
      <c r="J59" s="27">
        <f>SUM(B59:I59)</f>
        <v>1020.4</v>
      </c>
      <c r="K59" s="27">
        <v>4478.28</v>
      </c>
      <c r="L59" s="27">
        <f t="shared" si="0"/>
        <v>5498.679999999999</v>
      </c>
    </row>
    <row r="60" spans="1:12" ht="12.75">
      <c r="A60" s="15" t="s">
        <v>29</v>
      </c>
      <c r="B60" s="27"/>
      <c r="C60" s="27"/>
      <c r="D60" s="27"/>
      <c r="E60" s="27"/>
      <c r="F60" s="27"/>
      <c r="G60" s="27"/>
      <c r="H60" s="27"/>
      <c r="I60" s="27"/>
      <c r="J60" s="27"/>
      <c r="K60" s="27">
        <v>16596.15</v>
      </c>
      <c r="L60" s="27">
        <f t="shared" si="0"/>
        <v>16596.15</v>
      </c>
    </row>
    <row r="61" spans="1:12" ht="12.75">
      <c r="A61" s="15" t="s">
        <v>30</v>
      </c>
      <c r="B61" s="27">
        <v>1843</v>
      </c>
      <c r="C61" s="27"/>
      <c r="D61" s="27"/>
      <c r="E61" s="27"/>
      <c r="F61" s="27"/>
      <c r="G61" s="27"/>
      <c r="H61" s="27"/>
      <c r="I61" s="27"/>
      <c r="J61" s="27">
        <f>SUM(B61:I61)</f>
        <v>1843</v>
      </c>
      <c r="K61" s="27">
        <v>36000.37</v>
      </c>
      <c r="L61" s="27">
        <f t="shared" si="0"/>
        <v>37843.37</v>
      </c>
    </row>
    <row r="62" spans="1:12" ht="12.75">
      <c r="A62" s="56" t="s">
        <v>58</v>
      </c>
      <c r="B62" s="24">
        <f>SUM(B59:B61)</f>
        <v>2863.4</v>
      </c>
      <c r="C62" s="24"/>
      <c r="D62" s="24"/>
      <c r="E62" s="24"/>
      <c r="F62" s="24"/>
      <c r="G62" s="24"/>
      <c r="H62" s="24"/>
      <c r="I62" s="24"/>
      <c r="J62" s="24">
        <f>SUM(J59:J61)</f>
        <v>2863.4</v>
      </c>
      <c r="K62" s="24">
        <v>57074.8</v>
      </c>
      <c r="L62" s="24">
        <f t="shared" si="0"/>
        <v>59938.200000000004</v>
      </c>
    </row>
    <row r="63" spans="1:12" ht="12.75">
      <c r="A63" s="15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>
        <f t="shared" si="0"/>
        <v>0</v>
      </c>
    </row>
    <row r="64" spans="1:12" ht="12.75">
      <c r="A64" s="56" t="s">
        <v>59</v>
      </c>
      <c r="B64" s="24">
        <v>1462</v>
      </c>
      <c r="C64" s="24"/>
      <c r="D64" s="24"/>
      <c r="E64" s="24"/>
      <c r="F64" s="24"/>
      <c r="G64" s="24"/>
      <c r="H64" s="24"/>
      <c r="I64" s="24"/>
      <c r="J64" s="24">
        <f>SUM(B64:I64)</f>
        <v>1462</v>
      </c>
      <c r="K64" s="24">
        <v>4465</v>
      </c>
      <c r="L64" s="24">
        <f t="shared" si="0"/>
        <v>5927</v>
      </c>
    </row>
    <row r="65" spans="1:12" ht="12.75">
      <c r="A65" s="15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>
        <f t="shared" si="0"/>
        <v>0</v>
      </c>
    </row>
    <row r="66" spans="1:12" ht="12.75">
      <c r="A66" s="15" t="s">
        <v>31</v>
      </c>
      <c r="B66" s="27">
        <v>155</v>
      </c>
      <c r="C66" s="27"/>
      <c r="D66" s="27">
        <v>17.7</v>
      </c>
      <c r="E66" s="27"/>
      <c r="F66" s="27"/>
      <c r="G66" s="27"/>
      <c r="H66" s="27">
        <v>26267</v>
      </c>
      <c r="I66" s="27">
        <v>120</v>
      </c>
      <c r="J66" s="27">
        <f>SUM(B66:I66)</f>
        <v>26559.7</v>
      </c>
      <c r="K66" s="27">
        <v>11312.92</v>
      </c>
      <c r="L66" s="27">
        <f t="shared" si="0"/>
        <v>37872.62</v>
      </c>
    </row>
    <row r="67" spans="1:12" ht="12.75">
      <c r="A67" s="15" t="s">
        <v>32</v>
      </c>
      <c r="B67" s="27">
        <v>5379</v>
      </c>
      <c r="C67" s="27"/>
      <c r="D67" s="27">
        <v>10475.43</v>
      </c>
      <c r="E67" s="27"/>
      <c r="F67" s="27"/>
      <c r="G67" s="27">
        <v>11171</v>
      </c>
      <c r="H67" s="27">
        <v>37185</v>
      </c>
      <c r="I67" s="27">
        <v>49</v>
      </c>
      <c r="J67" s="27">
        <f>SUM(B67:I67)</f>
        <v>64259.43</v>
      </c>
      <c r="K67" s="27">
        <v>225627</v>
      </c>
      <c r="L67" s="27">
        <f t="shared" si="0"/>
        <v>289886.43</v>
      </c>
    </row>
    <row r="68" spans="1:12" ht="12.75">
      <c r="A68" s="56" t="s">
        <v>60</v>
      </c>
      <c r="B68" s="24">
        <f>SUM(B66:B67)</f>
        <v>5534</v>
      </c>
      <c r="C68" s="24"/>
      <c r="D68" s="24">
        <f>SUM(D66:D67)</f>
        <v>10493.130000000001</v>
      </c>
      <c r="E68" s="24"/>
      <c r="F68" s="24"/>
      <c r="G68" s="24">
        <f>SUM(G66:G67)</f>
        <v>11171</v>
      </c>
      <c r="H68" s="24">
        <f>SUM(H66:H67)</f>
        <v>63452</v>
      </c>
      <c r="I68" s="24">
        <f>SUM(I66:I67)</f>
        <v>169</v>
      </c>
      <c r="J68" s="24">
        <f>SUM(J66:J67)</f>
        <v>90819.13</v>
      </c>
      <c r="K68" s="24">
        <v>236939.92</v>
      </c>
      <c r="L68" s="24">
        <f t="shared" si="0"/>
        <v>327759.05000000005</v>
      </c>
    </row>
    <row r="69" spans="1:12" ht="12.75">
      <c r="A69" s="15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>
        <f t="shared" si="0"/>
        <v>0</v>
      </c>
    </row>
    <row r="70" spans="1:12" ht="12.75">
      <c r="A70" s="15" t="s">
        <v>33</v>
      </c>
      <c r="B70" s="27"/>
      <c r="C70" s="27"/>
      <c r="D70" s="27"/>
      <c r="E70" s="27"/>
      <c r="F70" s="27"/>
      <c r="G70" s="27"/>
      <c r="H70" s="27"/>
      <c r="I70" s="27"/>
      <c r="J70" s="27"/>
      <c r="K70" s="27">
        <v>13807</v>
      </c>
      <c r="L70" s="27">
        <f t="shared" si="0"/>
        <v>13807</v>
      </c>
    </row>
    <row r="71" spans="1:12" ht="12.75">
      <c r="A71" s="15" t="s">
        <v>34</v>
      </c>
      <c r="B71" s="27"/>
      <c r="C71" s="27"/>
      <c r="D71" s="27"/>
      <c r="E71" s="27"/>
      <c r="F71" s="27"/>
      <c r="G71" s="27"/>
      <c r="H71" s="27">
        <v>6</v>
      </c>
      <c r="I71" s="27"/>
      <c r="J71" s="27">
        <f>SUM(B71:I71)</f>
        <v>6</v>
      </c>
      <c r="K71" s="27">
        <v>5793</v>
      </c>
      <c r="L71" s="27">
        <f t="shared" si="0"/>
        <v>5799</v>
      </c>
    </row>
    <row r="72" spans="1:12" ht="12.75">
      <c r="A72" s="15" t="s">
        <v>35</v>
      </c>
      <c r="B72" s="27"/>
      <c r="C72" s="27"/>
      <c r="D72" s="27"/>
      <c r="E72" s="27"/>
      <c r="F72" s="27"/>
      <c r="G72" s="27"/>
      <c r="H72" s="27"/>
      <c r="I72" s="27"/>
      <c r="J72" s="27"/>
      <c r="K72" s="27">
        <v>125149</v>
      </c>
      <c r="L72" s="27">
        <f aca="true" t="shared" si="6" ref="L72:L82">J72+K72</f>
        <v>125149</v>
      </c>
    </row>
    <row r="73" spans="1:12" ht="12.75">
      <c r="A73" s="15" t="s">
        <v>36</v>
      </c>
      <c r="B73" s="27">
        <v>175</v>
      </c>
      <c r="C73" s="27"/>
      <c r="D73" s="27"/>
      <c r="E73" s="27"/>
      <c r="F73" s="27"/>
      <c r="G73" s="27"/>
      <c r="H73" s="27"/>
      <c r="I73" s="27"/>
      <c r="J73" s="27">
        <f>SUM(B73:I73)</f>
        <v>175</v>
      </c>
      <c r="K73" s="27">
        <v>5250</v>
      </c>
      <c r="L73" s="27">
        <f t="shared" si="6"/>
        <v>5425</v>
      </c>
    </row>
    <row r="74" spans="1:12" ht="12.75">
      <c r="A74" s="15" t="s">
        <v>37</v>
      </c>
      <c r="B74" s="27"/>
      <c r="C74" s="27"/>
      <c r="D74" s="27"/>
      <c r="E74" s="27"/>
      <c r="F74" s="27"/>
      <c r="G74" s="27"/>
      <c r="H74" s="27">
        <v>17507</v>
      </c>
      <c r="I74" s="27"/>
      <c r="J74" s="27">
        <f>SUM(B74:I74)</f>
        <v>17507</v>
      </c>
      <c r="K74" s="27">
        <v>10829</v>
      </c>
      <c r="L74" s="27">
        <f t="shared" si="6"/>
        <v>28336</v>
      </c>
    </row>
    <row r="75" spans="1:12" ht="12.75">
      <c r="A75" s="15" t="s">
        <v>38</v>
      </c>
      <c r="B75" s="27"/>
      <c r="C75" s="27"/>
      <c r="D75" s="27"/>
      <c r="E75" s="27"/>
      <c r="F75" s="27"/>
      <c r="G75" s="27"/>
      <c r="H75" s="27"/>
      <c r="I75" s="27"/>
      <c r="J75" s="27"/>
      <c r="K75" s="27">
        <v>38810</v>
      </c>
      <c r="L75" s="27">
        <f t="shared" si="6"/>
        <v>38810</v>
      </c>
    </row>
    <row r="76" spans="1:12" ht="12.75">
      <c r="A76" s="15" t="s">
        <v>39</v>
      </c>
      <c r="B76" s="27"/>
      <c r="C76" s="27"/>
      <c r="D76" s="27"/>
      <c r="E76" s="27"/>
      <c r="F76" s="27"/>
      <c r="G76" s="27"/>
      <c r="H76" s="27">
        <v>546</v>
      </c>
      <c r="I76" s="27"/>
      <c r="J76" s="27">
        <f>SUM(B76:I76)</f>
        <v>546</v>
      </c>
      <c r="K76" s="27">
        <v>23472</v>
      </c>
      <c r="L76" s="27">
        <f t="shared" si="6"/>
        <v>24018</v>
      </c>
    </row>
    <row r="77" spans="1:12" ht="12.75">
      <c r="A77" s="15" t="s">
        <v>40</v>
      </c>
      <c r="B77" s="27"/>
      <c r="C77" s="27"/>
      <c r="D77" s="27"/>
      <c r="E77" s="27"/>
      <c r="F77" s="27"/>
      <c r="G77" s="27"/>
      <c r="H77" s="27">
        <v>3030</v>
      </c>
      <c r="I77" s="27"/>
      <c r="J77" s="27">
        <f>SUM(B77:I77)</f>
        <v>3030</v>
      </c>
      <c r="K77" s="27">
        <v>2800</v>
      </c>
      <c r="L77" s="27">
        <f t="shared" si="6"/>
        <v>5830</v>
      </c>
    </row>
    <row r="78" spans="1:12" ht="12.75">
      <c r="A78" s="56" t="s">
        <v>61</v>
      </c>
      <c r="B78" s="24">
        <f>SUM(B70:B77)</f>
        <v>175</v>
      </c>
      <c r="C78" s="24"/>
      <c r="D78" s="24"/>
      <c r="E78" s="24"/>
      <c r="F78" s="24"/>
      <c r="G78" s="24"/>
      <c r="H78" s="24">
        <f>SUM(H70:H77)</f>
        <v>21089</v>
      </c>
      <c r="I78" s="24"/>
      <c r="J78" s="24">
        <f>SUM(J70:J77)</f>
        <v>21264</v>
      </c>
      <c r="K78" s="24">
        <v>225910</v>
      </c>
      <c r="L78" s="24">
        <f t="shared" si="6"/>
        <v>247174</v>
      </c>
    </row>
    <row r="79" spans="1:12" ht="12.75">
      <c r="A79" s="15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>
        <f t="shared" si="6"/>
        <v>0</v>
      </c>
    </row>
    <row r="80" spans="1:12" ht="12.75">
      <c r="A80" s="15" t="s">
        <v>41</v>
      </c>
      <c r="B80" s="27"/>
      <c r="C80" s="27"/>
      <c r="D80" s="27"/>
      <c r="E80" s="27"/>
      <c r="F80" s="27"/>
      <c r="G80" s="27"/>
      <c r="H80" s="27"/>
      <c r="I80" s="27"/>
      <c r="J80" s="27"/>
      <c r="K80" s="27">
        <v>1260.5</v>
      </c>
      <c r="L80" s="27">
        <f t="shared" si="6"/>
        <v>1260.5</v>
      </c>
    </row>
    <row r="81" spans="1:12" ht="12.75">
      <c r="A81" s="15" t="s">
        <v>42</v>
      </c>
      <c r="B81" s="27"/>
      <c r="C81" s="27"/>
      <c r="D81" s="27"/>
      <c r="E81" s="27"/>
      <c r="F81" s="27"/>
      <c r="G81" s="27"/>
      <c r="H81" s="27"/>
      <c r="I81" s="27"/>
      <c r="J81" s="27"/>
      <c r="K81" s="27">
        <v>14597.8</v>
      </c>
      <c r="L81" s="27">
        <f t="shared" si="6"/>
        <v>14597.8</v>
      </c>
    </row>
    <row r="82" spans="1:12" ht="12.75">
      <c r="A82" s="56" t="s">
        <v>62</v>
      </c>
      <c r="B82" s="24"/>
      <c r="C82" s="24"/>
      <c r="D82" s="24"/>
      <c r="E82" s="24"/>
      <c r="F82" s="24"/>
      <c r="G82" s="24"/>
      <c r="H82" s="24"/>
      <c r="I82" s="24"/>
      <c r="J82" s="24"/>
      <c r="K82" s="24">
        <v>15858.3</v>
      </c>
      <c r="L82" s="24">
        <f t="shared" si="6"/>
        <v>15858.3</v>
      </c>
    </row>
    <row r="83" spans="1:12" ht="12.75">
      <c r="A83" s="15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</row>
    <row r="84" spans="1:12" ht="13.5" thickBot="1">
      <c r="A84" s="58" t="s">
        <v>43</v>
      </c>
      <c r="B84" s="46">
        <f>SUM(B82,B78,B68,B64,B62,B57,B50,B48,B37,B35,B29,B24,B22,B20,B15,B13,B11)</f>
        <v>668655.7</v>
      </c>
      <c r="C84" s="46">
        <f aca="true" t="shared" si="7" ref="C84:K84">SUM(C82,C78,C68,C64,C62,C57,C50,C48,C37,C35,C29,C24,C22,C20,C15,C13,C11)</f>
        <v>94668.81</v>
      </c>
      <c r="D84" s="46">
        <f t="shared" si="7"/>
        <v>130965.37</v>
      </c>
      <c r="E84" s="46">
        <f t="shared" si="7"/>
        <v>136820.14</v>
      </c>
      <c r="F84" s="46">
        <f t="shared" si="7"/>
        <v>13785.92</v>
      </c>
      <c r="G84" s="46">
        <f t="shared" si="7"/>
        <v>53554.64</v>
      </c>
      <c r="H84" s="46">
        <f t="shared" si="7"/>
        <v>4338977.09</v>
      </c>
      <c r="I84" s="46">
        <f t="shared" si="7"/>
        <v>140557.34</v>
      </c>
      <c r="J84" s="46">
        <f t="shared" si="7"/>
        <v>5577985.01</v>
      </c>
      <c r="K84" s="46">
        <f t="shared" si="7"/>
        <v>7804144.2700000005</v>
      </c>
      <c r="L84" s="46">
        <f>J84+K84</f>
        <v>13382129.280000001</v>
      </c>
    </row>
    <row r="85" spans="1:12" ht="12.75">
      <c r="A85" s="5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8" spans="5:9" ht="12.75">
      <c r="E88" s="7"/>
      <c r="F88" s="7"/>
      <c r="G88" s="7"/>
      <c r="I88" s="7"/>
    </row>
    <row r="89" ht="12.75">
      <c r="I89" s="7"/>
    </row>
    <row r="91" ht="12.75">
      <c r="M91" s="4" t="s">
        <v>99</v>
      </c>
    </row>
  </sheetData>
  <mergeCells count="6">
    <mergeCell ref="B1:J1"/>
    <mergeCell ref="A3:L3"/>
    <mergeCell ref="A4:L4"/>
    <mergeCell ref="A5:A6"/>
    <mergeCell ref="B5:J5"/>
    <mergeCell ref="K5:L5"/>
  </mergeCells>
  <printOptions/>
  <pageMargins left="0.24" right="0.16" top="0.23" bottom="0.19" header="0" footer="0"/>
  <pageSetup fitToHeight="1" fitToWidth="1" horizontalDpi="600" verticalDpi="600" orientation="portrait" paperSize="9" scale="5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O95"/>
  <sheetViews>
    <sheetView zoomScale="75" zoomScaleNormal="75" workbookViewId="0" topLeftCell="A4">
      <selection activeCell="I89" sqref="I88:I89"/>
    </sheetView>
  </sheetViews>
  <sheetFormatPr defaultColWidth="11.421875" defaultRowHeight="12.75"/>
  <cols>
    <col min="1" max="1" width="30.7109375" style="2" customWidth="1"/>
    <col min="2" max="2" width="14.28125" style="2" customWidth="1"/>
    <col min="3" max="3" width="12.421875" style="2" customWidth="1"/>
    <col min="4" max="4" width="13.7109375" style="2" customWidth="1"/>
    <col min="5" max="5" width="12.421875" style="2" customWidth="1"/>
    <col min="6" max="6" width="19.140625" style="2" customWidth="1"/>
    <col min="7" max="7" width="14.8515625" style="2" customWidth="1"/>
    <col min="8" max="10" width="12.421875" style="2" customWidth="1"/>
    <col min="11" max="11" width="16.00390625" style="2" bestFit="1" customWidth="1"/>
    <col min="12" max="12" width="13.140625" style="2" customWidth="1"/>
    <col min="13" max="13" width="14.57421875" style="2" customWidth="1"/>
    <col min="14" max="15" width="12.421875" style="2" customWidth="1"/>
    <col min="16" max="16384" width="11.421875" style="4" customWidth="1"/>
  </cols>
  <sheetData>
    <row r="1" spans="1:14" ht="30.75" customHeight="1">
      <c r="A1" s="2"/>
      <c r="B1" s="97" t="s">
        <v>128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5" ht="18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15" ht="15">
      <c r="A3" s="98" t="s">
        <v>92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4" spans="1:15" ht="13.5" thickBot="1">
      <c r="A4" s="99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</row>
    <row r="5" spans="1:15" ht="12.75" customHeight="1">
      <c r="A5" s="117" t="s">
        <v>108</v>
      </c>
      <c r="B5" s="115" t="s">
        <v>94</v>
      </c>
      <c r="C5" s="115"/>
      <c r="D5" s="115"/>
      <c r="E5" s="115"/>
      <c r="F5" s="115"/>
      <c r="G5" s="115"/>
      <c r="H5" s="115"/>
      <c r="I5" s="115"/>
      <c r="J5" s="115"/>
      <c r="K5" s="115"/>
      <c r="L5" s="116" t="s">
        <v>119</v>
      </c>
      <c r="M5" s="116"/>
      <c r="N5" s="116" t="s">
        <v>84</v>
      </c>
      <c r="O5" s="116"/>
    </row>
    <row r="6" spans="1:15" ht="15.75" customHeight="1">
      <c r="A6" s="120"/>
      <c r="B6" s="112" t="s">
        <v>66</v>
      </c>
      <c r="C6" s="112"/>
      <c r="D6" s="112"/>
      <c r="E6" s="112"/>
      <c r="F6" s="105" t="s">
        <v>131</v>
      </c>
      <c r="G6" s="112" t="s">
        <v>67</v>
      </c>
      <c r="H6" s="112"/>
      <c r="I6" s="112"/>
      <c r="J6" s="112"/>
      <c r="K6" s="88" t="s">
        <v>91</v>
      </c>
      <c r="L6" s="113" t="s">
        <v>121</v>
      </c>
      <c r="M6" s="113"/>
      <c r="N6" s="113" t="s">
        <v>93</v>
      </c>
      <c r="O6" s="113"/>
    </row>
    <row r="7" spans="1:15" ht="16.5" customHeight="1">
      <c r="A7" s="120"/>
      <c r="B7" s="114" t="s">
        <v>68</v>
      </c>
      <c r="C7" s="114"/>
      <c r="D7" s="114" t="s">
        <v>45</v>
      </c>
      <c r="E7" s="114"/>
      <c r="F7" s="106"/>
      <c r="G7" s="93" t="s">
        <v>46</v>
      </c>
      <c r="H7" s="93" t="s">
        <v>71</v>
      </c>
      <c r="I7" s="93" t="s">
        <v>72</v>
      </c>
      <c r="J7" s="93" t="s">
        <v>44</v>
      </c>
      <c r="K7" s="89"/>
      <c r="L7" s="83" t="s">
        <v>86</v>
      </c>
      <c r="M7" s="83" t="s">
        <v>87</v>
      </c>
      <c r="N7" s="83" t="s">
        <v>86</v>
      </c>
      <c r="O7" s="83" t="s">
        <v>87</v>
      </c>
    </row>
    <row r="8" spans="1:15" ht="30" customHeight="1" thickBot="1">
      <c r="A8" s="118"/>
      <c r="B8" s="13" t="s">
        <v>69</v>
      </c>
      <c r="C8" s="13" t="s">
        <v>70</v>
      </c>
      <c r="D8" s="11" t="s">
        <v>69</v>
      </c>
      <c r="E8" s="11" t="s">
        <v>70</v>
      </c>
      <c r="F8" s="107"/>
      <c r="G8" s="94"/>
      <c r="H8" s="94"/>
      <c r="I8" s="94"/>
      <c r="J8" s="94"/>
      <c r="K8" s="90"/>
      <c r="L8" s="84"/>
      <c r="M8" s="84"/>
      <c r="N8" s="84"/>
      <c r="O8" s="84"/>
    </row>
    <row r="9" spans="1:15" ht="12.75">
      <c r="A9" s="55" t="s">
        <v>0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5" ht="12.75">
      <c r="A10" s="15" t="s">
        <v>1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12.75">
      <c r="A11" s="15" t="s">
        <v>2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ht="12.75">
      <c r="A12" s="15" t="s">
        <v>3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ht="12.75">
      <c r="A13" s="56" t="s">
        <v>47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15" ht="12.75">
      <c r="A14" s="15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</row>
    <row r="15" spans="1:15" ht="12.75">
      <c r="A15" s="56" t="s">
        <v>48</v>
      </c>
      <c r="B15" s="24"/>
      <c r="C15" s="24"/>
      <c r="D15" s="24">
        <v>8025</v>
      </c>
      <c r="E15" s="24"/>
      <c r="F15" s="24"/>
      <c r="G15" s="24"/>
      <c r="H15" s="24"/>
      <c r="I15" s="24"/>
      <c r="J15" s="24"/>
      <c r="K15" s="24">
        <v>8025</v>
      </c>
      <c r="L15" s="24">
        <v>5296.5</v>
      </c>
      <c r="M15" s="24"/>
      <c r="N15" s="24">
        <v>0.66</v>
      </c>
      <c r="O15" s="24"/>
    </row>
    <row r="16" spans="1:15" ht="12.75">
      <c r="A16" s="15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7" spans="1:15" ht="12.75">
      <c r="A17" s="56" t="s">
        <v>49</v>
      </c>
      <c r="B17" s="24"/>
      <c r="C17" s="24"/>
      <c r="D17" s="24">
        <v>18306</v>
      </c>
      <c r="E17" s="24"/>
      <c r="F17" s="24"/>
      <c r="G17" s="24"/>
      <c r="H17" s="24"/>
      <c r="I17" s="24"/>
      <c r="J17" s="24"/>
      <c r="K17" s="24">
        <f>SUM(B17:J17)</f>
        <v>18306</v>
      </c>
      <c r="L17" s="24">
        <v>55674</v>
      </c>
      <c r="M17" s="24"/>
      <c r="N17" s="24">
        <f>L17/K17</f>
        <v>3.0412979351032448</v>
      </c>
      <c r="O17" s="24"/>
    </row>
    <row r="18" spans="1:15" ht="12.75">
      <c r="A18" s="15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5" ht="12.75">
      <c r="A19" s="15" t="s">
        <v>4</v>
      </c>
      <c r="B19" s="50"/>
      <c r="C19" s="50"/>
      <c r="D19" s="50">
        <v>21720</v>
      </c>
      <c r="E19" s="50">
        <v>130</v>
      </c>
      <c r="F19" s="50"/>
      <c r="G19" s="50">
        <v>1752</v>
      </c>
      <c r="H19" s="50"/>
      <c r="I19" s="50"/>
      <c r="J19" s="50"/>
      <c r="K19" s="50">
        <f>SUM(B19:J19)</f>
        <v>23602</v>
      </c>
      <c r="L19" s="50">
        <v>83728</v>
      </c>
      <c r="M19" s="50">
        <v>481440.6</v>
      </c>
      <c r="N19" s="50">
        <f>L19/K19</f>
        <v>3.54749597491738</v>
      </c>
      <c r="O19" s="50">
        <f>M19/K19</f>
        <v>20.39829675451233</v>
      </c>
    </row>
    <row r="20" spans="1:15" ht="12.75">
      <c r="A20" s="15" t="s">
        <v>5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1:15" ht="12.75">
      <c r="A21" s="15" t="s">
        <v>6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pans="1:15" ht="12.75">
      <c r="A22" s="56" t="s">
        <v>50</v>
      </c>
      <c r="B22" s="24"/>
      <c r="C22" s="24"/>
      <c r="D22" s="24">
        <f>SUM(D19:D21)</f>
        <v>21720</v>
      </c>
      <c r="E22" s="24">
        <f>SUM(E19:E21)</f>
        <v>130</v>
      </c>
      <c r="F22" s="24"/>
      <c r="G22" s="24">
        <f>SUM(G19:G21)</f>
        <v>1752</v>
      </c>
      <c r="H22" s="24"/>
      <c r="I22" s="24"/>
      <c r="J22" s="24"/>
      <c r="K22" s="24">
        <f>SUM(K19:K21)</f>
        <v>23602</v>
      </c>
      <c r="L22" s="24">
        <f>SUM(L19:L21)</f>
        <v>83728</v>
      </c>
      <c r="M22" s="24">
        <f>SUM(M19:M21)</f>
        <v>481440.6</v>
      </c>
      <c r="N22" s="24">
        <f>L22/K22</f>
        <v>3.54749597491738</v>
      </c>
      <c r="O22" s="24">
        <f>M22/K22</f>
        <v>20.39829675451233</v>
      </c>
    </row>
    <row r="23" spans="1:15" ht="12.75">
      <c r="A23" s="15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53"/>
      <c r="O23" s="53"/>
    </row>
    <row r="24" spans="1:15" ht="12.75">
      <c r="A24" s="56" t="s">
        <v>51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spans="1:15" ht="12.75">
      <c r="A25" s="15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6" spans="1:15" ht="12.75">
      <c r="A26" s="56" t="s">
        <v>52</v>
      </c>
      <c r="B26" s="24"/>
      <c r="C26" s="24"/>
      <c r="D26" s="24">
        <v>8677.6</v>
      </c>
      <c r="E26" s="24">
        <v>1078.88</v>
      </c>
      <c r="F26" s="24"/>
      <c r="G26" s="24">
        <v>15304.68</v>
      </c>
      <c r="H26" s="24"/>
      <c r="I26" s="24"/>
      <c r="J26" s="24"/>
      <c r="K26" s="24">
        <f>SUM(D26:J26)</f>
        <v>25061.16</v>
      </c>
      <c r="L26" s="24">
        <v>49910.9685</v>
      </c>
      <c r="M26" s="24"/>
      <c r="N26" s="24">
        <f>L26/K26</f>
        <v>1.9915665715393862</v>
      </c>
      <c r="O26" s="24"/>
    </row>
    <row r="27" spans="1:15" ht="12.75">
      <c r="A27" s="15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</row>
    <row r="28" spans="1:15" ht="12.75">
      <c r="A28" s="15" t="s">
        <v>7</v>
      </c>
      <c r="B28" s="27">
        <v>25</v>
      </c>
      <c r="C28" s="27"/>
      <c r="D28" s="27">
        <v>4480</v>
      </c>
      <c r="E28" s="27"/>
      <c r="F28" s="27"/>
      <c r="G28" s="27"/>
      <c r="H28" s="27"/>
      <c r="I28" s="27"/>
      <c r="J28" s="27"/>
      <c r="K28" s="27">
        <v>4505</v>
      </c>
      <c r="L28" s="27">
        <v>9461</v>
      </c>
      <c r="M28" s="27"/>
      <c r="N28" s="27">
        <f>L28/K28</f>
        <v>2.100110987791343</v>
      </c>
      <c r="O28" s="27"/>
    </row>
    <row r="29" spans="1:15" ht="12.75">
      <c r="A29" s="15" t="s">
        <v>8</v>
      </c>
      <c r="B29" s="27">
        <v>0</v>
      </c>
      <c r="C29" s="27"/>
      <c r="D29" s="27">
        <v>16994.6</v>
      </c>
      <c r="E29" s="27">
        <v>7789.42</v>
      </c>
      <c r="F29" s="27"/>
      <c r="G29" s="27">
        <v>450.4</v>
      </c>
      <c r="H29" s="27"/>
      <c r="I29" s="27"/>
      <c r="J29" s="27"/>
      <c r="K29" s="27">
        <f>SUM(B29:J29)</f>
        <v>25234.42</v>
      </c>
      <c r="L29" s="27"/>
      <c r="M29" s="27">
        <v>49025.429</v>
      </c>
      <c r="N29" s="27"/>
      <c r="O29" s="27">
        <f>M29/K29</f>
        <v>1.9427999137685747</v>
      </c>
    </row>
    <row r="30" spans="1:15" ht="12.75">
      <c r="A30" s="15" t="s">
        <v>9</v>
      </c>
      <c r="B30" s="27">
        <v>0</v>
      </c>
      <c r="C30" s="27"/>
      <c r="D30" s="27">
        <v>32565.19</v>
      </c>
      <c r="E30" s="27">
        <v>0</v>
      </c>
      <c r="F30" s="27"/>
      <c r="G30" s="27">
        <v>346.8</v>
      </c>
      <c r="H30" s="27"/>
      <c r="I30" s="27"/>
      <c r="J30" s="27"/>
      <c r="K30" s="27">
        <f>SUM(B30:J30)</f>
        <v>32911.99</v>
      </c>
      <c r="L30" s="27">
        <v>69519.95</v>
      </c>
      <c r="M30" s="27"/>
      <c r="N30" s="27">
        <f>L30/K30</f>
        <v>2.1122985878398723</v>
      </c>
      <c r="O30" s="27"/>
    </row>
    <row r="31" spans="1:15" ht="12.75">
      <c r="A31" s="56" t="s">
        <v>53</v>
      </c>
      <c r="B31" s="24">
        <f>SUM(B28:B30)</f>
        <v>25</v>
      </c>
      <c r="C31" s="24"/>
      <c r="D31" s="24">
        <f>SUM(D28:D30)</f>
        <v>54039.78999999999</v>
      </c>
      <c r="E31" s="24">
        <f>SUM(E29:E30)</f>
        <v>7789.42</v>
      </c>
      <c r="F31" s="24"/>
      <c r="G31" s="24">
        <f>SUM(G29:G30)</f>
        <v>797.2</v>
      </c>
      <c r="H31" s="24"/>
      <c r="I31" s="24"/>
      <c r="J31" s="24"/>
      <c r="K31" s="24">
        <f>SUM(B31:J31)</f>
        <v>62651.40999999999</v>
      </c>
      <c r="L31" s="24">
        <f>SUM(L28:L30)</f>
        <v>78980.95</v>
      </c>
      <c r="M31" s="24">
        <f>SUM(M28:M30)</f>
        <v>49025.429</v>
      </c>
      <c r="N31" s="24">
        <f>L31/K31</f>
        <v>1.2606412210036455</v>
      </c>
      <c r="O31" s="24">
        <f>M31/K31</f>
        <v>0.7825111837067993</v>
      </c>
    </row>
    <row r="32" spans="1:15" ht="12.75">
      <c r="A32" s="15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1:15" ht="12.75">
      <c r="A33" s="15" t="s">
        <v>10</v>
      </c>
      <c r="B33" s="27">
        <v>1692</v>
      </c>
      <c r="C33" s="27"/>
      <c r="D33" s="27">
        <v>0</v>
      </c>
      <c r="E33" s="27"/>
      <c r="F33" s="27"/>
      <c r="G33" s="27">
        <v>150701</v>
      </c>
      <c r="H33" s="27"/>
      <c r="I33" s="27"/>
      <c r="J33" s="27"/>
      <c r="K33" s="27">
        <f>SUM(B33:J33)</f>
        <v>152393</v>
      </c>
      <c r="L33" s="27">
        <v>1030409.91</v>
      </c>
      <c r="M33" s="27">
        <v>2378405.86</v>
      </c>
      <c r="N33" s="27">
        <f>L33/K33</f>
        <v>6.761530450873728</v>
      </c>
      <c r="O33" s="27">
        <f>M33/K33</f>
        <v>15.607054523501734</v>
      </c>
    </row>
    <row r="34" spans="1:15" ht="12.75">
      <c r="A34" s="15" t="s">
        <v>11</v>
      </c>
      <c r="B34" s="27">
        <v>0</v>
      </c>
      <c r="C34" s="27"/>
      <c r="D34" s="27">
        <v>0</v>
      </c>
      <c r="E34" s="27"/>
      <c r="F34" s="27"/>
      <c r="G34" s="27">
        <v>165544</v>
      </c>
      <c r="H34" s="27"/>
      <c r="I34" s="27"/>
      <c r="J34" s="27"/>
      <c r="K34" s="27">
        <f>SUM(B34:J34)</f>
        <v>165544</v>
      </c>
      <c r="L34" s="27">
        <v>997552.84</v>
      </c>
      <c r="M34" s="27">
        <v>2057859.53</v>
      </c>
      <c r="N34" s="27">
        <f>L34/K34</f>
        <v>6.025907553278886</v>
      </c>
      <c r="O34" s="27">
        <f>M34/K34</f>
        <v>12.430891666263955</v>
      </c>
    </row>
    <row r="35" spans="1:15" ht="12.75">
      <c r="A35" s="15" t="s">
        <v>12</v>
      </c>
      <c r="B35" s="27">
        <v>503</v>
      </c>
      <c r="C35" s="27"/>
      <c r="D35" s="27">
        <v>9096</v>
      </c>
      <c r="E35" s="27"/>
      <c r="F35" s="27"/>
      <c r="G35" s="27">
        <v>36577</v>
      </c>
      <c r="H35" s="27"/>
      <c r="I35" s="27"/>
      <c r="J35" s="27"/>
      <c r="K35" s="27">
        <f>SUM(B35:J35)</f>
        <v>46176</v>
      </c>
      <c r="L35" s="27">
        <v>276707.4</v>
      </c>
      <c r="M35" s="27">
        <v>690028.83</v>
      </c>
      <c r="N35" s="27">
        <f>L35/K35</f>
        <v>5.992450623700624</v>
      </c>
      <c r="O35" s="27">
        <f>M35/K35</f>
        <v>14.943451793139293</v>
      </c>
    </row>
    <row r="36" spans="1:15" ht="12.75">
      <c r="A36" s="15" t="s">
        <v>13</v>
      </c>
      <c r="B36" s="27">
        <v>0</v>
      </c>
      <c r="C36" s="27"/>
      <c r="D36" s="27">
        <v>0</v>
      </c>
      <c r="E36" s="27"/>
      <c r="F36" s="27"/>
      <c r="G36" s="27">
        <v>7497</v>
      </c>
      <c r="H36" s="27"/>
      <c r="I36" s="27"/>
      <c r="J36" s="27"/>
      <c r="K36" s="27">
        <f>SUM(B36:J36)</f>
        <v>7497</v>
      </c>
      <c r="L36" s="27">
        <v>39616</v>
      </c>
      <c r="M36" s="27">
        <v>90922.47</v>
      </c>
      <c r="N36" s="27">
        <f>L36/K36</f>
        <v>5.284247032146192</v>
      </c>
      <c r="O36" s="27">
        <f>M36/K36</f>
        <v>12.127847138855543</v>
      </c>
    </row>
    <row r="37" spans="1:15" ht="12.75">
      <c r="A37" s="56" t="s">
        <v>54</v>
      </c>
      <c r="B37" s="24">
        <f>SUM(B33:B36)</f>
        <v>2195</v>
      </c>
      <c r="C37" s="24"/>
      <c r="D37" s="24">
        <f>SUM(D33:D36)</f>
        <v>9096</v>
      </c>
      <c r="E37" s="24"/>
      <c r="F37" s="24"/>
      <c r="G37" s="24">
        <f>SUM(G33:G36)</f>
        <v>360319</v>
      </c>
      <c r="H37" s="24"/>
      <c r="I37" s="24"/>
      <c r="J37" s="24"/>
      <c r="K37" s="24">
        <f>SUM(B37:J37)</f>
        <v>371610</v>
      </c>
      <c r="L37" s="24">
        <f>SUM(L33:L36)</f>
        <v>2344286.15</v>
      </c>
      <c r="M37" s="24">
        <f>SUM(M33:M36)</f>
        <v>5217216.6899999995</v>
      </c>
      <c r="N37" s="24">
        <f>L37/K37</f>
        <v>6.308458195419929</v>
      </c>
      <c r="O37" s="24">
        <f>M37/K37</f>
        <v>14.039494873657866</v>
      </c>
    </row>
    <row r="38" spans="1:15" ht="12.75">
      <c r="A38" s="15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2.75">
      <c r="A39" s="56" t="s">
        <v>55</v>
      </c>
      <c r="B39" s="24">
        <v>54.55</v>
      </c>
      <c r="C39" s="24">
        <v>1.22</v>
      </c>
      <c r="D39" s="24">
        <v>303.45</v>
      </c>
      <c r="E39" s="24">
        <v>18.48</v>
      </c>
      <c r="F39" s="24"/>
      <c r="G39" s="24">
        <v>9660.56</v>
      </c>
      <c r="H39" s="24">
        <v>5480.14</v>
      </c>
      <c r="I39" s="24"/>
      <c r="J39" s="24"/>
      <c r="K39" s="24">
        <f>SUM(B39:J39)</f>
        <v>15518.400000000001</v>
      </c>
      <c r="L39" s="24"/>
      <c r="M39" s="24"/>
      <c r="N39" s="24"/>
      <c r="O39" s="24"/>
    </row>
    <row r="40" spans="1:15" ht="12.75">
      <c r="A40" s="15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1:15" ht="12.75">
      <c r="A41" s="15" t="s">
        <v>14</v>
      </c>
      <c r="B41" s="27"/>
      <c r="C41" s="27"/>
      <c r="D41" s="27">
        <v>790</v>
      </c>
      <c r="E41" s="27"/>
      <c r="F41" s="27"/>
      <c r="G41" s="27">
        <v>22208</v>
      </c>
      <c r="H41" s="27"/>
      <c r="I41" s="27"/>
      <c r="J41" s="27"/>
      <c r="K41" s="27">
        <f aca="true" t="shared" si="0" ref="K41:K49">SUM(B41:J41)</f>
        <v>22998</v>
      </c>
      <c r="L41" s="27">
        <v>106475.9</v>
      </c>
      <c r="M41" s="27"/>
      <c r="N41" s="27">
        <f>L41/K41</f>
        <v>4.629789546917123</v>
      </c>
      <c r="O41" s="27">
        <f>M41/K41</f>
        <v>0</v>
      </c>
    </row>
    <row r="42" spans="1:15" ht="12.75">
      <c r="A42" s="15" t="s">
        <v>15</v>
      </c>
      <c r="B42" s="27"/>
      <c r="C42" s="27"/>
      <c r="D42" s="27">
        <v>27020</v>
      </c>
      <c r="E42" s="27">
        <v>9771</v>
      </c>
      <c r="F42" s="27">
        <v>46229</v>
      </c>
      <c r="G42" s="27">
        <v>27200</v>
      </c>
      <c r="H42" s="27"/>
      <c r="I42" s="27"/>
      <c r="J42" s="27"/>
      <c r="K42" s="27">
        <f t="shared" si="0"/>
        <v>110220</v>
      </c>
      <c r="L42" s="27">
        <v>918106.7</v>
      </c>
      <c r="M42" s="27">
        <v>1602598.7</v>
      </c>
      <c r="N42" s="27">
        <f aca="true" t="shared" si="1" ref="N42:N50">L42/K42</f>
        <v>8.329765015423698</v>
      </c>
      <c r="O42" s="27">
        <f aca="true" t="shared" si="2" ref="O42:O50">M42/K42</f>
        <v>14.539999092723644</v>
      </c>
    </row>
    <row r="43" spans="1:15" ht="12.75">
      <c r="A43" s="15" t="s">
        <v>16</v>
      </c>
      <c r="B43" s="27"/>
      <c r="C43" s="27"/>
      <c r="D43" s="27">
        <v>29019</v>
      </c>
      <c r="E43" s="27"/>
      <c r="F43" s="27"/>
      <c r="G43" s="27">
        <v>19041</v>
      </c>
      <c r="H43" s="27"/>
      <c r="I43" s="27"/>
      <c r="J43" s="27"/>
      <c r="K43" s="27">
        <f t="shared" si="0"/>
        <v>48060</v>
      </c>
      <c r="L43" s="27"/>
      <c r="M43" s="27"/>
      <c r="N43" s="27">
        <f t="shared" si="1"/>
        <v>0</v>
      </c>
      <c r="O43" s="27">
        <f t="shared" si="2"/>
        <v>0</v>
      </c>
    </row>
    <row r="44" spans="1:15" ht="12.75">
      <c r="A44" s="15" t="s">
        <v>17</v>
      </c>
      <c r="B44" s="27">
        <v>0</v>
      </c>
      <c r="C44" s="27"/>
      <c r="D44" s="27">
        <v>15500</v>
      </c>
      <c r="E44" s="27">
        <v>0</v>
      </c>
      <c r="F44" s="27">
        <v>0</v>
      </c>
      <c r="G44" s="27">
        <v>8610</v>
      </c>
      <c r="H44" s="27"/>
      <c r="I44" s="27"/>
      <c r="J44" s="27"/>
      <c r="K44" s="27">
        <f t="shared" si="0"/>
        <v>24110</v>
      </c>
      <c r="L44" s="27"/>
      <c r="M44" s="27"/>
      <c r="N44" s="27">
        <f t="shared" si="1"/>
        <v>0</v>
      </c>
      <c r="O44" s="27">
        <f t="shared" si="2"/>
        <v>0</v>
      </c>
    </row>
    <row r="45" spans="1:15" ht="12.75">
      <c r="A45" s="15" t="s">
        <v>18</v>
      </c>
      <c r="B45" s="27"/>
      <c r="C45" s="27"/>
      <c r="D45" s="27">
        <v>11366</v>
      </c>
      <c r="E45" s="27"/>
      <c r="F45" s="27"/>
      <c r="G45" s="27">
        <v>309163</v>
      </c>
      <c r="H45" s="27"/>
      <c r="I45" s="27"/>
      <c r="J45" s="27"/>
      <c r="K45" s="27">
        <f t="shared" si="0"/>
        <v>320529</v>
      </c>
      <c r="L45" s="27">
        <v>1885320</v>
      </c>
      <c r="M45" s="27">
        <v>4196334.09</v>
      </c>
      <c r="N45" s="27">
        <f t="shared" si="1"/>
        <v>5.881901481613208</v>
      </c>
      <c r="O45" s="27">
        <f t="shared" si="2"/>
        <v>13.091901481613208</v>
      </c>
    </row>
    <row r="46" spans="1:15" ht="12.75">
      <c r="A46" s="15" t="s">
        <v>19</v>
      </c>
      <c r="B46" s="27">
        <v>1277.39</v>
      </c>
      <c r="C46" s="27"/>
      <c r="D46" s="27">
        <v>19832.7</v>
      </c>
      <c r="E46" s="27">
        <v>0</v>
      </c>
      <c r="F46" s="27">
        <v>0</v>
      </c>
      <c r="G46" s="27">
        <v>10259.4</v>
      </c>
      <c r="H46" s="27"/>
      <c r="I46" s="27"/>
      <c r="J46" s="27"/>
      <c r="K46" s="27">
        <f t="shared" si="0"/>
        <v>31369.489999999998</v>
      </c>
      <c r="L46" s="27">
        <v>136628.5064</v>
      </c>
      <c r="M46" s="27"/>
      <c r="N46" s="27">
        <f t="shared" si="1"/>
        <v>4.355458325908391</v>
      </c>
      <c r="O46" s="27">
        <f t="shared" si="2"/>
        <v>0</v>
      </c>
    </row>
    <row r="47" spans="1:15" ht="12.75">
      <c r="A47" s="15" t="s">
        <v>20</v>
      </c>
      <c r="B47" s="27">
        <v>0</v>
      </c>
      <c r="C47" s="27"/>
      <c r="D47" s="27">
        <v>61720</v>
      </c>
      <c r="E47" s="27">
        <v>0</v>
      </c>
      <c r="F47" s="27">
        <v>3431</v>
      </c>
      <c r="G47" s="27">
        <v>23155</v>
      </c>
      <c r="H47" s="27"/>
      <c r="I47" s="27"/>
      <c r="J47" s="27"/>
      <c r="K47" s="27">
        <f t="shared" si="0"/>
        <v>88306</v>
      </c>
      <c r="L47" s="27">
        <v>99186.54</v>
      </c>
      <c r="M47" s="27">
        <v>893078.54</v>
      </c>
      <c r="N47" s="27">
        <f t="shared" si="1"/>
        <v>1.1232140511403528</v>
      </c>
      <c r="O47" s="27">
        <f t="shared" si="2"/>
        <v>10.113452540031256</v>
      </c>
    </row>
    <row r="48" spans="1:15" ht="12.75">
      <c r="A48" s="15" t="s">
        <v>21</v>
      </c>
      <c r="B48" s="27">
        <v>2695</v>
      </c>
      <c r="C48" s="27"/>
      <c r="D48" s="27">
        <v>4815</v>
      </c>
      <c r="E48" s="27">
        <v>0</v>
      </c>
      <c r="F48" s="27">
        <v>10823</v>
      </c>
      <c r="G48" s="27">
        <v>28701</v>
      </c>
      <c r="H48" s="27"/>
      <c r="I48" s="27"/>
      <c r="J48" s="27"/>
      <c r="K48" s="27">
        <f t="shared" si="0"/>
        <v>47034</v>
      </c>
      <c r="L48" s="27">
        <v>534671.82</v>
      </c>
      <c r="M48" s="27">
        <v>963827.1</v>
      </c>
      <c r="N48" s="27">
        <f t="shared" si="1"/>
        <v>11.367772675086107</v>
      </c>
      <c r="O48" s="27">
        <f t="shared" si="2"/>
        <v>20.492135476463833</v>
      </c>
    </row>
    <row r="49" spans="1:15" ht="12.75">
      <c r="A49" s="15" t="s">
        <v>22</v>
      </c>
      <c r="B49" s="27">
        <v>0</v>
      </c>
      <c r="C49" s="27"/>
      <c r="D49" s="27">
        <v>25887</v>
      </c>
      <c r="E49" s="27">
        <v>0</v>
      </c>
      <c r="F49" s="27">
        <v>0</v>
      </c>
      <c r="G49" s="27">
        <v>47886</v>
      </c>
      <c r="H49" s="27"/>
      <c r="I49" s="27"/>
      <c r="J49" s="27"/>
      <c r="K49" s="27">
        <f t="shared" si="0"/>
        <v>73773</v>
      </c>
      <c r="L49" s="27">
        <v>63203.97</v>
      </c>
      <c r="M49" s="27">
        <v>126407.94</v>
      </c>
      <c r="N49" s="27">
        <f t="shared" si="1"/>
        <v>0.8567357976495465</v>
      </c>
      <c r="O49" s="27">
        <f t="shared" si="2"/>
        <v>1.713471595299093</v>
      </c>
    </row>
    <row r="50" spans="1:15" ht="12.75">
      <c r="A50" s="56" t="s">
        <v>56</v>
      </c>
      <c r="B50" s="24">
        <f>SUM(B41:B49)</f>
        <v>3972.3900000000003</v>
      </c>
      <c r="C50" s="24"/>
      <c r="D50" s="24">
        <f>SUM(D41:D49)</f>
        <v>195949.7</v>
      </c>
      <c r="E50" s="24">
        <f>SUM(E41:E49)</f>
        <v>9771</v>
      </c>
      <c r="F50" s="24">
        <f>SUM(F41:F49)</f>
        <v>60483</v>
      </c>
      <c r="G50" s="24">
        <f>SUM(G41:G49)</f>
        <v>496223.4</v>
      </c>
      <c r="H50" s="24"/>
      <c r="I50" s="24"/>
      <c r="J50" s="24"/>
      <c r="K50" s="24">
        <f>SUM(B50:J50)</f>
        <v>766399.49</v>
      </c>
      <c r="L50" s="24">
        <f>SUM(L41:L49)</f>
        <v>3743593.4364</v>
      </c>
      <c r="M50" s="24">
        <f>SUM(M41:M49)</f>
        <v>7782246.37</v>
      </c>
      <c r="N50" s="24">
        <f t="shared" si="1"/>
        <v>4.884650218647718</v>
      </c>
      <c r="O50" s="24">
        <f t="shared" si="2"/>
        <v>10.154294818228546</v>
      </c>
    </row>
    <row r="51" spans="1:15" ht="12.75">
      <c r="A51" s="15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</row>
    <row r="52" spans="1:15" ht="12.75">
      <c r="A52" s="56" t="s">
        <v>65</v>
      </c>
      <c r="B52" s="24"/>
      <c r="C52" s="24"/>
      <c r="D52" s="24">
        <v>5021</v>
      </c>
      <c r="E52" s="24"/>
      <c r="F52" s="24"/>
      <c r="G52" s="24">
        <v>15425</v>
      </c>
      <c r="H52" s="24"/>
      <c r="I52" s="24"/>
      <c r="J52" s="24"/>
      <c r="K52" s="24">
        <f>SUM(B52:J52)</f>
        <v>20446</v>
      </c>
      <c r="L52" s="24">
        <v>185572</v>
      </c>
      <c r="M52" s="24">
        <v>458472</v>
      </c>
      <c r="N52" s="24">
        <f>L52/K52</f>
        <v>9.076200723857967</v>
      </c>
      <c r="O52" s="24">
        <f>M52/K52</f>
        <v>22.42355472953145</v>
      </c>
    </row>
    <row r="53" spans="1:15" ht="12.75">
      <c r="A53" s="15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</row>
    <row r="54" spans="1:15" ht="12.75">
      <c r="A54" s="15" t="s">
        <v>23</v>
      </c>
      <c r="B54" s="27"/>
      <c r="C54" s="27"/>
      <c r="D54" s="27">
        <v>0</v>
      </c>
      <c r="E54" s="27"/>
      <c r="F54" s="27"/>
      <c r="G54" s="27">
        <v>7947</v>
      </c>
      <c r="H54" s="27"/>
      <c r="I54" s="27"/>
      <c r="J54" s="27"/>
      <c r="K54" s="27">
        <v>7947</v>
      </c>
      <c r="L54" s="27">
        <v>192951</v>
      </c>
      <c r="M54" s="27">
        <v>243798</v>
      </c>
      <c r="N54" s="27">
        <f>L54/K54</f>
        <v>24.2797281993205</v>
      </c>
      <c r="O54" s="27">
        <f>M54/K54</f>
        <v>30.677991694979237</v>
      </c>
    </row>
    <row r="55" spans="1:15" ht="12.75">
      <c r="A55" s="15" t="s">
        <v>24</v>
      </c>
      <c r="B55" s="27"/>
      <c r="C55" s="27"/>
      <c r="D55" s="27">
        <v>0</v>
      </c>
      <c r="E55" s="27"/>
      <c r="F55" s="27"/>
      <c r="G55" s="27">
        <v>31850</v>
      </c>
      <c r="H55" s="27"/>
      <c r="I55" s="27"/>
      <c r="J55" s="27"/>
      <c r="K55" s="27">
        <f>SUM(B55:J55)</f>
        <v>31850</v>
      </c>
      <c r="L55" s="27"/>
      <c r="M55" s="27"/>
      <c r="N55" s="27"/>
      <c r="O55" s="27"/>
    </row>
    <row r="56" spans="1:15" ht="12.75">
      <c r="A56" s="15" t="s">
        <v>25</v>
      </c>
      <c r="B56" s="27"/>
      <c r="C56" s="27"/>
      <c r="D56" s="27">
        <v>4405</v>
      </c>
      <c r="E56" s="27"/>
      <c r="F56" s="27"/>
      <c r="G56" s="27">
        <v>13066</v>
      </c>
      <c r="H56" s="27"/>
      <c r="I56" s="27"/>
      <c r="J56" s="27"/>
      <c r="K56" s="27">
        <f>SUM(B56:J56)</f>
        <v>17471</v>
      </c>
      <c r="L56" s="27">
        <v>7859</v>
      </c>
      <c r="M56" s="27"/>
      <c r="N56" s="27">
        <f>L56/K56</f>
        <v>0.4498311487608036</v>
      </c>
      <c r="O56" s="27"/>
    </row>
    <row r="57" spans="1:15" ht="12.75">
      <c r="A57" s="15" t="s">
        <v>26</v>
      </c>
      <c r="B57" s="27"/>
      <c r="C57" s="27"/>
      <c r="D57" s="27">
        <v>24000</v>
      </c>
      <c r="E57" s="27"/>
      <c r="F57" s="27"/>
      <c r="G57" s="27">
        <v>0</v>
      </c>
      <c r="H57" s="27"/>
      <c r="I57" s="27"/>
      <c r="J57" s="27"/>
      <c r="K57" s="27">
        <f>SUM(B57:J57)</f>
        <v>24000</v>
      </c>
      <c r="L57" s="27">
        <v>50450</v>
      </c>
      <c r="M57" s="27"/>
      <c r="N57" s="27">
        <f>L57/K57</f>
        <v>2.1020833333333333</v>
      </c>
      <c r="O57" s="27"/>
    </row>
    <row r="58" spans="1:15" ht="12.75">
      <c r="A58" s="15" t="s">
        <v>27</v>
      </c>
      <c r="B58" s="27"/>
      <c r="C58" s="27"/>
      <c r="D58" s="27">
        <v>0</v>
      </c>
      <c r="E58" s="27"/>
      <c r="F58" s="27"/>
      <c r="G58" s="27">
        <v>34824.3</v>
      </c>
      <c r="H58" s="27"/>
      <c r="I58" s="27"/>
      <c r="J58" s="27"/>
      <c r="K58" s="27">
        <v>34824.3</v>
      </c>
      <c r="L58" s="27">
        <v>17250.28</v>
      </c>
      <c r="M58" s="27"/>
      <c r="N58" s="27">
        <f>L58/K58</f>
        <v>0.4953518089380116</v>
      </c>
      <c r="O58" s="27"/>
    </row>
    <row r="59" spans="1:15" ht="12.75">
      <c r="A59" s="56" t="s">
        <v>57</v>
      </c>
      <c r="B59" s="24"/>
      <c r="C59" s="24"/>
      <c r="D59" s="24">
        <f>SUM(D54:D58)</f>
        <v>28405</v>
      </c>
      <c r="E59" s="24"/>
      <c r="F59" s="24"/>
      <c r="G59" s="24">
        <f>SUM(G54:G58)</f>
        <v>87687.3</v>
      </c>
      <c r="H59" s="24"/>
      <c r="I59" s="24"/>
      <c r="J59" s="24"/>
      <c r="K59" s="24">
        <f>SUM(B59:J59)</f>
        <v>116092.3</v>
      </c>
      <c r="L59" s="24">
        <f>SUM(L54:L58)</f>
        <v>268510.28</v>
      </c>
      <c r="M59" s="24">
        <f>SUM(M54:M58)</f>
        <v>243798</v>
      </c>
      <c r="N59" s="24">
        <f>L59/K59</f>
        <v>2.312903439763016</v>
      </c>
      <c r="O59" s="24">
        <f>M59/K59</f>
        <v>2.1000359196949323</v>
      </c>
    </row>
    <row r="60" spans="1:15" ht="12.75">
      <c r="A60" s="15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</row>
    <row r="61" spans="1:15" ht="12.75">
      <c r="A61" s="15" t="s">
        <v>28</v>
      </c>
      <c r="B61" s="33"/>
      <c r="C61" s="33"/>
      <c r="D61" s="33"/>
      <c r="E61" s="33"/>
      <c r="F61" s="33"/>
      <c r="G61" s="33">
        <v>0</v>
      </c>
      <c r="H61" s="33"/>
      <c r="I61" s="33"/>
      <c r="J61" s="33"/>
      <c r="K61" s="33">
        <v>0</v>
      </c>
      <c r="L61" s="33"/>
      <c r="M61" s="33"/>
      <c r="N61" s="33">
        <v>0</v>
      </c>
      <c r="O61" s="33">
        <v>0</v>
      </c>
    </row>
    <row r="62" spans="1:15" ht="12.75">
      <c r="A62" s="15" t="s">
        <v>29</v>
      </c>
      <c r="B62" s="27"/>
      <c r="C62" s="27"/>
      <c r="D62" s="27"/>
      <c r="E62" s="27"/>
      <c r="F62" s="27"/>
      <c r="G62" s="27">
        <v>6387</v>
      </c>
      <c r="H62" s="27"/>
      <c r="I62" s="27"/>
      <c r="J62" s="27"/>
      <c r="K62" s="27">
        <f>SUM(B62:J62)</f>
        <v>6387</v>
      </c>
      <c r="L62" s="27">
        <v>127740</v>
      </c>
      <c r="M62" s="27">
        <v>191610</v>
      </c>
      <c r="N62" s="27">
        <f>L62/K62</f>
        <v>20</v>
      </c>
      <c r="O62" s="27">
        <f>M62/K62</f>
        <v>30</v>
      </c>
    </row>
    <row r="63" spans="1:15" ht="12.75">
      <c r="A63" s="15" t="s">
        <v>30</v>
      </c>
      <c r="B63" s="27"/>
      <c r="C63" s="27"/>
      <c r="D63" s="27"/>
      <c r="E63" s="27"/>
      <c r="F63" s="27"/>
      <c r="G63" s="27">
        <v>290</v>
      </c>
      <c r="H63" s="27"/>
      <c r="I63" s="27"/>
      <c r="J63" s="27"/>
      <c r="K63" s="27">
        <v>290</v>
      </c>
      <c r="L63" s="27"/>
      <c r="M63" s="27"/>
      <c r="N63" s="27">
        <f>L63/K63</f>
        <v>0</v>
      </c>
      <c r="O63" s="27">
        <f>M63/K63</f>
        <v>0</v>
      </c>
    </row>
    <row r="64" spans="1:15" ht="12.75">
      <c r="A64" s="56" t="s">
        <v>58</v>
      </c>
      <c r="B64" s="24"/>
      <c r="C64" s="24"/>
      <c r="D64" s="24"/>
      <c r="E64" s="24"/>
      <c r="F64" s="24"/>
      <c r="G64" s="24">
        <f>SUM(G61:G63)</f>
        <v>6677</v>
      </c>
      <c r="H64" s="24"/>
      <c r="I64" s="24"/>
      <c r="J64" s="24"/>
      <c r="K64" s="24">
        <f>SUM(B64:J64)</f>
        <v>6677</v>
      </c>
      <c r="L64" s="24">
        <f>SUM(L61:L63)</f>
        <v>127740</v>
      </c>
      <c r="M64" s="24">
        <f>SUM(M61:M63)</f>
        <v>191610</v>
      </c>
      <c r="N64" s="24">
        <f>L64/K64</f>
        <v>19.131346413059756</v>
      </c>
      <c r="O64" s="24">
        <f>M64/K64</f>
        <v>28.697019619589636</v>
      </c>
    </row>
    <row r="65" spans="1:15" ht="12.75">
      <c r="A65" s="15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</row>
    <row r="66" spans="1:15" ht="12.75">
      <c r="A66" s="56" t="s">
        <v>59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</row>
    <row r="67" spans="1:15" ht="12.75">
      <c r="A67" s="15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</row>
    <row r="68" spans="1:15" ht="12.75">
      <c r="A68" s="15" t="s">
        <v>31</v>
      </c>
      <c r="B68" s="27">
        <v>85</v>
      </c>
      <c r="C68" s="27"/>
      <c r="D68" s="27">
        <v>0</v>
      </c>
      <c r="E68" s="27"/>
      <c r="F68" s="27"/>
      <c r="G68" s="27">
        <v>131363</v>
      </c>
      <c r="H68" s="27"/>
      <c r="I68" s="27"/>
      <c r="J68" s="27"/>
      <c r="K68" s="27">
        <v>131448</v>
      </c>
      <c r="L68" s="27"/>
      <c r="M68" s="27">
        <v>1893228</v>
      </c>
      <c r="N68" s="27"/>
      <c r="O68" s="27">
        <f>M68/K68</f>
        <v>14.402866532773416</v>
      </c>
    </row>
    <row r="69" spans="1:15" ht="12.75">
      <c r="A69" s="15" t="s">
        <v>32</v>
      </c>
      <c r="B69" s="27">
        <v>0</v>
      </c>
      <c r="C69" s="27"/>
      <c r="D69" s="27">
        <v>3000</v>
      </c>
      <c r="E69" s="27"/>
      <c r="F69" s="27"/>
      <c r="G69" s="27">
        <v>137683</v>
      </c>
      <c r="H69" s="27"/>
      <c r="I69" s="27"/>
      <c r="J69" s="27"/>
      <c r="K69" s="27">
        <f>SUM(B69:J69)</f>
        <v>140683</v>
      </c>
      <c r="L69" s="27"/>
      <c r="M69" s="27"/>
      <c r="N69" s="27"/>
      <c r="O69" s="27"/>
    </row>
    <row r="70" spans="1:15" ht="12.75">
      <c r="A70" s="56" t="s">
        <v>60</v>
      </c>
      <c r="B70" s="24">
        <f>SUM(B68:B69)</f>
        <v>85</v>
      </c>
      <c r="C70" s="24"/>
      <c r="D70" s="24">
        <f>SUM(D68:D69)</f>
        <v>3000</v>
      </c>
      <c r="E70" s="24"/>
      <c r="F70" s="24"/>
      <c r="G70" s="24">
        <f>SUM(G68:G69)</f>
        <v>269046</v>
      </c>
      <c r="H70" s="24"/>
      <c r="I70" s="24"/>
      <c r="J70" s="24"/>
      <c r="K70" s="24">
        <f>SUM(B70:J70)</f>
        <v>272131</v>
      </c>
      <c r="L70" s="24"/>
      <c r="M70" s="24">
        <f>SUM(M68:M69)</f>
        <v>1893228</v>
      </c>
      <c r="N70" s="24"/>
      <c r="O70" s="24">
        <f>M70/K70</f>
        <v>6.957046422495048</v>
      </c>
    </row>
    <row r="71" spans="1:15" ht="12.75">
      <c r="A71" s="15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</row>
    <row r="72" spans="1:15" ht="12.75">
      <c r="A72" s="15" t="s">
        <v>33</v>
      </c>
      <c r="B72" s="27">
        <v>0</v>
      </c>
      <c r="C72" s="27"/>
      <c r="D72" s="27">
        <v>8214.74</v>
      </c>
      <c r="E72" s="27"/>
      <c r="F72" s="27"/>
      <c r="G72" s="27"/>
      <c r="H72" s="27"/>
      <c r="I72" s="27">
        <v>0</v>
      </c>
      <c r="J72" s="27"/>
      <c r="K72" s="27">
        <f>SUM(B72:J72)</f>
        <v>8214.74</v>
      </c>
      <c r="L72" s="27">
        <v>10734.3</v>
      </c>
      <c r="M72" s="27"/>
      <c r="N72" s="27">
        <f>L72/K72</f>
        <v>1.3067120809666526</v>
      </c>
      <c r="O72" s="27"/>
    </row>
    <row r="73" spans="1:15" ht="12.75">
      <c r="A73" s="15" t="s">
        <v>34</v>
      </c>
      <c r="B73" s="27">
        <v>1992.2193</v>
      </c>
      <c r="C73" s="27"/>
      <c r="D73" s="27">
        <v>8331.6852</v>
      </c>
      <c r="E73" s="27"/>
      <c r="F73" s="27"/>
      <c r="G73" s="27"/>
      <c r="H73" s="27"/>
      <c r="I73" s="27">
        <v>51.282051</v>
      </c>
      <c r="J73" s="27"/>
      <c r="K73" s="27">
        <f>SUM(B73:J73)</f>
        <v>10375.186551</v>
      </c>
      <c r="L73" s="27">
        <v>35168.2</v>
      </c>
      <c r="M73" s="27"/>
      <c r="N73" s="27">
        <f>L73/K73</f>
        <v>3.389645075500869</v>
      </c>
      <c r="O73" s="27"/>
    </row>
    <row r="74" spans="1:15" ht="12.75">
      <c r="A74" s="15" t="s">
        <v>35</v>
      </c>
      <c r="B74" s="27">
        <v>0</v>
      </c>
      <c r="C74" s="27"/>
      <c r="D74" s="27">
        <v>0</v>
      </c>
      <c r="E74" s="27"/>
      <c r="F74" s="27"/>
      <c r="G74" s="27"/>
      <c r="H74" s="27"/>
      <c r="I74" s="27">
        <v>0</v>
      </c>
      <c r="J74" s="27"/>
      <c r="K74" s="27">
        <v>0</v>
      </c>
      <c r="L74" s="27"/>
      <c r="M74" s="27"/>
      <c r="N74" s="27">
        <v>0</v>
      </c>
      <c r="O74" s="27"/>
    </row>
    <row r="75" spans="1:15" ht="12.75">
      <c r="A75" s="15" t="s">
        <v>36</v>
      </c>
      <c r="B75" s="27">
        <v>11369.231</v>
      </c>
      <c r="C75" s="27"/>
      <c r="D75" s="27">
        <v>2872.3077</v>
      </c>
      <c r="E75" s="27"/>
      <c r="F75" s="27"/>
      <c r="G75" s="27"/>
      <c r="H75" s="27"/>
      <c r="I75" s="27">
        <v>0</v>
      </c>
      <c r="J75" s="27"/>
      <c r="K75" s="27">
        <f aca="true" t="shared" si="3" ref="K75:K80">SUM(B75:J75)</f>
        <v>14241.5387</v>
      </c>
      <c r="L75" s="27">
        <v>37268.2</v>
      </c>
      <c r="M75" s="27"/>
      <c r="N75" s="27">
        <f aca="true" t="shared" si="4" ref="N75:N80">L75/K75</f>
        <v>2.6168661115248733</v>
      </c>
      <c r="O75" s="27"/>
    </row>
    <row r="76" spans="1:15" ht="12.75">
      <c r="A76" s="15" t="s">
        <v>37</v>
      </c>
      <c r="B76" s="27">
        <v>1422.3714</v>
      </c>
      <c r="C76" s="27"/>
      <c r="D76" s="27">
        <v>6.366047</v>
      </c>
      <c r="E76" s="27"/>
      <c r="F76" s="27"/>
      <c r="G76" s="27"/>
      <c r="H76" s="27"/>
      <c r="I76" s="27">
        <v>0</v>
      </c>
      <c r="J76" s="27"/>
      <c r="K76" s="27">
        <f t="shared" si="3"/>
        <v>1428.737447</v>
      </c>
      <c r="L76" s="27">
        <v>7566.8</v>
      </c>
      <c r="M76" s="27"/>
      <c r="N76" s="27">
        <f t="shared" si="4"/>
        <v>5.296144519686548</v>
      </c>
      <c r="O76" s="27"/>
    </row>
    <row r="77" spans="1:15" ht="12.75">
      <c r="A77" s="15" t="s">
        <v>38</v>
      </c>
      <c r="B77" s="27">
        <v>1299.275</v>
      </c>
      <c r="C77" s="27"/>
      <c r="D77" s="27">
        <v>697.82493</v>
      </c>
      <c r="E77" s="27"/>
      <c r="F77" s="27"/>
      <c r="G77" s="27"/>
      <c r="H77" s="27"/>
      <c r="I77" s="27">
        <v>0</v>
      </c>
      <c r="J77" s="27"/>
      <c r="K77" s="27">
        <f t="shared" si="3"/>
        <v>1997.09993</v>
      </c>
      <c r="L77" s="27">
        <v>7543.25</v>
      </c>
      <c r="M77" s="27"/>
      <c r="N77" s="27">
        <f t="shared" si="4"/>
        <v>3.777101929997063</v>
      </c>
      <c r="O77" s="27"/>
    </row>
    <row r="78" spans="1:15" ht="12.75">
      <c r="A78" s="15" t="s">
        <v>39</v>
      </c>
      <c r="B78" s="27">
        <v>803.71353</v>
      </c>
      <c r="C78" s="27"/>
      <c r="D78" s="27">
        <v>39652.5588</v>
      </c>
      <c r="E78" s="27"/>
      <c r="F78" s="27"/>
      <c r="G78" s="27"/>
      <c r="H78" s="27"/>
      <c r="I78" s="27">
        <v>0</v>
      </c>
      <c r="J78" s="27"/>
      <c r="K78" s="27">
        <f t="shared" si="3"/>
        <v>40456.27233</v>
      </c>
      <c r="L78" s="27">
        <v>10659.84</v>
      </c>
      <c r="M78" s="27"/>
      <c r="N78" s="27">
        <f t="shared" si="4"/>
        <v>0.2634904153563176</v>
      </c>
      <c r="O78" s="27"/>
    </row>
    <row r="79" spans="1:15" ht="12.75">
      <c r="A79" s="15" t="s">
        <v>40</v>
      </c>
      <c r="B79" s="27">
        <v>5560.0354</v>
      </c>
      <c r="C79" s="27"/>
      <c r="D79" s="27">
        <v>254.10256</v>
      </c>
      <c r="E79" s="27"/>
      <c r="F79" s="27"/>
      <c r="G79" s="27"/>
      <c r="H79" s="27"/>
      <c r="I79" s="27">
        <v>0</v>
      </c>
      <c r="J79" s="27"/>
      <c r="K79" s="27">
        <f t="shared" si="3"/>
        <v>5814.13796</v>
      </c>
      <c r="L79" s="27">
        <v>2550</v>
      </c>
      <c r="M79" s="27"/>
      <c r="N79" s="27">
        <f t="shared" si="4"/>
        <v>0.4385860840495089</v>
      </c>
      <c r="O79" s="27"/>
    </row>
    <row r="80" spans="1:15" ht="12.75">
      <c r="A80" s="56" t="s">
        <v>61</v>
      </c>
      <c r="B80" s="24">
        <f>SUM(B72:B79)</f>
        <v>22446.84563</v>
      </c>
      <c r="C80" s="24"/>
      <c r="D80" s="24">
        <f>SUM(D72:D79)</f>
        <v>60029.58523699999</v>
      </c>
      <c r="E80" s="24"/>
      <c r="F80" s="24"/>
      <c r="G80" s="24"/>
      <c r="H80" s="24"/>
      <c r="I80" s="24">
        <f>SUM(I72:I79)</f>
        <v>51.282051</v>
      </c>
      <c r="J80" s="24"/>
      <c r="K80" s="24">
        <f t="shared" si="3"/>
        <v>82527.71291799999</v>
      </c>
      <c r="L80" s="24">
        <f>SUM(L72:L79)</f>
        <v>111490.59</v>
      </c>
      <c r="M80" s="24"/>
      <c r="N80" s="24">
        <f t="shared" si="4"/>
        <v>1.3509472885887155</v>
      </c>
      <c r="O80" s="24"/>
    </row>
    <row r="81" spans="1:15" ht="12.75">
      <c r="A81" s="15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</row>
    <row r="82" spans="1:15" ht="12.75">
      <c r="A82" s="15" t="s">
        <v>41</v>
      </c>
      <c r="B82" s="27"/>
      <c r="C82" s="27"/>
      <c r="D82" s="27">
        <v>0</v>
      </c>
      <c r="E82" s="27">
        <v>0</v>
      </c>
      <c r="F82" s="27"/>
      <c r="G82" s="27">
        <v>2000</v>
      </c>
      <c r="H82" s="27"/>
      <c r="I82" s="27"/>
      <c r="J82" s="27">
        <v>0</v>
      </c>
      <c r="K82" s="27">
        <f>SUM(B82:J82)</f>
        <v>2000</v>
      </c>
      <c r="L82" s="27">
        <v>110000</v>
      </c>
      <c r="M82" s="27"/>
      <c r="N82" s="27">
        <f>L82/K82</f>
        <v>55</v>
      </c>
      <c r="O82" s="27"/>
    </row>
    <row r="83" spans="1:15" ht="12.75">
      <c r="A83" s="15" t="s">
        <v>42</v>
      </c>
      <c r="B83" s="27"/>
      <c r="C83" s="27"/>
      <c r="D83" s="27">
        <v>3445</v>
      </c>
      <c r="E83" s="27">
        <v>50</v>
      </c>
      <c r="F83" s="27"/>
      <c r="G83" s="27">
        <v>5441</v>
      </c>
      <c r="H83" s="27"/>
      <c r="I83" s="27"/>
      <c r="J83" s="27">
        <v>360</v>
      </c>
      <c r="K83" s="27">
        <f>SUM(B83:J83)</f>
        <v>9296</v>
      </c>
      <c r="L83" s="27"/>
      <c r="M83" s="27">
        <v>18174</v>
      </c>
      <c r="N83" s="27"/>
      <c r="O83" s="27">
        <f>M83/K83</f>
        <v>1.9550344234079173</v>
      </c>
    </row>
    <row r="84" spans="1:15" ht="12.75">
      <c r="A84" s="56" t="s">
        <v>62</v>
      </c>
      <c r="B84" s="24"/>
      <c r="C84" s="24"/>
      <c r="D84" s="24">
        <f aca="true" t="shared" si="5" ref="D84:J84">SUM(D82:D83)</f>
        <v>3445</v>
      </c>
      <c r="E84" s="24">
        <f t="shared" si="5"/>
        <v>50</v>
      </c>
      <c r="F84" s="24"/>
      <c r="G84" s="24">
        <f>SUM(G82:G83)</f>
        <v>7441</v>
      </c>
      <c r="H84" s="24"/>
      <c r="I84" s="24"/>
      <c r="J84" s="24">
        <f t="shared" si="5"/>
        <v>360</v>
      </c>
      <c r="K84" s="24">
        <f>SUM(B84:J84)</f>
        <v>11296</v>
      </c>
      <c r="L84" s="24">
        <f>SUM(L82:L83)</f>
        <v>110000</v>
      </c>
      <c r="M84" s="24">
        <f>SUM(M82:M83)</f>
        <v>18174</v>
      </c>
      <c r="N84" s="24">
        <f>L84/K84</f>
        <v>9.737960339943342</v>
      </c>
      <c r="O84" s="24">
        <f>M84/K84</f>
        <v>1.6088881019830028</v>
      </c>
    </row>
    <row r="85" spans="1:15" ht="12.75">
      <c r="A85" s="15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</row>
    <row r="86" spans="1:15" ht="13.5" thickBot="1">
      <c r="A86" s="57" t="s">
        <v>43</v>
      </c>
      <c r="B86" s="32">
        <f>SUM(B84,B80,B70,B66,B64,B59,B52,B50,B39,B37,B31,B26,B24,B22,B17,B15,B13)</f>
        <v>28778.78563</v>
      </c>
      <c r="C86" s="32">
        <f aca="true" t="shared" si="6" ref="C86:M86">SUM(C84,C80,C70,C66,C64,C59,C52,C50,C39,C37,C31,C26,C24,C22,C17,C15,C13)</f>
        <v>1.22</v>
      </c>
      <c r="D86" s="32">
        <f t="shared" si="6"/>
        <v>416018.12523699994</v>
      </c>
      <c r="E86" s="32">
        <f t="shared" si="6"/>
        <v>18837.780000000002</v>
      </c>
      <c r="F86" s="32">
        <f t="shared" si="6"/>
        <v>60483</v>
      </c>
      <c r="G86" s="32">
        <f t="shared" si="6"/>
        <v>1270333.14</v>
      </c>
      <c r="H86" s="32">
        <f t="shared" si="6"/>
        <v>5480.14</v>
      </c>
      <c r="I86" s="32">
        <f t="shared" si="6"/>
        <v>51.282051</v>
      </c>
      <c r="J86" s="32">
        <f t="shared" si="6"/>
        <v>360</v>
      </c>
      <c r="K86" s="32">
        <f t="shared" si="6"/>
        <v>1800343.4729179996</v>
      </c>
      <c r="L86" s="32">
        <f t="shared" si="6"/>
        <v>7164782.8749</v>
      </c>
      <c r="M86" s="32">
        <f t="shared" si="6"/>
        <v>16335211.089</v>
      </c>
      <c r="N86" s="32">
        <f>L86/K86</f>
        <v>3.979675535628381</v>
      </c>
      <c r="O86" s="32">
        <f>M86/K86</f>
        <v>9.073385903704176</v>
      </c>
    </row>
    <row r="87" spans="1:15" ht="12.75">
      <c r="A87" s="5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6"/>
      <c r="M87" s="6"/>
      <c r="N87" s="6"/>
      <c r="O87" s="6"/>
    </row>
    <row r="88" ht="12.75">
      <c r="A88" s="51" t="s">
        <v>130</v>
      </c>
    </row>
    <row r="89" spans="2:9" ht="12.75">
      <c r="B89" s="17"/>
      <c r="E89" s="7"/>
      <c r="F89" s="7"/>
      <c r="I89" s="7"/>
    </row>
    <row r="90" spans="1:11" ht="12.75">
      <c r="A90" s="64"/>
      <c r="B90" s="65" t="s">
        <v>129</v>
      </c>
      <c r="C90" s="18"/>
      <c r="D90" s="18"/>
      <c r="E90" s="18"/>
      <c r="F90" s="18"/>
      <c r="G90" s="35"/>
      <c r="H90" s="18"/>
      <c r="I90" s="18"/>
      <c r="J90" s="18"/>
      <c r="K90" s="18"/>
    </row>
    <row r="91" ht="12.75"/>
    <row r="92" spans="1:9" ht="12.75">
      <c r="A92" s="51" t="s">
        <v>112</v>
      </c>
      <c r="I92" s="7"/>
    </row>
    <row r="93" spans="1:3" ht="12.75">
      <c r="A93" s="2" t="s">
        <v>113</v>
      </c>
      <c r="B93" s="2" t="s">
        <v>116</v>
      </c>
      <c r="C93" s="2">
        <v>0.00246153846153846</v>
      </c>
    </row>
    <row r="94" spans="1:3" ht="12.75">
      <c r="A94" s="2" t="s">
        <v>114</v>
      </c>
      <c r="B94" s="2" t="s">
        <v>117</v>
      </c>
      <c r="C94" s="2">
        <v>0.00205128205128205</v>
      </c>
    </row>
    <row r="95" spans="1:3" ht="12.75">
      <c r="A95" s="2" t="s">
        <v>115</v>
      </c>
      <c r="B95" s="2" t="s">
        <v>118</v>
      </c>
      <c r="C95" s="2">
        <v>0.00212201591511936</v>
      </c>
    </row>
  </sheetData>
  <mergeCells count="24">
    <mergeCell ref="L5:M5"/>
    <mergeCell ref="L6:M6"/>
    <mergeCell ref="F6:F8"/>
    <mergeCell ref="B7:C7"/>
    <mergeCell ref="D7:E7"/>
    <mergeCell ref="G7:G8"/>
    <mergeCell ref="H7:H8"/>
    <mergeCell ref="B1:N1"/>
    <mergeCell ref="B6:E6"/>
    <mergeCell ref="A2:O2"/>
    <mergeCell ref="A3:O3"/>
    <mergeCell ref="A4:O4"/>
    <mergeCell ref="B5:K5"/>
    <mergeCell ref="N5:O5"/>
    <mergeCell ref="A5:A8"/>
    <mergeCell ref="O7:O8"/>
    <mergeCell ref="G6:J6"/>
    <mergeCell ref="K6:K8"/>
    <mergeCell ref="N6:O6"/>
    <mergeCell ref="I7:I8"/>
    <mergeCell ref="J7:J8"/>
    <mergeCell ref="N7:N8"/>
    <mergeCell ref="L7:L8"/>
    <mergeCell ref="M7:M8"/>
  </mergeCells>
  <printOptions horizontalCentered="1"/>
  <pageMargins left="0.3937007874015748" right="0.3937007874015748" top="0.21" bottom="0.19" header="0" footer="0"/>
  <pageSetup fitToHeight="1" fitToWidth="1" horizontalDpi="600" verticalDpi="600" orientation="landscape" paperSize="9" scale="4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8"/>
  <sheetViews>
    <sheetView zoomScale="75" zoomScaleNormal="75" workbookViewId="0" topLeftCell="A46">
      <selection activeCell="J78" sqref="J78"/>
    </sheetView>
  </sheetViews>
  <sheetFormatPr defaultColWidth="11.421875" defaultRowHeight="12.75"/>
  <cols>
    <col min="1" max="1" width="30.7109375" style="2" customWidth="1"/>
    <col min="2" max="2" width="12.421875" style="2" customWidth="1"/>
    <col min="3" max="3" width="14.00390625" style="2" customWidth="1"/>
    <col min="4" max="4" width="12.421875" style="2" customWidth="1"/>
    <col min="5" max="6" width="13.7109375" style="2" customWidth="1"/>
    <col min="7" max="7" width="13.140625" style="2" customWidth="1"/>
    <col min="8" max="8" width="11.8515625" style="4" bestFit="1" customWidth="1"/>
    <col min="9" max="16384" width="11.421875" style="4" customWidth="1"/>
  </cols>
  <sheetData>
    <row r="1" spans="1:256" s="61" customFormat="1" ht="30.75" customHeight="1">
      <c r="A1" s="2"/>
      <c r="B1" s="97" t="s">
        <v>128</v>
      </c>
      <c r="C1" s="97"/>
      <c r="D1" s="97"/>
      <c r="E1" s="97"/>
      <c r="F1" s="97"/>
      <c r="G1" s="63"/>
      <c r="H1" s="63"/>
      <c r="I1" s="63"/>
      <c r="J1" s="63"/>
      <c r="K1" s="63"/>
      <c r="L1" s="63"/>
      <c r="M1" s="6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7" ht="18">
      <c r="A2" s="111"/>
      <c r="B2" s="111"/>
      <c r="C2" s="111"/>
      <c r="D2" s="111"/>
      <c r="E2" s="111"/>
      <c r="F2" s="111"/>
      <c r="G2" s="111"/>
    </row>
    <row r="3" spans="1:7" s="3" customFormat="1" ht="18">
      <c r="A3" s="98" t="s">
        <v>122</v>
      </c>
      <c r="B3" s="98"/>
      <c r="C3" s="98"/>
      <c r="D3" s="98"/>
      <c r="E3" s="98"/>
      <c r="F3" s="98"/>
      <c r="G3" s="98"/>
    </row>
    <row r="4" spans="1:7" ht="13.5" thickBot="1">
      <c r="A4" s="99"/>
      <c r="B4" s="100"/>
      <c r="C4" s="100"/>
      <c r="D4" s="100"/>
      <c r="E4" s="100"/>
      <c r="F4" s="100"/>
      <c r="G4" s="100"/>
    </row>
    <row r="5" spans="1:7" ht="12.75">
      <c r="A5" s="117" t="s">
        <v>108</v>
      </c>
      <c r="B5" s="115" t="s">
        <v>90</v>
      </c>
      <c r="C5" s="115"/>
      <c r="D5" s="115"/>
      <c r="E5" s="115"/>
      <c r="F5" s="115"/>
      <c r="G5" s="115"/>
    </row>
    <row r="6" spans="1:7" ht="30" customHeight="1" thickBot="1">
      <c r="A6" s="118"/>
      <c r="B6" s="14" t="s">
        <v>123</v>
      </c>
      <c r="C6" s="14" t="s">
        <v>98</v>
      </c>
      <c r="D6" s="14" t="s">
        <v>63</v>
      </c>
      <c r="E6" s="59" t="s">
        <v>124</v>
      </c>
      <c r="F6" s="60" t="s">
        <v>125</v>
      </c>
      <c r="G6" s="36" t="s">
        <v>126</v>
      </c>
    </row>
    <row r="7" spans="1:7" ht="12.75">
      <c r="A7" s="55" t="s">
        <v>0</v>
      </c>
      <c r="B7" s="20"/>
      <c r="C7" s="20"/>
      <c r="D7" s="20"/>
      <c r="E7" s="20"/>
      <c r="F7" s="20"/>
      <c r="G7" s="20"/>
    </row>
    <row r="8" spans="1:7" ht="12.75">
      <c r="A8" s="15" t="s">
        <v>1</v>
      </c>
      <c r="B8" s="21"/>
      <c r="C8" s="21"/>
      <c r="D8" s="21"/>
      <c r="E8" s="21"/>
      <c r="F8" s="21"/>
      <c r="G8" s="21"/>
    </row>
    <row r="9" spans="1:7" ht="12.75">
      <c r="A9" s="15" t="s">
        <v>2</v>
      </c>
      <c r="B9" s="21"/>
      <c r="C9" s="21"/>
      <c r="D9" s="21"/>
      <c r="E9" s="21"/>
      <c r="F9" s="21"/>
      <c r="G9" s="21"/>
    </row>
    <row r="10" spans="1:7" ht="12.75">
      <c r="A10" s="15" t="s">
        <v>3</v>
      </c>
      <c r="B10" s="21"/>
      <c r="C10" s="21"/>
      <c r="D10" s="21"/>
      <c r="E10" s="21"/>
      <c r="F10" s="21"/>
      <c r="G10" s="21"/>
    </row>
    <row r="11" spans="1:8" ht="12.75">
      <c r="A11" s="56" t="s">
        <v>47</v>
      </c>
      <c r="B11" s="24"/>
      <c r="C11" s="24"/>
      <c r="D11" s="24"/>
      <c r="E11" s="24"/>
      <c r="F11" s="24"/>
      <c r="G11" s="24">
        <f>SUM(G7:G10)</f>
        <v>0</v>
      </c>
      <c r="H11" s="38"/>
    </row>
    <row r="12" spans="1:7" ht="12.75">
      <c r="A12" s="15"/>
      <c r="B12" s="27"/>
      <c r="C12" s="27"/>
      <c r="D12" s="27"/>
      <c r="E12" s="27"/>
      <c r="F12" s="27"/>
      <c r="G12" s="27"/>
    </row>
    <row r="13" spans="1:7" ht="12.75">
      <c r="A13" s="56" t="s">
        <v>48</v>
      </c>
      <c r="B13" s="24"/>
      <c r="C13" s="24"/>
      <c r="D13" s="24">
        <v>8025</v>
      </c>
      <c r="E13" s="24"/>
      <c r="F13" s="24"/>
      <c r="G13" s="24">
        <f>SUM(B13:E13)</f>
        <v>8025</v>
      </c>
    </row>
    <row r="14" spans="1:7" ht="12.75">
      <c r="A14" s="15"/>
      <c r="B14" s="27"/>
      <c r="C14" s="27"/>
      <c r="D14" s="27"/>
      <c r="E14" s="27"/>
      <c r="F14" s="27"/>
      <c r="G14" s="27"/>
    </row>
    <row r="15" spans="1:7" ht="12.75">
      <c r="A15" s="56" t="s">
        <v>49</v>
      </c>
      <c r="B15" s="24">
        <v>90</v>
      </c>
      <c r="C15" s="24">
        <v>4099</v>
      </c>
      <c r="D15" s="24">
        <v>2396</v>
      </c>
      <c r="E15" s="24">
        <v>20</v>
      </c>
      <c r="F15" s="24">
        <v>11701</v>
      </c>
      <c r="G15" s="24">
        <f>SUM(B15:F15)</f>
        <v>18306</v>
      </c>
    </row>
    <row r="16" spans="1:7" ht="12.75">
      <c r="A16" s="15"/>
      <c r="B16" s="27"/>
      <c r="C16" s="27"/>
      <c r="D16" s="27"/>
      <c r="E16" s="27"/>
      <c r="F16" s="27"/>
      <c r="G16" s="27"/>
    </row>
    <row r="17" spans="1:7" ht="12.75">
      <c r="A17" s="15" t="s">
        <v>4</v>
      </c>
      <c r="B17" s="27">
        <v>152</v>
      </c>
      <c r="C17" s="27">
        <v>23258</v>
      </c>
      <c r="D17" s="27">
        <v>192</v>
      </c>
      <c r="E17" s="27"/>
      <c r="F17" s="27"/>
      <c r="G17" s="27">
        <f>SUM(B17:F17)</f>
        <v>23602</v>
      </c>
    </row>
    <row r="18" spans="1:7" ht="12.75">
      <c r="A18" s="15" t="s">
        <v>5</v>
      </c>
      <c r="B18" s="27"/>
      <c r="C18" s="27"/>
      <c r="D18" s="27"/>
      <c r="E18" s="27"/>
      <c r="F18" s="27"/>
      <c r="G18" s="27">
        <f>SUM(B18:E18)</f>
        <v>0</v>
      </c>
    </row>
    <row r="19" spans="1:7" ht="12.75">
      <c r="A19" s="15" t="s">
        <v>6</v>
      </c>
      <c r="B19" s="27"/>
      <c r="C19" s="27"/>
      <c r="D19" s="27"/>
      <c r="E19" s="27"/>
      <c r="F19" s="27"/>
      <c r="G19" s="27">
        <f>SUM(B19:E19)</f>
        <v>0</v>
      </c>
    </row>
    <row r="20" spans="1:7" ht="12.75">
      <c r="A20" s="56" t="s">
        <v>50</v>
      </c>
      <c r="B20" s="24">
        <f aca="true" t="shared" si="0" ref="B20:G20">SUM(B17:B19)</f>
        <v>152</v>
      </c>
      <c r="C20" s="24">
        <f t="shared" si="0"/>
        <v>23258</v>
      </c>
      <c r="D20" s="24">
        <f t="shared" si="0"/>
        <v>192</v>
      </c>
      <c r="E20" s="24"/>
      <c r="F20" s="24"/>
      <c r="G20" s="24">
        <f t="shared" si="0"/>
        <v>23602</v>
      </c>
    </row>
    <row r="21" spans="1:7" ht="12.75">
      <c r="A21" s="15"/>
      <c r="B21" s="21"/>
      <c r="C21" s="21"/>
      <c r="D21" s="21"/>
      <c r="E21" s="21"/>
      <c r="F21" s="21"/>
      <c r="G21" s="21"/>
    </row>
    <row r="22" spans="1:7" ht="12.75">
      <c r="A22" s="56" t="s">
        <v>51</v>
      </c>
      <c r="B22" s="24"/>
      <c r="C22" s="24"/>
      <c r="D22" s="24"/>
      <c r="E22" s="24"/>
      <c r="F22" s="24"/>
      <c r="G22" s="24">
        <f>SUM(B22:E22)</f>
        <v>0</v>
      </c>
    </row>
    <row r="23" spans="1:7" ht="12.75">
      <c r="A23" s="15"/>
      <c r="B23" s="27"/>
      <c r="C23" s="27"/>
      <c r="D23" s="27"/>
      <c r="E23" s="27"/>
      <c r="F23" s="27"/>
      <c r="G23" s="27"/>
    </row>
    <row r="24" spans="1:7" ht="12.75">
      <c r="A24" s="56" t="s">
        <v>52</v>
      </c>
      <c r="B24" s="24">
        <v>1128.85</v>
      </c>
      <c r="C24" s="24">
        <v>4614.5</v>
      </c>
      <c r="D24" s="24">
        <v>19317.81</v>
      </c>
      <c r="E24" s="24"/>
      <c r="F24" s="24"/>
      <c r="G24" s="24">
        <f>SUM(B24:E24)</f>
        <v>25061.160000000003</v>
      </c>
    </row>
    <row r="25" spans="1:7" ht="12.75">
      <c r="A25" s="15"/>
      <c r="B25" s="27"/>
      <c r="C25" s="27"/>
      <c r="D25" s="27"/>
      <c r="E25" s="27"/>
      <c r="F25" s="27"/>
      <c r="G25" s="27"/>
    </row>
    <row r="26" spans="1:7" ht="12.75">
      <c r="A26" s="15" t="s">
        <v>7</v>
      </c>
      <c r="B26" s="27"/>
      <c r="C26" s="27">
        <v>4505</v>
      </c>
      <c r="D26" s="27"/>
      <c r="E26" s="27"/>
      <c r="F26" s="27"/>
      <c r="G26" s="27">
        <f>SUM(C26:E26)</f>
        <v>4505</v>
      </c>
    </row>
    <row r="27" spans="1:7" ht="12.75">
      <c r="A27" s="15" t="s">
        <v>8</v>
      </c>
      <c r="B27" s="27">
        <v>9479.96</v>
      </c>
      <c r="C27" s="27">
        <v>15754.46</v>
      </c>
      <c r="D27" s="27"/>
      <c r="E27" s="27"/>
      <c r="F27" s="27"/>
      <c r="G27" s="27">
        <f>SUM(B27:F27)</f>
        <v>25234.42</v>
      </c>
    </row>
    <row r="28" spans="1:7" ht="12.75">
      <c r="A28" s="15" t="s">
        <v>9</v>
      </c>
      <c r="B28" s="27">
        <v>27529.19</v>
      </c>
      <c r="C28" s="27">
        <v>4970</v>
      </c>
      <c r="D28" s="27">
        <v>162.8</v>
      </c>
      <c r="E28" s="27">
        <v>250</v>
      </c>
      <c r="F28" s="27"/>
      <c r="G28" s="27">
        <f>SUM(B28:F28)</f>
        <v>32911.99</v>
      </c>
    </row>
    <row r="29" spans="1:7" ht="12.75">
      <c r="A29" s="56" t="s">
        <v>53</v>
      </c>
      <c r="B29" s="24">
        <f>SUM(B26:B28)</f>
        <v>37009.149999999994</v>
      </c>
      <c r="C29" s="24">
        <f>SUM(C26:C28)</f>
        <v>25229.46</v>
      </c>
      <c r="D29" s="24">
        <f>SUM(D26:D28)</f>
        <v>162.8</v>
      </c>
      <c r="E29" s="24">
        <f>SUM(E26:E28)</f>
        <v>250</v>
      </c>
      <c r="F29" s="24"/>
      <c r="G29" s="24">
        <f>SUM(G26:G28)</f>
        <v>62651.409999999996</v>
      </c>
    </row>
    <row r="30" spans="1:7" ht="12.75">
      <c r="A30" s="15"/>
      <c r="B30" s="27"/>
      <c r="C30" s="27"/>
      <c r="D30" s="27"/>
      <c r="E30" s="27"/>
      <c r="F30" s="27"/>
      <c r="G30" s="27"/>
    </row>
    <row r="31" spans="1:7" ht="12.75">
      <c r="A31" s="15" t="s">
        <v>10</v>
      </c>
      <c r="B31" s="27">
        <v>25270</v>
      </c>
      <c r="C31" s="27">
        <v>114345</v>
      </c>
      <c r="D31" s="27">
        <v>12103</v>
      </c>
      <c r="E31" s="27">
        <v>675</v>
      </c>
      <c r="F31" s="27"/>
      <c r="G31" s="27">
        <f>SUM(B31:E31)</f>
        <v>152393</v>
      </c>
    </row>
    <row r="32" spans="1:7" ht="12.75">
      <c r="A32" s="15" t="s">
        <v>11</v>
      </c>
      <c r="B32" s="27">
        <v>12943</v>
      </c>
      <c r="C32" s="27">
        <v>92574</v>
      </c>
      <c r="D32" s="27">
        <v>59678</v>
      </c>
      <c r="E32" s="27">
        <v>349</v>
      </c>
      <c r="F32" s="27"/>
      <c r="G32" s="27">
        <f>SUM(B32:E32)</f>
        <v>165544</v>
      </c>
    </row>
    <row r="33" spans="1:7" ht="12.75">
      <c r="A33" s="15" t="s">
        <v>12</v>
      </c>
      <c r="B33" s="27">
        <v>10658</v>
      </c>
      <c r="C33" s="27">
        <v>27418</v>
      </c>
      <c r="D33" s="27">
        <v>8069</v>
      </c>
      <c r="E33" s="27">
        <v>31</v>
      </c>
      <c r="F33" s="27"/>
      <c r="G33" s="27">
        <f>SUM(B33:E33)</f>
        <v>46176</v>
      </c>
    </row>
    <row r="34" spans="1:7" ht="12.75">
      <c r="A34" s="15" t="s">
        <v>13</v>
      </c>
      <c r="B34" s="27">
        <v>3648</v>
      </c>
      <c r="C34" s="27">
        <v>3638</v>
      </c>
      <c r="D34" s="27">
        <v>211</v>
      </c>
      <c r="E34" s="27"/>
      <c r="F34" s="27"/>
      <c r="G34" s="27">
        <f>SUM(B34:E34)</f>
        <v>7497</v>
      </c>
    </row>
    <row r="35" spans="1:7" ht="12.75">
      <c r="A35" s="56" t="s">
        <v>54</v>
      </c>
      <c r="B35" s="24">
        <f aca="true" t="shared" si="1" ref="B35:G35">SUM(B31:B34)</f>
        <v>52519</v>
      </c>
      <c r="C35" s="24">
        <f t="shared" si="1"/>
        <v>237975</v>
      </c>
      <c r="D35" s="24">
        <f t="shared" si="1"/>
        <v>80061</v>
      </c>
      <c r="E35" s="24">
        <f t="shared" si="1"/>
        <v>1055</v>
      </c>
      <c r="F35" s="24"/>
      <c r="G35" s="24">
        <f t="shared" si="1"/>
        <v>371610</v>
      </c>
    </row>
    <row r="36" spans="1:7" ht="12.75">
      <c r="A36" s="15"/>
      <c r="B36" s="27"/>
      <c r="C36" s="27"/>
      <c r="D36" s="27"/>
      <c r="E36" s="27"/>
      <c r="F36" s="27"/>
      <c r="G36" s="27"/>
    </row>
    <row r="37" spans="1:7" ht="12.75">
      <c r="A37" s="56" t="s">
        <v>55</v>
      </c>
      <c r="B37" s="24">
        <v>14162.56</v>
      </c>
      <c r="C37" s="24">
        <v>795.08</v>
      </c>
      <c r="D37" s="24">
        <v>560.76</v>
      </c>
      <c r="E37" s="24"/>
      <c r="F37" s="24"/>
      <c r="G37" s="24">
        <f>SUM(B37:E37)</f>
        <v>15518.4</v>
      </c>
    </row>
    <row r="38" spans="1:7" ht="12.75">
      <c r="A38" s="15"/>
      <c r="B38" s="27"/>
      <c r="C38" s="27"/>
      <c r="D38" s="27"/>
      <c r="E38" s="27"/>
      <c r="F38" s="27"/>
      <c r="G38" s="27"/>
    </row>
    <row r="39" spans="1:7" ht="12.75">
      <c r="A39" s="15" t="s">
        <v>14</v>
      </c>
      <c r="B39" s="27">
        <v>998</v>
      </c>
      <c r="C39" s="27">
        <v>20156</v>
      </c>
      <c r="D39" s="27">
        <v>1844</v>
      </c>
      <c r="E39" s="27"/>
      <c r="F39" s="27"/>
      <c r="G39" s="27">
        <f aca="true" t="shared" si="2" ref="G39:G47">SUM(B39:E39)</f>
        <v>22998</v>
      </c>
    </row>
    <row r="40" spans="1:7" ht="12.75">
      <c r="A40" s="15" t="s">
        <v>15</v>
      </c>
      <c r="B40" s="27">
        <v>49740</v>
      </c>
      <c r="C40" s="27">
        <v>28965</v>
      </c>
      <c r="D40" s="27">
        <v>4495</v>
      </c>
      <c r="E40" s="27">
        <v>27020</v>
      </c>
      <c r="F40" s="27"/>
      <c r="G40" s="27">
        <f t="shared" si="2"/>
        <v>110220</v>
      </c>
    </row>
    <row r="41" spans="1:7" ht="12.75">
      <c r="A41" s="15" t="s">
        <v>16</v>
      </c>
      <c r="B41" s="27"/>
      <c r="C41" s="27">
        <v>37858</v>
      </c>
      <c r="D41" s="27">
        <v>8478</v>
      </c>
      <c r="E41" s="27">
        <v>1724</v>
      </c>
      <c r="F41" s="27"/>
      <c r="G41" s="27">
        <f t="shared" si="2"/>
        <v>48060</v>
      </c>
    </row>
    <row r="42" spans="1:7" ht="12.75">
      <c r="A42" s="15" t="s">
        <v>17</v>
      </c>
      <c r="B42" s="27">
        <v>40</v>
      </c>
      <c r="C42" s="27">
        <v>20390</v>
      </c>
      <c r="D42" s="27">
        <v>3680</v>
      </c>
      <c r="E42" s="27"/>
      <c r="F42" s="27"/>
      <c r="G42" s="27">
        <f t="shared" si="2"/>
        <v>24110</v>
      </c>
    </row>
    <row r="43" spans="1:7" ht="12.75">
      <c r="A43" s="15" t="s">
        <v>18</v>
      </c>
      <c r="B43" s="27">
        <v>20</v>
      </c>
      <c r="C43" s="27">
        <v>307911</v>
      </c>
      <c r="D43" s="27">
        <v>12598</v>
      </c>
      <c r="E43" s="27"/>
      <c r="F43" s="27"/>
      <c r="G43" s="27">
        <f t="shared" si="2"/>
        <v>320529</v>
      </c>
    </row>
    <row r="44" spans="1:7" ht="12.75">
      <c r="A44" s="15" t="s">
        <v>19</v>
      </c>
      <c r="B44" s="27">
        <v>6075.5</v>
      </c>
      <c r="C44" s="27">
        <v>22440.65</v>
      </c>
      <c r="D44" s="27">
        <v>2847.34</v>
      </c>
      <c r="E44" s="27">
        <v>6</v>
      </c>
      <c r="F44" s="27"/>
      <c r="G44" s="27">
        <f t="shared" si="2"/>
        <v>31369.49</v>
      </c>
    </row>
    <row r="45" spans="1:7" ht="12.75">
      <c r="A45" s="15" t="s">
        <v>20</v>
      </c>
      <c r="B45" s="27">
        <v>59214</v>
      </c>
      <c r="C45" s="27">
        <v>25922</v>
      </c>
      <c r="D45" s="27">
        <v>3170</v>
      </c>
      <c r="E45" s="27"/>
      <c r="F45" s="27"/>
      <c r="G45" s="27">
        <f t="shared" si="2"/>
        <v>88306</v>
      </c>
    </row>
    <row r="46" spans="1:7" ht="12.75">
      <c r="A46" s="15" t="s">
        <v>21</v>
      </c>
      <c r="B46" s="27">
        <v>36666</v>
      </c>
      <c r="C46" s="27">
        <v>10368</v>
      </c>
      <c r="D46" s="27"/>
      <c r="E46" s="27"/>
      <c r="F46" s="27"/>
      <c r="G46" s="27">
        <f t="shared" si="2"/>
        <v>47034</v>
      </c>
    </row>
    <row r="47" spans="1:7" ht="12.75">
      <c r="A47" s="15" t="s">
        <v>22</v>
      </c>
      <c r="B47" s="27">
        <v>1683</v>
      </c>
      <c r="C47" s="27">
        <v>63089</v>
      </c>
      <c r="D47" s="27">
        <v>4911</v>
      </c>
      <c r="E47" s="27">
        <v>4090</v>
      </c>
      <c r="F47" s="27"/>
      <c r="G47" s="27">
        <f t="shared" si="2"/>
        <v>73773</v>
      </c>
    </row>
    <row r="48" spans="1:7" ht="12.75">
      <c r="A48" s="56" t="s">
        <v>56</v>
      </c>
      <c r="B48" s="24">
        <f>SUM(B39:B47)</f>
        <v>154436.5</v>
      </c>
      <c r="C48" s="24">
        <f>SUM(C39:C47)</f>
        <v>537099.65</v>
      </c>
      <c r="D48" s="24">
        <f>SUM(D39:D47)</f>
        <v>42023.34</v>
      </c>
      <c r="E48" s="24">
        <f>SUM(E39:E47)</f>
        <v>32840</v>
      </c>
      <c r="F48" s="24"/>
      <c r="G48" s="24">
        <f>SUM(G39:G47)</f>
        <v>766399.49</v>
      </c>
    </row>
    <row r="49" spans="1:7" ht="12.75">
      <c r="A49" s="15"/>
      <c r="B49" s="27"/>
      <c r="C49" s="27"/>
      <c r="D49" s="27"/>
      <c r="E49" s="27"/>
      <c r="F49" s="27"/>
      <c r="G49" s="27"/>
    </row>
    <row r="50" spans="1:7" ht="12.75">
      <c r="A50" s="56" t="s">
        <v>65</v>
      </c>
      <c r="B50" s="24">
        <v>4864</v>
      </c>
      <c r="C50" s="24">
        <v>10916</v>
      </c>
      <c r="D50" s="24">
        <v>4666</v>
      </c>
      <c r="E50" s="24"/>
      <c r="F50" s="24"/>
      <c r="G50" s="24">
        <f>SUM(B50:E50)</f>
        <v>20446</v>
      </c>
    </row>
    <row r="51" spans="1:7" ht="12.75">
      <c r="A51" s="15"/>
      <c r="B51" s="27"/>
      <c r="C51" s="27"/>
      <c r="D51" s="27"/>
      <c r="E51" s="27"/>
      <c r="F51" s="27"/>
      <c r="G51" s="27"/>
    </row>
    <row r="52" spans="1:7" ht="12.75">
      <c r="A52" s="15" t="s">
        <v>23</v>
      </c>
      <c r="B52" s="27">
        <v>360</v>
      </c>
      <c r="C52" s="27">
        <v>7587</v>
      </c>
      <c r="D52" s="27"/>
      <c r="E52" s="27"/>
      <c r="F52" s="27"/>
      <c r="G52" s="27">
        <f>SUM(B52:E52)</f>
        <v>7947</v>
      </c>
    </row>
    <row r="53" spans="1:7" ht="12.75">
      <c r="A53" s="15" t="s">
        <v>24</v>
      </c>
      <c r="B53" s="27">
        <v>1250</v>
      </c>
      <c r="C53" s="27">
        <v>30150</v>
      </c>
      <c r="D53" s="27">
        <v>450</v>
      </c>
      <c r="E53" s="27"/>
      <c r="F53" s="27"/>
      <c r="G53" s="27">
        <f>SUM(B53:E53)</f>
        <v>31850</v>
      </c>
    </row>
    <row r="54" spans="1:7" ht="12.75">
      <c r="A54" s="15" t="s">
        <v>25</v>
      </c>
      <c r="B54" s="27">
        <v>11756</v>
      </c>
      <c r="C54" s="27">
        <v>2360</v>
      </c>
      <c r="D54" s="27">
        <v>3240</v>
      </c>
      <c r="E54" s="27">
        <v>115</v>
      </c>
      <c r="F54" s="27"/>
      <c r="G54" s="27">
        <f>SUM(B54:E54)</f>
        <v>17471</v>
      </c>
    </row>
    <row r="55" spans="1:7" ht="12.75">
      <c r="A55" s="15" t="s">
        <v>26</v>
      </c>
      <c r="B55" s="27">
        <v>18500</v>
      </c>
      <c r="C55" s="27">
        <v>3500</v>
      </c>
      <c r="D55" s="27">
        <v>2000</v>
      </c>
      <c r="E55" s="27"/>
      <c r="F55" s="27"/>
      <c r="G55" s="27">
        <f>SUM(B55:E55)</f>
        <v>24000</v>
      </c>
    </row>
    <row r="56" spans="1:7" ht="12.75">
      <c r="A56" s="15" t="s">
        <v>27</v>
      </c>
      <c r="B56" s="27"/>
      <c r="C56" s="27">
        <v>34176.8</v>
      </c>
      <c r="D56" s="27">
        <v>647.5</v>
      </c>
      <c r="E56" s="27"/>
      <c r="F56" s="27"/>
      <c r="G56" s="27">
        <f>SUM(B56:E56)</f>
        <v>34824.3</v>
      </c>
    </row>
    <row r="57" spans="1:7" ht="12.75">
      <c r="A57" s="56" t="s">
        <v>57</v>
      </c>
      <c r="B57" s="24">
        <f>SUM(B52:B56)</f>
        <v>31866</v>
      </c>
      <c r="C57" s="24">
        <f>SUM(C52:C56)</f>
        <v>77773.8</v>
      </c>
      <c r="D57" s="24">
        <f>SUM(D52:D56)</f>
        <v>6337.5</v>
      </c>
      <c r="E57" s="24">
        <f>SUM(E52:E56)</f>
        <v>115</v>
      </c>
      <c r="F57" s="24"/>
      <c r="G57" s="24">
        <f>SUM(G52:G56)</f>
        <v>116092.3</v>
      </c>
    </row>
    <row r="58" spans="1:7" ht="12.75">
      <c r="A58" s="15"/>
      <c r="B58" s="27"/>
      <c r="C58" s="27"/>
      <c r="D58" s="27"/>
      <c r="E58" s="27"/>
      <c r="F58" s="27"/>
      <c r="G58" s="27"/>
    </row>
    <row r="59" spans="1:7" ht="12.75">
      <c r="A59" s="15" t="s">
        <v>28</v>
      </c>
      <c r="B59" s="27"/>
      <c r="C59" s="27"/>
      <c r="D59" s="27"/>
      <c r="E59" s="27"/>
      <c r="F59" s="27"/>
      <c r="G59" s="27">
        <f>SUM(B59:E59)</f>
        <v>0</v>
      </c>
    </row>
    <row r="60" spans="1:7" ht="12.75">
      <c r="A60" s="15" t="s">
        <v>29</v>
      </c>
      <c r="B60" s="27"/>
      <c r="C60" s="27">
        <v>6387</v>
      </c>
      <c r="D60" s="27"/>
      <c r="E60" s="27"/>
      <c r="F60" s="27"/>
      <c r="G60" s="27">
        <f>SUM(B60:E60)</f>
        <v>6387</v>
      </c>
    </row>
    <row r="61" spans="1:7" ht="12.75">
      <c r="A61" s="15" t="s">
        <v>30</v>
      </c>
      <c r="B61" s="27">
        <v>47</v>
      </c>
      <c r="C61" s="27">
        <v>243</v>
      </c>
      <c r="D61" s="27"/>
      <c r="E61" s="27"/>
      <c r="F61" s="27"/>
      <c r="G61" s="27">
        <f>SUM(B61:E61)</f>
        <v>290</v>
      </c>
    </row>
    <row r="62" spans="1:7" ht="12.75">
      <c r="A62" s="56" t="s">
        <v>58</v>
      </c>
      <c r="B62" s="24">
        <f>SUM(B59:B61)</f>
        <v>47</v>
      </c>
      <c r="C62" s="24">
        <f>SUM(C59:C61)</f>
        <v>6630</v>
      </c>
      <c r="D62" s="24"/>
      <c r="E62" s="24"/>
      <c r="F62" s="24"/>
      <c r="G62" s="24">
        <f>SUM(G59:G61)</f>
        <v>6677</v>
      </c>
    </row>
    <row r="63" spans="1:7" ht="12.75">
      <c r="A63" s="15"/>
      <c r="B63" s="21"/>
      <c r="C63" s="21"/>
      <c r="D63" s="21"/>
      <c r="E63" s="21"/>
      <c r="F63" s="21"/>
      <c r="G63" s="21"/>
    </row>
    <row r="64" spans="1:7" ht="12.75">
      <c r="A64" s="56" t="s">
        <v>59</v>
      </c>
      <c r="B64" s="24"/>
      <c r="C64" s="24"/>
      <c r="D64" s="24"/>
      <c r="E64" s="24"/>
      <c r="F64" s="24"/>
      <c r="G64" s="24">
        <f>SUM(B64:E64)</f>
        <v>0</v>
      </c>
    </row>
    <row r="65" spans="1:7" ht="12.75">
      <c r="A65" s="15"/>
      <c r="B65" s="27"/>
      <c r="C65" s="27"/>
      <c r="D65" s="27"/>
      <c r="E65" s="27"/>
      <c r="F65" s="27"/>
      <c r="G65" s="27"/>
    </row>
    <row r="66" spans="1:7" ht="12.75">
      <c r="A66" s="15" t="s">
        <v>31</v>
      </c>
      <c r="B66" s="27"/>
      <c r="C66" s="27">
        <v>131448</v>
      </c>
      <c r="D66" s="27"/>
      <c r="E66" s="27"/>
      <c r="F66" s="27"/>
      <c r="G66" s="27">
        <f>SUM(B66:E66)</f>
        <v>131448</v>
      </c>
    </row>
    <row r="67" spans="1:7" ht="12.75">
      <c r="A67" s="15" t="s">
        <v>32</v>
      </c>
      <c r="B67" s="27"/>
      <c r="C67" s="27">
        <v>140683</v>
      </c>
      <c r="D67" s="27"/>
      <c r="E67" s="27"/>
      <c r="F67" s="27"/>
      <c r="G67" s="27">
        <f>SUM(B67:E67)</f>
        <v>140683</v>
      </c>
    </row>
    <row r="68" spans="1:7" ht="12.75">
      <c r="A68" s="56" t="s">
        <v>60</v>
      </c>
      <c r="B68" s="24"/>
      <c r="C68" s="24">
        <f>SUM(C66:C67)</f>
        <v>272131</v>
      </c>
      <c r="D68" s="24"/>
      <c r="E68" s="24"/>
      <c r="F68" s="24"/>
      <c r="G68" s="24">
        <f>SUM(G66:G67)</f>
        <v>272131</v>
      </c>
    </row>
    <row r="69" spans="1:7" ht="12.75">
      <c r="A69" s="15"/>
      <c r="B69" s="27"/>
      <c r="C69" s="27"/>
      <c r="D69" s="27"/>
      <c r="E69" s="27"/>
      <c r="F69" s="27"/>
      <c r="G69" s="27"/>
    </row>
    <row r="70" spans="1:7" ht="12.75">
      <c r="A70" s="15" t="s">
        <v>33</v>
      </c>
      <c r="B70" s="27"/>
      <c r="C70" s="27"/>
      <c r="D70" s="27">
        <v>8205.128</v>
      </c>
      <c r="E70" s="27">
        <v>9.613</v>
      </c>
      <c r="F70" s="27"/>
      <c r="G70" s="27">
        <f aca="true" t="shared" si="3" ref="G70:G77">SUM(B70:E70)</f>
        <v>8214.741</v>
      </c>
    </row>
    <row r="71" spans="1:7" ht="12.75">
      <c r="A71" s="15" t="s">
        <v>34</v>
      </c>
      <c r="B71" s="27">
        <v>1856</v>
      </c>
      <c r="C71" s="27"/>
      <c r="D71" s="27">
        <v>7928.205</v>
      </c>
      <c r="E71" s="27">
        <v>590.981</v>
      </c>
      <c r="F71" s="27"/>
      <c r="G71" s="27">
        <f t="shared" si="3"/>
        <v>10375.186</v>
      </c>
    </row>
    <row r="72" spans="1:7" ht="12.75">
      <c r="A72" s="15" t="s">
        <v>35</v>
      </c>
      <c r="B72" s="27"/>
      <c r="C72" s="27"/>
      <c r="D72" s="27"/>
      <c r="E72" s="27"/>
      <c r="F72" s="27"/>
      <c r="G72" s="27">
        <f t="shared" si="3"/>
        <v>0</v>
      </c>
    </row>
    <row r="73" spans="1:7" ht="12.75">
      <c r="A73" s="15" t="s">
        <v>36</v>
      </c>
      <c r="B73" s="27">
        <v>6380</v>
      </c>
      <c r="C73" s="27"/>
      <c r="D73" s="27">
        <v>5000</v>
      </c>
      <c r="E73" s="27">
        <v>2861.538</v>
      </c>
      <c r="F73" s="27"/>
      <c r="G73" s="27">
        <f t="shared" si="3"/>
        <v>14241.538</v>
      </c>
    </row>
    <row r="74" spans="1:7" ht="12.75">
      <c r="A74" s="15" t="s">
        <v>37</v>
      </c>
      <c r="B74" s="27">
        <v>1242</v>
      </c>
      <c r="C74" s="27"/>
      <c r="D74" s="27"/>
      <c r="E74" s="27">
        <v>186.737</v>
      </c>
      <c r="F74" s="27"/>
      <c r="G74" s="27">
        <f t="shared" si="3"/>
        <v>1428.737</v>
      </c>
    </row>
    <row r="75" spans="1:7" ht="12.75">
      <c r="A75" s="15" t="s">
        <v>38</v>
      </c>
      <c r="B75" s="27">
        <v>1000</v>
      </c>
      <c r="C75" s="27"/>
      <c r="D75" s="27">
        <v>102.564</v>
      </c>
      <c r="E75" s="27">
        <v>894.536</v>
      </c>
      <c r="F75" s="27"/>
      <c r="G75" s="27">
        <f t="shared" si="3"/>
        <v>1997.1</v>
      </c>
    </row>
    <row r="76" spans="1:7" ht="12.75">
      <c r="A76" s="15" t="s">
        <v>39</v>
      </c>
      <c r="B76" s="27">
        <v>38252</v>
      </c>
      <c r="C76" s="27"/>
      <c r="D76" s="27">
        <v>1682.26</v>
      </c>
      <c r="E76" s="27">
        <v>522.02</v>
      </c>
      <c r="F76" s="27"/>
      <c r="G76" s="27">
        <f t="shared" si="3"/>
        <v>40456.28</v>
      </c>
    </row>
    <row r="77" spans="1:7" ht="12.75">
      <c r="A77" s="15" t="s">
        <v>40</v>
      </c>
      <c r="B77" s="27">
        <v>5650</v>
      </c>
      <c r="C77" s="27"/>
      <c r="D77" s="27">
        <v>9.231</v>
      </c>
      <c r="E77" s="27">
        <v>154.907</v>
      </c>
      <c r="F77" s="27"/>
      <c r="G77" s="27">
        <f t="shared" si="3"/>
        <v>5814.138</v>
      </c>
    </row>
    <row r="78" spans="1:7" ht="12.75">
      <c r="A78" s="56" t="s">
        <v>61</v>
      </c>
      <c r="B78" s="24">
        <f aca="true" t="shared" si="4" ref="B78:G78">SUM(B70:B77)</f>
        <v>54380</v>
      </c>
      <c r="C78" s="24"/>
      <c r="D78" s="24">
        <f t="shared" si="4"/>
        <v>22927.387999999995</v>
      </c>
      <c r="E78" s="24">
        <f t="shared" si="4"/>
        <v>5220.331999999999</v>
      </c>
      <c r="F78" s="24"/>
      <c r="G78" s="24">
        <f t="shared" si="4"/>
        <v>82527.72</v>
      </c>
    </row>
    <row r="79" spans="1:7" ht="12.75">
      <c r="A79" s="15"/>
      <c r="B79" s="27"/>
      <c r="C79" s="27"/>
      <c r="D79" s="27"/>
      <c r="E79" s="27"/>
      <c r="F79" s="27"/>
      <c r="G79" s="27"/>
    </row>
    <row r="80" spans="1:7" ht="12.75">
      <c r="A80" s="15" t="s">
        <v>41</v>
      </c>
      <c r="B80" s="27"/>
      <c r="C80" s="27"/>
      <c r="D80" s="27">
        <v>2000</v>
      </c>
      <c r="E80" s="27"/>
      <c r="F80" s="27"/>
      <c r="G80" s="27">
        <f>SUM(B80:E80)</f>
        <v>2000</v>
      </c>
    </row>
    <row r="81" spans="1:7" ht="12.75">
      <c r="A81" s="15" t="s">
        <v>42</v>
      </c>
      <c r="B81" s="27">
        <v>345</v>
      </c>
      <c r="C81" s="27"/>
      <c r="D81" s="27">
        <v>8951</v>
      </c>
      <c r="E81" s="27"/>
      <c r="F81" s="27"/>
      <c r="G81" s="27">
        <f>SUM(B81:E81)</f>
        <v>9296</v>
      </c>
    </row>
    <row r="82" spans="1:7" ht="12.75">
      <c r="A82" s="56" t="s">
        <v>62</v>
      </c>
      <c r="B82" s="24">
        <f>SUM(B80:B81)</f>
        <v>345</v>
      </c>
      <c r="C82" s="24"/>
      <c r="D82" s="24">
        <f>SUM(D80:D81)</f>
        <v>10951</v>
      </c>
      <c r="E82" s="24"/>
      <c r="F82" s="24"/>
      <c r="G82" s="24">
        <f>SUM(G80:G81)</f>
        <v>11296</v>
      </c>
    </row>
    <row r="83" spans="1:7" ht="12.75">
      <c r="A83" s="15"/>
      <c r="B83" s="27"/>
      <c r="C83" s="27"/>
      <c r="D83" s="27"/>
      <c r="E83" s="27"/>
      <c r="F83" s="27"/>
      <c r="G83" s="27"/>
    </row>
    <row r="84" spans="1:7" ht="13.5" thickBot="1">
      <c r="A84" s="58" t="s">
        <v>43</v>
      </c>
      <c r="B84" s="46">
        <f aca="true" t="shared" si="5" ref="B84:G84">SUM(B82,B78,B68,B64,B62,B57,B50,B48,B37,B35,B29,B24,B22,B20,B15,B13,B11)</f>
        <v>351000.05999999994</v>
      </c>
      <c r="C84" s="46">
        <f t="shared" si="5"/>
        <v>1200521.4899999998</v>
      </c>
      <c r="D84" s="46">
        <f t="shared" si="5"/>
        <v>197620.59799999997</v>
      </c>
      <c r="E84" s="46">
        <f t="shared" si="5"/>
        <v>39500.332</v>
      </c>
      <c r="F84" s="46">
        <f t="shared" si="5"/>
        <v>11701</v>
      </c>
      <c r="G84" s="46">
        <f t="shared" si="5"/>
        <v>1800343.4799999997</v>
      </c>
    </row>
    <row r="85" spans="1:7" ht="12.75">
      <c r="A85" s="5"/>
      <c r="B85" s="6"/>
      <c r="C85" s="6"/>
      <c r="D85" s="6"/>
      <c r="E85" s="6"/>
      <c r="F85" s="6"/>
      <c r="G85" s="6"/>
    </row>
    <row r="86" spans="1:6" ht="12.75">
      <c r="A86" s="51" t="s">
        <v>130</v>
      </c>
      <c r="D86" s="18"/>
      <c r="F86" s="18"/>
    </row>
    <row r="87" ht="12.75">
      <c r="B87" s="17"/>
    </row>
    <row r="88" spans="1:2" ht="12.75">
      <c r="A88" s="64"/>
      <c r="B88" s="65" t="s">
        <v>129</v>
      </c>
    </row>
  </sheetData>
  <mergeCells count="6">
    <mergeCell ref="A5:A6"/>
    <mergeCell ref="B5:G5"/>
    <mergeCell ref="B1:F1"/>
    <mergeCell ref="A2:G2"/>
    <mergeCell ref="A3:G3"/>
    <mergeCell ref="A4:G4"/>
  </mergeCells>
  <printOptions/>
  <pageMargins left="0.69" right="0.18" top="0.36" bottom="0.25" header="0" footer="0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M.A.P.A.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IMAGEN P200</dc:creator>
  <cp:keywords/>
  <dc:description/>
  <cp:lastModifiedBy>Dirección General de Conservación de la Naturaleza</cp:lastModifiedBy>
  <cp:lastPrinted>2007-06-14T13:08:21Z</cp:lastPrinted>
  <dcterms:created xsi:type="dcterms:W3CDTF">2002-11-25T11:06:06Z</dcterms:created>
  <dcterms:modified xsi:type="dcterms:W3CDTF">2007-06-18T07:05:15Z</dcterms:modified>
  <cp:category/>
  <cp:version/>
  <cp:contentType/>
  <cp:contentStatus/>
</cp:coreProperties>
</file>