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405" windowWidth="19320" windowHeight="11760" activeTab="4"/>
  </bookViews>
  <sheets>
    <sheet name="Alcance y contenido" sheetId="5" r:id="rId1"/>
    <sheet name="Diagrama de flujo" sheetId="6" r:id="rId2"/>
    <sheet name="EB Combustión " sheetId="9" r:id="rId3"/>
    <sheet name="EP Combustión" sheetId="11" r:id="rId4"/>
    <sheet name="Resumen emisiones" sheetId="8" r:id="rId5"/>
  </sheets>
  <calcPr calcId="125725"/>
</workbook>
</file>

<file path=xl/calcChain.xml><?xml version="1.0" encoding="utf-8"?>
<calcChain xmlns="http://schemas.openxmlformats.org/spreadsheetml/2006/main">
  <c r="K17" i="9"/>
  <c r="L13" i="11"/>
  <c r="M13" s="1"/>
  <c r="L12"/>
  <c r="M12" s="1"/>
  <c r="L31"/>
  <c r="N31" s="1"/>
  <c r="E15" i="9"/>
  <c r="E14"/>
  <c r="L19" i="11"/>
  <c r="M19" s="1"/>
  <c r="L17"/>
  <c r="M17" s="1"/>
  <c r="L16"/>
  <c r="M16" s="1"/>
  <c r="L15"/>
  <c r="M15" s="1"/>
  <c r="L14"/>
  <c r="M14" s="1"/>
  <c r="K14" i="9"/>
  <c r="M14" s="1"/>
  <c r="L20" i="11"/>
  <c r="M20"/>
  <c r="L21"/>
  <c r="M21" s="1"/>
  <c r="L22"/>
  <c r="N22" s="1"/>
  <c r="L23"/>
  <c r="M23" s="1"/>
  <c r="L24"/>
  <c r="M24" s="1"/>
  <c r="L25"/>
  <c r="M25" s="1"/>
  <c r="L26"/>
  <c r="M26" s="1"/>
  <c r="L27"/>
  <c r="M27" s="1"/>
  <c r="L28"/>
  <c r="M28" s="1"/>
  <c r="L29"/>
  <c r="M29" s="1"/>
  <c r="L30"/>
  <c r="M30" s="1"/>
  <c r="C32"/>
  <c r="N30"/>
  <c r="N26"/>
  <c r="N23"/>
  <c r="N20"/>
  <c r="G20"/>
  <c r="G19"/>
  <c r="G18"/>
  <c r="J17"/>
  <c r="G17"/>
  <c r="N17" s="1"/>
  <c r="G16"/>
  <c r="G15"/>
  <c r="G14"/>
  <c r="N14"/>
  <c r="G13"/>
  <c r="G12"/>
  <c r="K32" i="9"/>
  <c r="M32" s="1"/>
  <c r="K31"/>
  <c r="M31" s="1"/>
  <c r="K30"/>
  <c r="M30" s="1"/>
  <c r="K29"/>
  <c r="M29" s="1"/>
  <c r="N29"/>
  <c r="K28"/>
  <c r="M28" s="1"/>
  <c r="K27"/>
  <c r="M27" s="1"/>
  <c r="K26"/>
  <c r="M26" s="1"/>
  <c r="K25"/>
  <c r="M25" s="1"/>
  <c r="N25"/>
  <c r="K24"/>
  <c r="M24" s="1"/>
  <c r="K23"/>
  <c r="M23" s="1"/>
  <c r="K22"/>
  <c r="M22" s="1"/>
  <c r="K21"/>
  <c r="M21" s="1"/>
  <c r="N21"/>
  <c r="E21"/>
  <c r="K20"/>
  <c r="M20" s="1"/>
  <c r="E20"/>
  <c r="K19"/>
  <c r="M19" s="1"/>
  <c r="N19"/>
  <c r="E19"/>
  <c r="H18"/>
  <c r="K18" s="1"/>
  <c r="E18"/>
  <c r="E17"/>
  <c r="M17" s="1"/>
  <c r="K16"/>
  <c r="M16" s="1"/>
  <c r="E16"/>
  <c r="K15"/>
  <c r="N15" s="1"/>
  <c r="K13"/>
  <c r="M13" s="1"/>
  <c r="E13"/>
  <c r="N14"/>
  <c r="N16"/>
  <c r="N17"/>
  <c r="N22"/>
  <c r="N24"/>
  <c r="N26"/>
  <c r="N28"/>
  <c r="N30"/>
  <c r="N32"/>
  <c r="L18" i="11"/>
  <c r="N18" s="1"/>
  <c r="N16"/>
  <c r="N21"/>
  <c r="N12" l="1"/>
  <c r="N24"/>
  <c r="M18"/>
  <c r="N28"/>
  <c r="N15"/>
  <c r="N13"/>
  <c r="N19"/>
  <c r="M33" i="9"/>
  <c r="E6" i="8" s="1"/>
  <c r="N18" i="9"/>
  <c r="M18"/>
  <c r="N13"/>
  <c r="N20"/>
  <c r="N27"/>
  <c r="N25" i="11"/>
  <c r="N29"/>
  <c r="M22"/>
  <c r="M31"/>
  <c r="M15" i="9"/>
  <c r="N23"/>
  <c r="N31"/>
  <c r="N27" i="11"/>
  <c r="N32" l="1"/>
  <c r="E7" i="8" s="1"/>
  <c r="E8" s="1"/>
  <c r="N33" i="9"/>
  <c r="C9" i="11" s="1"/>
  <c r="D23" l="1"/>
  <c r="D22"/>
  <c r="D14"/>
  <c r="D31"/>
  <c r="D29"/>
  <c r="D26"/>
  <c r="D13"/>
  <c r="D24"/>
  <c r="D17"/>
  <c r="D12"/>
  <c r="D21"/>
  <c r="D19"/>
  <c r="D28"/>
  <c r="D18"/>
  <c r="D16"/>
  <c r="D25"/>
  <c r="D15"/>
  <c r="D27"/>
  <c r="D30"/>
  <c r="D20"/>
  <c r="D32" l="1"/>
</calcChain>
</file>

<file path=xl/sharedStrings.xml><?xml version="1.0" encoding="utf-8"?>
<sst xmlns="http://schemas.openxmlformats.org/spreadsheetml/2006/main" count="161" uniqueCount="85">
  <si>
    <t>COMBUSTIBLE</t>
  </si>
  <si>
    <t>Madera</t>
  </si>
  <si>
    <t>Carbón vegetal</t>
  </si>
  <si>
    <t>Residuos de madera</t>
  </si>
  <si>
    <t>Residuos agrícolas</t>
  </si>
  <si>
    <t>Combustible</t>
  </si>
  <si>
    <t xml:space="preserve">Gas natural </t>
  </si>
  <si>
    <t xml:space="preserve"> m3 de combustible consumido</t>
  </si>
  <si>
    <t>Biogás Vertedero</t>
  </si>
  <si>
    <t>Gasóleo C</t>
  </si>
  <si>
    <t>Propano</t>
  </si>
  <si>
    <t>Butano</t>
  </si>
  <si>
    <t>GLP (mezcla)</t>
  </si>
  <si>
    <t>Hidrógeno</t>
  </si>
  <si>
    <t>Densidad (kg/m3)</t>
  </si>
  <si>
    <t>Calor</t>
  </si>
  <si>
    <t>CO2</t>
  </si>
  <si>
    <t>Biogás EDAR/biometanización</t>
  </si>
  <si>
    <t>Diagrama de flujo</t>
  </si>
  <si>
    <t xml:space="preserve">Alcance </t>
  </si>
  <si>
    <t>No se incluyen en este análisis otras sustancias contaminantes (ni GEIs ni contaminantes atmosféricos) por no considerarse significativos para este propósito.</t>
  </si>
  <si>
    <t xml:space="preserve">Para obtener las emisiones es necesario cumplimentar: </t>
  </si>
  <si>
    <t>La cantidad de combustible consumida en términos de masa ó volumen.</t>
  </si>
  <si>
    <t>Hulla</t>
  </si>
  <si>
    <t>Lignito negro</t>
  </si>
  <si>
    <t>Aglomerados de hulla</t>
  </si>
  <si>
    <t>Coque de petróleo</t>
  </si>
  <si>
    <t>Astillas</t>
  </si>
  <si>
    <t>Pélet</t>
  </si>
  <si>
    <t>Fracción H2O en el combustible</t>
  </si>
  <si>
    <t xml:space="preserve">Características del proyecto: escenario base </t>
  </si>
  <si>
    <t xml:space="preserve">Características del proyecto: escenario proyecto </t>
  </si>
  <si>
    <t>Celdas a cumplimentar para obtener emisiones.</t>
  </si>
  <si>
    <t>Sector de agricultura, silvicultura y acuicultura.</t>
  </si>
  <si>
    <t>Sector industrial (equipamiento de combustión industrial, excluyendo hornos de procesos sin contacto y procesos con contacto).</t>
  </si>
  <si>
    <t>Sector residencial, comercial e institucional.</t>
  </si>
  <si>
    <t xml:space="preserve">Instrucciones generales para la cumplimentación: </t>
  </si>
  <si>
    <t>PCI en base húmeda (GJ/t)</t>
  </si>
  <si>
    <t>Toneladas de combustible consumido</t>
  </si>
  <si>
    <t>&lt;0,15</t>
  </si>
  <si>
    <t>&lt;0,40</t>
  </si>
  <si>
    <t>La eficiencia de la instalación de combustión en tanto por uno (0-1).</t>
  </si>
  <si>
    <t>Factor de emisión de CO2 total (kg/GJ)</t>
  </si>
  <si>
    <t>Fracción Carbono Fósil</t>
  </si>
  <si>
    <t>Factor de emisión de CO2  fósil (kg/GJ)</t>
  </si>
  <si>
    <t>Energía Primaria (GJ)</t>
  </si>
  <si>
    <t>Fracción de Eficiencia de la instalación de combustión (1)</t>
  </si>
  <si>
    <t>Energía final requerida (GJ) (2)</t>
  </si>
  <si>
    <t>NA</t>
  </si>
  <si>
    <t>Neumáticos usados</t>
  </si>
  <si>
    <t>Otros residuos fósiles/renovables (3)</t>
  </si>
  <si>
    <t>(1) Los valores de eficiciencia en la combustión son elegidos conservadores por defecto, debiéndose utilizar preferiblemente los valores reales.</t>
  </si>
  <si>
    <t>(2) la energía final requerida debe ser igual en EB y EP</t>
  </si>
  <si>
    <t>(3) Cumplimentar en caso de utilización de otro residuo fósil/renovable</t>
  </si>
  <si>
    <t xml:space="preserve">Para obtener las emisiones es necesario: </t>
  </si>
  <si>
    <t>Debido a la posibilidad de que el escenario proyecto utilice más de un combustible, se debe cumplimentar  la columna "Fracción de energía atribuible al combustible" con el porcentaje (en tanto por uno; 0-1) de energía suministrada por cada combustible. En caso de que sólo se utilice un combustible, el valor de la fracción debe ser igual a 1.</t>
  </si>
  <si>
    <t>Se requiere cumplimentar la eficiencia de la instalación de combustión en tanto por uno (0-1).</t>
  </si>
  <si>
    <t>Fracción de energía atribuible al combustible</t>
  </si>
  <si>
    <t xml:space="preserve">Energía Primaria(GJ) </t>
  </si>
  <si>
    <t>Emisiones CO2 (t)</t>
  </si>
  <si>
    <t>Energía final requerida por combustible (GJ)</t>
  </si>
  <si>
    <t>Emisiones del escenario base (t CO2-eq)</t>
  </si>
  <si>
    <t>Emisiones del escenario proyecto (t CO2-eq)</t>
  </si>
  <si>
    <t>Reducción de emisiones (t CO2-eq)</t>
  </si>
  <si>
    <t>(4) aparecerán en esta fila comandos de error en caso de no cumplimentar correctamente el formulario.</t>
  </si>
  <si>
    <t>Comprobación (4)</t>
  </si>
  <si>
    <t>NA = No Apreciable</t>
  </si>
  <si>
    <r>
      <t xml:space="preserve">Este libro de cálculo está diseñado para estimar la reducción de emisiones de CO2 generada por </t>
    </r>
    <r>
      <rPr>
        <i/>
        <sz val="10"/>
        <color indexed="8"/>
        <rFont val="Arial"/>
        <family val="2"/>
      </rPr>
      <t>Proyectos Clima</t>
    </r>
    <r>
      <rPr>
        <sz val="10"/>
        <color indexed="8"/>
        <rFont val="Arial"/>
        <family val="2"/>
      </rPr>
      <t>, en los procesos de combustión en calderas (&lt; 50 MWt), turbinas y motores estacionarios de los siguientes sectores:</t>
    </r>
  </si>
  <si>
    <t xml:space="preserve">Las emisiones calculadas corresponden únicamente a los procesos sintetizados en la pestaña "Diagrama de flujo". </t>
  </si>
  <si>
    <t>Para el cálculo de emisiones de base (EB) de proyectos nuevos se debe tomar como referencia calderas con gas natural como combustible, para más información, consultar documento explicativo asociado a esta metodología.</t>
  </si>
  <si>
    <t>Debe tenerse en cuenta, que:</t>
  </si>
  <si>
    <t>La energía útil requerida de ambos escenarios del proyecto (EB y EP) debe ser igual (ver celdas de comprobación).</t>
  </si>
  <si>
    <t>La información de referencia (EB) que se solicita debe ser la media de 2los tres años anteriores al inicio del proyecto, ó, en su defecto, la del año inmediatamente anterior.</t>
  </si>
  <si>
    <r>
      <t xml:space="preserve">Pestaña </t>
    </r>
    <r>
      <rPr>
        <u/>
        <sz val="10"/>
        <color indexed="8"/>
        <rFont val="Arial"/>
        <family val="2"/>
      </rPr>
      <t>"EB Combustión"</t>
    </r>
    <r>
      <rPr>
        <sz val="10"/>
        <color indexed="8"/>
        <rFont val="Arial"/>
        <family val="2"/>
      </rPr>
      <t>: se cumplimentará para obtener las emisiones del escenario base o de referencia (situación pre-proyecto) siguiendo las instrucciones de cumplimetación específicadas encima de la tabla, así como las contenidas en el documento de apoyo.</t>
    </r>
  </si>
  <si>
    <r>
      <t xml:space="preserve">Pestaña </t>
    </r>
    <r>
      <rPr>
        <u/>
        <sz val="10"/>
        <color indexed="8"/>
        <rFont val="Arial"/>
        <family val="2"/>
      </rPr>
      <t>"EB Combustión"</t>
    </r>
    <r>
      <rPr>
        <sz val="10"/>
        <color indexed="8"/>
        <rFont val="Arial"/>
        <family val="2"/>
      </rPr>
      <t>: se cumplimentará para obtener las emisiones del escenario proyecto, siguiendo las instrucciones de cumplimetación específicadas encima de la tabla, así como las contenidas en el documento de apoyo.</t>
    </r>
  </si>
  <si>
    <r>
      <t xml:space="preserve">Pestaña </t>
    </r>
    <r>
      <rPr>
        <u/>
        <sz val="10"/>
        <color indexed="8"/>
        <rFont val="Arial"/>
        <family val="2"/>
      </rPr>
      <t>"Resumen emisiones"</t>
    </r>
    <r>
      <rPr>
        <sz val="10"/>
        <color indexed="8"/>
        <rFont val="Arial"/>
        <family val="2"/>
      </rPr>
      <t>: una vez cumplimentadas las pestañas anteriores, esta hoja recoge las emisiones para el escenario base, escenario de proyecto y como resultado de la diferencia entre ambas, la reducción de emisiones estimada a alcanzar en un año. No es necesario cumplimentar información.</t>
    </r>
  </si>
  <si>
    <r>
      <t xml:space="preserve">Pestaña </t>
    </r>
    <r>
      <rPr>
        <u/>
        <sz val="10"/>
        <color indexed="8"/>
        <rFont val="Arial"/>
        <family val="2"/>
      </rPr>
      <t>"Diagrama de flujo"</t>
    </r>
    <r>
      <rPr>
        <sz val="10"/>
        <color indexed="8"/>
        <rFont val="Arial"/>
        <family val="2"/>
      </rPr>
      <t>: síntesis del proceso, no es necesario cumplimentar información.</t>
    </r>
  </si>
  <si>
    <t xml:space="preserve">Celdas bloqueadas, que no es necesario cumplimentar. </t>
  </si>
  <si>
    <t>Además:</t>
  </si>
  <si>
    <t>-</t>
  </si>
  <si>
    <t xml:space="preserve">Esta Información debe ser referida a la media de esos valores en los tres últimos años, previos al inicio del proyecto; ó, en su defecto, al valor del parámeto en el año inmediatamente anterior. Marcar con una X, la opción empleada: </t>
  </si>
  <si>
    <t>Año anterior</t>
  </si>
  <si>
    <t>Media 3 útlimos años</t>
  </si>
  <si>
    <t>La energía final requerida, que será igual para el escenario proyecto que para el escenario base.</t>
  </si>
  <si>
    <t>Dato estimado de reducción de emisiones en un año: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</si>
</sst>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0.0"/>
    <numFmt numFmtId="165" formatCode="#,##0_ ;\-#,##0\ "/>
    <numFmt numFmtId="166" formatCode="#,##0.00_ ;\-#,##0.00\ "/>
  </numFmts>
  <fonts count="19">
    <font>
      <sz val="11"/>
      <color theme="1"/>
      <name val="Calibri"/>
      <family val="2"/>
      <scheme val="minor"/>
    </font>
    <font>
      <sz val="11"/>
      <color indexed="8"/>
      <name val="Arial 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8"/>
      <name val="Calibri"/>
      <family val="2"/>
    </font>
    <font>
      <sz val="11"/>
      <color indexed="40"/>
      <name val="Calibri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b/>
      <sz val="11"/>
      <color indexed="8"/>
      <name val="Calibri"/>
      <family val="2"/>
    </font>
    <font>
      <u/>
      <sz val="10"/>
      <color indexed="8"/>
      <name val="Arial"/>
      <family val="2"/>
    </font>
    <font>
      <b/>
      <sz val="16"/>
      <color indexed="18"/>
      <name val="Arial"/>
      <family val="2"/>
    </font>
    <font>
      <sz val="16"/>
      <color indexed="8"/>
      <name val="Arial"/>
      <family val="2"/>
    </font>
    <font>
      <sz val="11"/>
      <color indexed="8"/>
      <name val="Arial"/>
      <family val="2"/>
    </font>
    <font>
      <b/>
      <sz val="16"/>
      <color indexed="9"/>
      <name val="Arial"/>
      <family val="2"/>
    </font>
    <font>
      <sz val="16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8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/>
    <xf numFmtId="0" fontId="7" fillId="0" borderId="0" xfId="0" applyFont="1" applyBorder="1"/>
    <xf numFmtId="0" fontId="3" fillId="0" borderId="0" xfId="0" applyFont="1" applyBorder="1"/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7" fillId="0" borderId="0" xfId="0" applyFont="1" applyFill="1"/>
    <xf numFmtId="0" fontId="3" fillId="0" borderId="0" xfId="0" applyFont="1" applyFill="1"/>
    <xf numFmtId="0" fontId="3" fillId="0" borderId="0" xfId="0" applyFont="1" applyBorder="1" applyAlignment="1">
      <alignment horizontal="right"/>
    </xf>
    <xf numFmtId="0" fontId="4" fillId="0" borderId="0" xfId="0" applyFont="1" applyFill="1"/>
    <xf numFmtId="0" fontId="12" fillId="0" borderId="0" xfId="0" applyFont="1" applyFill="1"/>
    <xf numFmtId="0" fontId="3" fillId="0" borderId="0" xfId="0" applyFont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 wrapText="1"/>
    </xf>
    <xf numFmtId="166" fontId="0" fillId="3" borderId="1" xfId="1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166" fontId="3" fillId="0" borderId="0" xfId="1" applyNumberFormat="1" applyFont="1"/>
    <xf numFmtId="166" fontId="3" fillId="0" borderId="1" xfId="1" applyNumberFormat="1" applyFont="1" applyBorder="1" applyAlignment="1">
      <alignment horizontal="center"/>
    </xf>
    <xf numFmtId="43" fontId="3" fillId="0" borderId="0" xfId="0" applyNumberFormat="1" applyFont="1"/>
    <xf numFmtId="2" fontId="3" fillId="0" borderId="0" xfId="0" applyNumberFormat="1" applyFont="1" applyBorder="1"/>
    <xf numFmtId="0" fontId="3" fillId="0" borderId="1" xfId="0" applyFont="1" applyFill="1" applyBorder="1" applyAlignment="1">
      <alignment horizontal="left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6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3" fontId="3" fillId="4" borderId="1" xfId="1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66" fontId="3" fillId="4" borderId="1" xfId="1" applyNumberFormat="1" applyFont="1" applyFill="1" applyBorder="1" applyAlignment="1" applyProtection="1">
      <alignment horizontal="center" vertical="center"/>
      <protection locked="0"/>
    </xf>
    <xf numFmtId="4" fontId="3" fillId="5" borderId="1" xfId="0" applyNumberFormat="1" applyFont="1" applyFill="1" applyBorder="1" applyAlignment="1" applyProtection="1">
      <alignment horizontal="center" vertical="center"/>
      <protection locked="0"/>
    </xf>
    <xf numFmtId="166" fontId="3" fillId="0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left"/>
    </xf>
    <xf numFmtId="0" fontId="3" fillId="4" borderId="1" xfId="0" applyFont="1" applyFill="1" applyBorder="1" applyProtection="1">
      <protection locked="0"/>
    </xf>
    <xf numFmtId="0" fontId="7" fillId="4" borderId="1" xfId="0" applyFont="1" applyFill="1" applyBorder="1"/>
    <xf numFmtId="0" fontId="7" fillId="0" borderId="1" xfId="0" applyFont="1" applyBorder="1"/>
    <xf numFmtId="0" fontId="11" fillId="0" borderId="0" xfId="0" applyFont="1" applyAlignment="1">
      <alignment horizontal="right"/>
    </xf>
    <xf numFmtId="0" fontId="3" fillId="0" borderId="1" xfId="0" applyFont="1" applyBorder="1" applyAlignment="1">
      <alignment wrapText="1"/>
    </xf>
    <xf numFmtId="0" fontId="14" fillId="0" borderId="3" xfId="0" applyFont="1" applyBorder="1" applyAlignment="1">
      <alignment horizontal="left"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6" borderId="5" xfId="0" applyFont="1" applyFill="1" applyBorder="1" applyAlignment="1">
      <alignment horizontal="left" vertical="center"/>
    </xf>
    <xf numFmtId="0" fontId="18" fillId="6" borderId="6" xfId="0" applyFont="1" applyFill="1" applyBorder="1"/>
    <xf numFmtId="0" fontId="18" fillId="6" borderId="6" xfId="0" applyFont="1" applyFill="1" applyBorder="1" applyAlignment="1">
      <alignment vertical="center"/>
    </xf>
    <xf numFmtId="0" fontId="7" fillId="0" borderId="0" xfId="0" applyFont="1" applyBorder="1" applyAlignment="1">
      <alignment horizontal="right"/>
    </xf>
    <xf numFmtId="1" fontId="15" fillId="0" borderId="2" xfId="0" applyNumberFormat="1" applyFont="1" applyBorder="1"/>
    <xf numFmtId="1" fontId="15" fillId="0" borderId="4" xfId="0" applyNumberFormat="1" applyFont="1" applyBorder="1"/>
    <xf numFmtId="1" fontId="18" fillId="6" borderId="7" xfId="0" applyNumberFormat="1" applyFont="1" applyFill="1" applyBorder="1"/>
    <xf numFmtId="0" fontId="8" fillId="0" borderId="0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416503</xdr:colOff>
      <xdr:row>21</xdr:row>
      <xdr:rowOff>66675</xdr:rowOff>
    </xdr:from>
    <xdr:to>
      <xdr:col>4</xdr:col>
      <xdr:colOff>568903</xdr:colOff>
      <xdr:row>23</xdr:row>
      <xdr:rowOff>104775</xdr:rowOff>
    </xdr:to>
    <xdr:sp macro="" textlink="">
      <xdr:nvSpPr>
        <xdr:cNvPr id="2" name="1 Flecha a la derecha con muesca"/>
        <xdr:cNvSpPr/>
      </xdr:nvSpPr>
      <xdr:spPr>
        <a:xfrm>
          <a:off x="2477367" y="4067175"/>
          <a:ext cx="1676400" cy="488373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7</xdr:col>
      <xdr:colOff>455839</xdr:colOff>
      <xdr:row>20</xdr:row>
      <xdr:rowOff>166006</xdr:rowOff>
    </xdr:from>
    <xdr:to>
      <xdr:col>10</xdr:col>
      <xdr:colOff>398689</xdr:colOff>
      <xdr:row>23</xdr:row>
      <xdr:rowOff>70756</xdr:rowOff>
    </xdr:to>
    <xdr:sp macro="" textlink="">
      <xdr:nvSpPr>
        <xdr:cNvPr id="4" name="3 Flecha a la derecha con muesca"/>
        <xdr:cNvSpPr/>
      </xdr:nvSpPr>
      <xdr:spPr>
        <a:xfrm>
          <a:off x="6334125" y="3976006"/>
          <a:ext cx="2228850" cy="557893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5</xdr:col>
      <xdr:colOff>400917</xdr:colOff>
      <xdr:row>11</xdr:row>
      <xdr:rowOff>19050</xdr:rowOff>
    </xdr:from>
    <xdr:to>
      <xdr:col>5</xdr:col>
      <xdr:colOff>686667</xdr:colOff>
      <xdr:row>18</xdr:row>
      <xdr:rowOff>28575</xdr:rowOff>
    </xdr:to>
    <xdr:cxnSp macro="">
      <xdr:nvCxnSpPr>
        <xdr:cNvPr id="7" name="6 Conector curvado"/>
        <xdr:cNvCxnSpPr/>
      </xdr:nvCxnSpPr>
      <xdr:spPr>
        <a:xfrm rot="5400000" flipH="1" flipV="1">
          <a:off x="4219143" y="2643188"/>
          <a:ext cx="1343025" cy="285750"/>
        </a:xfrm>
        <a:prstGeom prst="curved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441614</xdr:colOff>
      <xdr:row>10</xdr:row>
      <xdr:rowOff>186171</xdr:rowOff>
    </xdr:from>
    <xdr:to>
      <xdr:col>6</xdr:col>
      <xdr:colOff>727364</xdr:colOff>
      <xdr:row>18</xdr:row>
      <xdr:rowOff>5196</xdr:rowOff>
    </xdr:to>
    <xdr:cxnSp macro="">
      <xdr:nvCxnSpPr>
        <xdr:cNvPr id="8" name="7 Conector curvado"/>
        <xdr:cNvCxnSpPr/>
      </xdr:nvCxnSpPr>
      <xdr:spPr>
        <a:xfrm rot="5400000" flipH="1" flipV="1">
          <a:off x="5021840" y="2619809"/>
          <a:ext cx="1343025" cy="285750"/>
        </a:xfrm>
        <a:prstGeom prst="curved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314326</xdr:colOff>
      <xdr:row>14</xdr:row>
      <xdr:rowOff>133350</xdr:rowOff>
    </xdr:from>
    <xdr:to>
      <xdr:col>9</xdr:col>
      <xdr:colOff>600076</xdr:colOff>
      <xdr:row>21</xdr:row>
      <xdr:rowOff>142875</xdr:rowOff>
    </xdr:to>
    <xdr:cxnSp macro="">
      <xdr:nvCxnSpPr>
        <xdr:cNvPr id="9" name="8 Conector curvado"/>
        <xdr:cNvCxnSpPr/>
      </xdr:nvCxnSpPr>
      <xdr:spPr>
        <a:xfrm rot="5400000" flipH="1" flipV="1">
          <a:off x="7186613" y="3328988"/>
          <a:ext cx="1343025" cy="285750"/>
        </a:xfrm>
        <a:prstGeom prst="curved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727363</xdr:colOff>
      <xdr:row>18</xdr:row>
      <xdr:rowOff>51955</xdr:rowOff>
    </xdr:from>
    <xdr:to>
      <xdr:col>7</xdr:col>
      <xdr:colOff>259772</xdr:colOff>
      <xdr:row>25</xdr:row>
      <xdr:rowOff>155863</xdr:rowOff>
    </xdr:to>
    <xdr:sp macro="" textlink="">
      <xdr:nvSpPr>
        <xdr:cNvPr id="27" name="26 Rectángulo"/>
        <xdr:cNvSpPr/>
      </xdr:nvSpPr>
      <xdr:spPr>
        <a:xfrm>
          <a:off x="4312227" y="3480955"/>
          <a:ext cx="1818409" cy="1506681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2400"/>
            <a:t>Caldera</a:t>
          </a:r>
        </a:p>
      </xdr:txBody>
    </xdr:sp>
    <xdr:clientData/>
  </xdr:twoCellAnchor>
  <xdr:twoCellAnchor>
    <xdr:from>
      <xdr:col>0</xdr:col>
      <xdr:colOff>398318</xdr:colOff>
      <xdr:row>17</xdr:row>
      <xdr:rowOff>69273</xdr:rowOff>
    </xdr:from>
    <xdr:to>
      <xdr:col>2</xdr:col>
      <xdr:colOff>225136</xdr:colOff>
      <xdr:row>27</xdr:row>
      <xdr:rowOff>17318</xdr:rowOff>
    </xdr:to>
    <xdr:sp macro="" textlink="">
      <xdr:nvSpPr>
        <xdr:cNvPr id="28" name="27 Rectángulo"/>
        <xdr:cNvSpPr/>
      </xdr:nvSpPr>
      <xdr:spPr>
        <a:xfrm>
          <a:off x="398318" y="3307773"/>
          <a:ext cx="1887682" cy="1922318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2400"/>
            <a:t>Combustible</a:t>
          </a:r>
        </a:p>
      </xdr:txBody>
    </xdr:sp>
    <xdr:clientData/>
  </xdr:twoCellAnchor>
  <xdr:twoCellAnchor>
    <xdr:from>
      <xdr:col>10</xdr:col>
      <xdr:colOff>519545</xdr:colOff>
      <xdr:row>17</xdr:row>
      <xdr:rowOff>86590</xdr:rowOff>
    </xdr:from>
    <xdr:to>
      <xdr:col>14</xdr:col>
      <xdr:colOff>34636</xdr:colOff>
      <xdr:row>27</xdr:row>
      <xdr:rowOff>86590</xdr:rowOff>
    </xdr:to>
    <xdr:sp macro="" textlink="">
      <xdr:nvSpPr>
        <xdr:cNvPr id="31" name="30 Rectángulo"/>
        <xdr:cNvSpPr/>
      </xdr:nvSpPr>
      <xdr:spPr>
        <a:xfrm>
          <a:off x="8676409" y="3325090"/>
          <a:ext cx="2563091" cy="1974273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2400"/>
            <a:t>Destino único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3:O34"/>
  <sheetViews>
    <sheetView showGridLines="0" zoomScaleNormal="130" workbookViewId="0">
      <selection activeCell="C18" sqref="C18"/>
    </sheetView>
  </sheetViews>
  <sheetFormatPr baseColWidth="10" defaultRowHeight="15"/>
  <cols>
    <col min="1" max="1" width="4.85546875" customWidth="1"/>
    <col min="2" max="14" width="11.42578125" style="16"/>
    <col min="15" max="15" width="17.5703125" style="16" customWidth="1"/>
  </cols>
  <sheetData>
    <row r="3" spans="2:15">
      <c r="B3" s="72" t="s">
        <v>19</v>
      </c>
      <c r="C3" s="72"/>
      <c r="D3" s="72"/>
    </row>
    <row r="4" spans="2:1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>
      <c r="B5" s="24" t="s">
        <v>67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2:15">
      <c r="B6" s="24"/>
      <c r="C6" s="23"/>
      <c r="D6" s="23"/>
      <c r="E6" s="23"/>
      <c r="F6" s="68" t="s">
        <v>79</v>
      </c>
      <c r="G6" s="24" t="s">
        <v>35</v>
      </c>
      <c r="H6" s="23"/>
      <c r="I6" s="23"/>
      <c r="J6" s="23"/>
      <c r="K6" s="23"/>
      <c r="L6" s="23"/>
      <c r="M6" s="23"/>
      <c r="N6" s="23"/>
      <c r="O6" s="23"/>
    </row>
    <row r="7" spans="2:15">
      <c r="B7" s="24"/>
      <c r="C7" s="23"/>
      <c r="D7" s="23"/>
      <c r="E7" s="23"/>
      <c r="F7" s="68" t="s">
        <v>79</v>
      </c>
      <c r="G7" s="24" t="s">
        <v>33</v>
      </c>
      <c r="H7" s="23"/>
      <c r="I7" s="23"/>
      <c r="J7" s="23"/>
      <c r="K7" s="23"/>
      <c r="L7" s="23"/>
      <c r="M7" s="23"/>
      <c r="N7" s="23"/>
      <c r="O7" s="23"/>
    </row>
    <row r="8" spans="2:15">
      <c r="B8" s="24"/>
      <c r="C8" s="23"/>
      <c r="D8" s="23"/>
      <c r="E8" s="23"/>
      <c r="F8" s="68" t="s">
        <v>79</v>
      </c>
      <c r="G8" s="24" t="s">
        <v>34</v>
      </c>
      <c r="H8" s="23"/>
      <c r="I8" s="23"/>
      <c r="J8" s="23"/>
      <c r="K8" s="23"/>
      <c r="L8" s="23"/>
      <c r="M8" s="23"/>
      <c r="N8" s="23"/>
      <c r="O8" s="23"/>
    </row>
    <row r="9" spans="2:15">
      <c r="B9" s="24" t="s">
        <v>20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2:15">
      <c r="B10" s="24" t="s">
        <v>68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2:15">
      <c r="B11" s="24" t="s">
        <v>69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2:15"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2:15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2:15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6" spans="2:15">
      <c r="B16" s="17" t="s">
        <v>36</v>
      </c>
      <c r="C16" s="17"/>
      <c r="D16" s="17"/>
    </row>
    <row r="18" spans="1:15">
      <c r="C18" s="57"/>
      <c r="D18" s="19" t="s">
        <v>32</v>
      </c>
    </row>
    <row r="19" spans="1:15">
      <c r="C19" s="58"/>
      <c r="D19" s="19" t="s">
        <v>77</v>
      </c>
    </row>
    <row r="20" spans="1:15" s="2" customFormat="1">
      <c r="B20" s="27"/>
      <c r="C20" s="16"/>
      <c r="D20" s="28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15" s="2" customFormat="1">
      <c r="B21" s="27" t="s">
        <v>70</v>
      </c>
      <c r="C21" s="16"/>
      <c r="D21" s="28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pans="1:15" s="31" customFormat="1">
      <c r="A22" s="2"/>
      <c r="B22" s="27"/>
      <c r="C22" s="30" t="s">
        <v>71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>
      <c r="C23" s="22" t="s">
        <v>72</v>
      </c>
    </row>
    <row r="24" spans="1:15">
      <c r="B24" s="16" t="s">
        <v>78</v>
      </c>
      <c r="C24" s="22"/>
    </row>
    <row r="25" spans="1:15">
      <c r="C25" s="19" t="s">
        <v>76</v>
      </c>
    </row>
    <row r="26" spans="1:15">
      <c r="C26" s="19" t="s">
        <v>73</v>
      </c>
    </row>
    <row r="27" spans="1:15">
      <c r="C27" s="19" t="s">
        <v>74</v>
      </c>
    </row>
    <row r="28" spans="1:15">
      <c r="C28" s="19" t="s">
        <v>75</v>
      </c>
    </row>
    <row r="30" spans="1:15">
      <c r="C30" s="19"/>
    </row>
    <row r="31" spans="1:15" ht="16.5" customHeight="1">
      <c r="C31" s="19"/>
    </row>
    <row r="32" spans="1:15">
      <c r="C32" s="19"/>
    </row>
    <row r="34" spans="3:3">
      <c r="C34" s="19"/>
    </row>
  </sheetData>
  <sheetProtection password="D151" sheet="1" formatCells="0" formatColumns="0" formatRows="0" insertColumns="0" insertRows="0" insertHyperlinks="0" deleteColumns="0" deleteRows="0" sort="0" autoFilter="0" pivotTables="0"/>
  <protectedRanges>
    <protectedRange sqref="C18:C19" name="Rango1"/>
  </protectedRanges>
  <mergeCells count="1">
    <mergeCell ref="B3:D3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B2:M30"/>
  <sheetViews>
    <sheetView showGridLines="0" zoomScaleNormal="100" workbookViewId="0"/>
  </sheetViews>
  <sheetFormatPr baseColWidth="10" defaultColWidth="11.42578125" defaultRowHeight="15"/>
  <cols>
    <col min="2" max="2" width="19.5703125" customWidth="1"/>
  </cols>
  <sheetData>
    <row r="2" spans="2:10">
      <c r="B2" s="72" t="s">
        <v>18</v>
      </c>
      <c r="C2" s="72"/>
      <c r="D2" s="72"/>
    </row>
    <row r="8" spans="2:10">
      <c r="H8" s="7"/>
    </row>
    <row r="12" spans="2:10">
      <c r="F12" s="8" t="s">
        <v>15</v>
      </c>
      <c r="G12" s="8" t="s">
        <v>16</v>
      </c>
    </row>
    <row r="15" spans="2:10">
      <c r="J15" s="7" t="s">
        <v>15</v>
      </c>
    </row>
    <row r="23" spans="2:13" ht="21">
      <c r="B23" s="6"/>
    </row>
    <row r="29" spans="2:13" ht="21">
      <c r="M29" s="6"/>
    </row>
    <row r="30" spans="2:13" ht="21">
      <c r="F30" s="9"/>
    </row>
  </sheetData>
  <sheetProtection password="D151" sheet="1" formatCells="0" formatColumns="0" formatRows="0" insertColumns="0" insertRows="0" insertHyperlinks="0" deleteColumns="0" deleteRows="0" sort="0" autoFilter="0" pivotTables="0"/>
  <mergeCells count="1">
    <mergeCell ref="B2:D2"/>
  </mergeCells>
  <phoneticPr fontId="0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4"/>
  <dimension ref="A2:N38"/>
  <sheetViews>
    <sheetView showGridLines="0" zoomScale="85" zoomScaleNormal="85" workbookViewId="0">
      <selection activeCell="J8" sqref="J8"/>
    </sheetView>
  </sheetViews>
  <sheetFormatPr baseColWidth="10" defaultColWidth="11.42578125" defaultRowHeight="15"/>
  <cols>
    <col min="1" max="1" width="6.140625" style="1" customWidth="1"/>
    <col min="2" max="13" width="20.5703125" style="19" customWidth="1"/>
    <col min="14" max="14" width="19.85546875" customWidth="1"/>
  </cols>
  <sheetData>
    <row r="2" spans="1:14">
      <c r="B2" s="17" t="s">
        <v>30</v>
      </c>
    </row>
    <row r="3" spans="1:14">
      <c r="C3" s="17"/>
      <c r="D3" s="17"/>
      <c r="E3" s="17"/>
      <c r="F3" s="17"/>
      <c r="G3" s="17"/>
      <c r="H3" s="17"/>
      <c r="I3" s="17"/>
      <c r="J3" s="17"/>
      <c r="K3" s="20"/>
      <c r="L3" s="17"/>
    </row>
    <row r="4" spans="1:14">
      <c r="B4" s="19" t="s">
        <v>21</v>
      </c>
    </row>
    <row r="5" spans="1:14">
      <c r="B5" s="26" t="s">
        <v>79</v>
      </c>
      <c r="C5" s="19" t="s">
        <v>22</v>
      </c>
    </row>
    <row r="6" spans="1:14">
      <c r="B6" s="26" t="s">
        <v>79</v>
      </c>
      <c r="C6" s="19" t="s">
        <v>41</v>
      </c>
    </row>
    <row r="7" spans="1:14">
      <c r="B7" s="19" t="s">
        <v>80</v>
      </c>
    </row>
    <row r="8" spans="1:14">
      <c r="I8" s="26" t="s">
        <v>81</v>
      </c>
      <c r="J8" s="56"/>
    </row>
    <row r="9" spans="1:14">
      <c r="I9" s="26" t="s">
        <v>82</v>
      </c>
      <c r="J9" s="56"/>
    </row>
    <row r="12" spans="1:14" ht="51">
      <c r="A12" s="4"/>
      <c r="B12" s="18" t="s">
        <v>0</v>
      </c>
      <c r="C12" s="18" t="s">
        <v>42</v>
      </c>
      <c r="D12" s="18" t="s">
        <v>43</v>
      </c>
      <c r="E12" s="18" t="s">
        <v>44</v>
      </c>
      <c r="F12" s="18" t="s">
        <v>37</v>
      </c>
      <c r="G12" s="18" t="s">
        <v>29</v>
      </c>
      <c r="H12" s="18" t="s">
        <v>14</v>
      </c>
      <c r="I12" s="18" t="s">
        <v>38</v>
      </c>
      <c r="J12" s="18" t="s">
        <v>7</v>
      </c>
      <c r="K12" s="18" t="s">
        <v>45</v>
      </c>
      <c r="L12" s="18" t="s">
        <v>46</v>
      </c>
      <c r="M12" s="18" t="s">
        <v>59</v>
      </c>
      <c r="N12" s="18" t="s">
        <v>47</v>
      </c>
    </row>
    <row r="13" spans="1:14" s="2" customFormat="1">
      <c r="A13" s="4"/>
      <c r="B13" s="21" t="s">
        <v>23</v>
      </c>
      <c r="C13" s="10">
        <v>101</v>
      </c>
      <c r="D13" s="10">
        <v>1</v>
      </c>
      <c r="E13" s="10">
        <f>C13*D13</f>
        <v>101</v>
      </c>
      <c r="F13" s="11">
        <v>30.34</v>
      </c>
      <c r="G13" s="11">
        <v>0.10970000000000001</v>
      </c>
      <c r="H13" s="25"/>
      <c r="I13" s="52"/>
      <c r="J13" s="52"/>
      <c r="K13" s="33">
        <f>IF(I13=0,(J13*H13/1000)*F13,I13*F13)</f>
        <v>0</v>
      </c>
      <c r="L13" s="52">
        <v>0.95</v>
      </c>
      <c r="M13" s="34">
        <f>((K13)*E13)/1000</f>
        <v>0</v>
      </c>
      <c r="N13" s="35">
        <f>K13*L13</f>
        <v>0</v>
      </c>
    </row>
    <row r="14" spans="1:14" s="2" customFormat="1">
      <c r="A14" s="4"/>
      <c r="B14" s="21" t="s">
        <v>24</v>
      </c>
      <c r="C14" s="11">
        <v>99.42</v>
      </c>
      <c r="D14" s="10">
        <v>1</v>
      </c>
      <c r="E14" s="10">
        <f>C14*D14</f>
        <v>99.42</v>
      </c>
      <c r="F14" s="11">
        <v>13.39</v>
      </c>
      <c r="G14" s="11">
        <v>0.20829999999999999</v>
      </c>
      <c r="H14" s="25"/>
      <c r="I14" s="52"/>
      <c r="J14" s="52"/>
      <c r="K14" s="33">
        <f>IF(I14=0,(J14*H14/1000)*F14,I14*F14)</f>
        <v>0</v>
      </c>
      <c r="L14" s="52">
        <v>0.95</v>
      </c>
      <c r="M14" s="34">
        <f t="shared" ref="M14:M32" si="0">((K14)*E14)/1000</f>
        <v>0</v>
      </c>
      <c r="N14" s="35">
        <f t="shared" ref="N14:N32" si="1">K14*L14</f>
        <v>0</v>
      </c>
    </row>
    <row r="15" spans="1:14" s="2" customFormat="1">
      <c r="A15" s="4"/>
      <c r="B15" s="21" t="s">
        <v>25</v>
      </c>
      <c r="C15" s="10">
        <v>101</v>
      </c>
      <c r="D15" s="10">
        <v>1</v>
      </c>
      <c r="E15" s="10">
        <f>C15*D15</f>
        <v>101</v>
      </c>
      <c r="F15" s="11">
        <v>30.34</v>
      </c>
      <c r="G15" s="11">
        <v>0.10970000000000001</v>
      </c>
      <c r="H15" s="25"/>
      <c r="I15" s="52"/>
      <c r="J15" s="52"/>
      <c r="K15" s="33">
        <f t="shared" ref="K15:K32" si="2">IF(I15=0,(J15*H15/1000)*F15,I15*F15)</f>
        <v>0</v>
      </c>
      <c r="L15" s="52">
        <v>0.95</v>
      </c>
      <c r="M15" s="34">
        <f t="shared" si="0"/>
        <v>0</v>
      </c>
      <c r="N15" s="35">
        <f t="shared" si="1"/>
        <v>0</v>
      </c>
    </row>
    <row r="16" spans="1:14" s="2" customFormat="1">
      <c r="A16" s="4"/>
      <c r="B16" s="21" t="s">
        <v>26</v>
      </c>
      <c r="C16" s="10">
        <v>98.3</v>
      </c>
      <c r="D16" s="10">
        <v>1</v>
      </c>
      <c r="E16" s="10">
        <f t="shared" ref="E16:E21" si="3">C16*D16</f>
        <v>98.3</v>
      </c>
      <c r="F16" s="11">
        <v>32.5</v>
      </c>
      <c r="G16" s="11">
        <v>0.08</v>
      </c>
      <c r="H16" s="25"/>
      <c r="I16" s="52"/>
      <c r="J16" s="52"/>
      <c r="K16" s="33">
        <f t="shared" si="2"/>
        <v>0</v>
      </c>
      <c r="L16" s="52">
        <v>0.95</v>
      </c>
      <c r="M16" s="34">
        <f t="shared" si="0"/>
        <v>0</v>
      </c>
      <c r="N16" s="35">
        <f t="shared" si="1"/>
        <v>0</v>
      </c>
    </row>
    <row r="17" spans="1:14" ht="15" customHeight="1">
      <c r="A17" s="5"/>
      <c r="B17" s="21" t="s">
        <v>9</v>
      </c>
      <c r="C17" s="10">
        <v>73</v>
      </c>
      <c r="D17" s="10">
        <v>1</v>
      </c>
      <c r="E17" s="10">
        <f t="shared" si="3"/>
        <v>73</v>
      </c>
      <c r="F17" s="13">
        <v>42.4</v>
      </c>
      <c r="G17" s="13">
        <v>1E-3</v>
      </c>
      <c r="H17" s="14">
        <v>870</v>
      </c>
      <c r="I17" s="52"/>
      <c r="J17" s="52"/>
      <c r="K17" s="33">
        <f t="shared" si="2"/>
        <v>0</v>
      </c>
      <c r="L17" s="52">
        <v>0.95</v>
      </c>
      <c r="M17" s="34">
        <f t="shared" si="0"/>
        <v>0</v>
      </c>
      <c r="N17" s="35">
        <f t="shared" si="1"/>
        <v>0</v>
      </c>
    </row>
    <row r="18" spans="1:14" ht="15" customHeight="1">
      <c r="A18" s="5"/>
      <c r="B18" s="21" t="s">
        <v>6</v>
      </c>
      <c r="C18" s="10">
        <v>56</v>
      </c>
      <c r="D18" s="10">
        <v>1</v>
      </c>
      <c r="E18" s="10">
        <f t="shared" si="3"/>
        <v>56</v>
      </c>
      <c r="F18" s="36">
        <v>48.6</v>
      </c>
      <c r="G18" s="11"/>
      <c r="H18" s="15">
        <f>0.0007929*1000</f>
        <v>0.79290000000000005</v>
      </c>
      <c r="I18" s="52"/>
      <c r="J18" s="52"/>
      <c r="K18" s="33">
        <f>IF(I18=0,(J18*H18/1000)*F18,I18*F18)</f>
        <v>0</v>
      </c>
      <c r="L18" s="52">
        <v>0.95</v>
      </c>
      <c r="M18" s="34">
        <f t="shared" si="0"/>
        <v>0</v>
      </c>
      <c r="N18" s="35">
        <f>K18*L18</f>
        <v>0</v>
      </c>
    </row>
    <row r="19" spans="1:14">
      <c r="B19" s="21" t="s">
        <v>10</v>
      </c>
      <c r="C19" s="10">
        <v>63.6</v>
      </c>
      <c r="D19" s="10">
        <v>1</v>
      </c>
      <c r="E19" s="10">
        <f t="shared" si="3"/>
        <v>63.6</v>
      </c>
      <c r="F19" s="11">
        <v>46.2</v>
      </c>
      <c r="G19" s="11"/>
      <c r="H19" s="12">
        <v>0.52</v>
      </c>
      <c r="I19" s="52"/>
      <c r="J19" s="52"/>
      <c r="K19" s="33">
        <f t="shared" si="2"/>
        <v>0</v>
      </c>
      <c r="L19" s="52">
        <v>0.95</v>
      </c>
      <c r="M19" s="34">
        <f t="shared" si="0"/>
        <v>0</v>
      </c>
      <c r="N19" s="35">
        <f t="shared" si="1"/>
        <v>0</v>
      </c>
    </row>
    <row r="20" spans="1:14" ht="15" customHeight="1">
      <c r="B20" s="21" t="s">
        <v>11</v>
      </c>
      <c r="C20" s="10">
        <v>66.2</v>
      </c>
      <c r="D20" s="10">
        <v>1</v>
      </c>
      <c r="E20" s="10">
        <f t="shared" si="3"/>
        <v>66.2</v>
      </c>
      <c r="F20" s="11">
        <v>44.78</v>
      </c>
      <c r="G20" s="11"/>
      <c r="H20" s="12">
        <v>0.56000000000000005</v>
      </c>
      <c r="I20" s="52"/>
      <c r="J20" s="52"/>
      <c r="K20" s="33">
        <f>IF(I20=0,(J20*H20/1000)*F20,I20*F20)</f>
        <v>0</v>
      </c>
      <c r="L20" s="52">
        <v>0.95</v>
      </c>
      <c r="M20" s="34">
        <f t="shared" si="0"/>
        <v>0</v>
      </c>
      <c r="N20" s="35">
        <f t="shared" si="1"/>
        <v>0</v>
      </c>
    </row>
    <row r="21" spans="1:14" ht="15" customHeight="1">
      <c r="B21" s="21" t="s">
        <v>12</v>
      </c>
      <c r="C21" s="10">
        <v>65</v>
      </c>
      <c r="D21" s="10">
        <v>1</v>
      </c>
      <c r="E21" s="10">
        <f t="shared" si="3"/>
        <v>65</v>
      </c>
      <c r="F21" s="11">
        <v>45.5</v>
      </c>
      <c r="G21" s="11"/>
      <c r="H21" s="12">
        <v>0.53</v>
      </c>
      <c r="I21" s="52"/>
      <c r="J21" s="52"/>
      <c r="K21" s="33">
        <f t="shared" si="2"/>
        <v>0</v>
      </c>
      <c r="L21" s="52">
        <v>0.95</v>
      </c>
      <c r="M21" s="34">
        <f t="shared" si="0"/>
        <v>0</v>
      </c>
      <c r="N21" s="35">
        <f t="shared" si="1"/>
        <v>0</v>
      </c>
    </row>
    <row r="22" spans="1:14" ht="15" customHeight="1">
      <c r="B22" s="21" t="s">
        <v>8</v>
      </c>
      <c r="C22" s="10" t="s">
        <v>48</v>
      </c>
      <c r="D22" s="10" t="s">
        <v>48</v>
      </c>
      <c r="E22" s="10">
        <v>0</v>
      </c>
      <c r="F22" s="11">
        <v>13.404999999999999</v>
      </c>
      <c r="G22" s="11"/>
      <c r="H22" s="15">
        <v>1.34</v>
      </c>
      <c r="I22" s="52"/>
      <c r="J22" s="52"/>
      <c r="K22" s="33">
        <f t="shared" si="2"/>
        <v>0</v>
      </c>
      <c r="L22" s="52">
        <v>0.95</v>
      </c>
      <c r="M22" s="34">
        <f t="shared" si="0"/>
        <v>0</v>
      </c>
      <c r="N22" s="35">
        <f t="shared" si="1"/>
        <v>0</v>
      </c>
    </row>
    <row r="23" spans="1:14" s="2" customFormat="1" ht="31.5" customHeight="1">
      <c r="A23" s="3"/>
      <c r="B23" s="21" t="s">
        <v>17</v>
      </c>
      <c r="C23" s="10" t="s">
        <v>48</v>
      </c>
      <c r="D23" s="10" t="s">
        <v>48</v>
      </c>
      <c r="E23" s="10">
        <v>0</v>
      </c>
      <c r="F23" s="11">
        <v>17.734999999999999</v>
      </c>
      <c r="G23" s="11"/>
      <c r="H23" s="15">
        <v>1.2150000000000001</v>
      </c>
      <c r="I23" s="52"/>
      <c r="J23" s="52"/>
      <c r="K23" s="33">
        <f t="shared" si="2"/>
        <v>0</v>
      </c>
      <c r="L23" s="52">
        <v>0.95</v>
      </c>
      <c r="M23" s="34">
        <f t="shared" si="0"/>
        <v>0</v>
      </c>
      <c r="N23" s="35">
        <f>K23*L23</f>
        <v>0</v>
      </c>
    </row>
    <row r="24" spans="1:14" ht="15" customHeight="1">
      <c r="B24" s="21" t="s">
        <v>13</v>
      </c>
      <c r="C24" s="10" t="s">
        <v>48</v>
      </c>
      <c r="D24" s="10" t="s">
        <v>48</v>
      </c>
      <c r="E24" s="10">
        <v>0</v>
      </c>
      <c r="F24" s="11">
        <v>120.05</v>
      </c>
      <c r="G24" s="11"/>
      <c r="H24" s="15">
        <v>8.4000000000000005E-2</v>
      </c>
      <c r="I24" s="52"/>
      <c r="J24" s="52"/>
      <c r="K24" s="33">
        <f t="shared" si="2"/>
        <v>0</v>
      </c>
      <c r="L24" s="52">
        <v>0.95</v>
      </c>
      <c r="M24" s="34">
        <f t="shared" si="0"/>
        <v>0</v>
      </c>
      <c r="N24" s="35">
        <f t="shared" si="1"/>
        <v>0</v>
      </c>
    </row>
    <row r="25" spans="1:14" ht="15" customHeight="1">
      <c r="A25" s="5"/>
      <c r="B25" s="21" t="s">
        <v>1</v>
      </c>
      <c r="C25" s="10" t="s">
        <v>48</v>
      </c>
      <c r="D25" s="10" t="s">
        <v>48</v>
      </c>
      <c r="E25" s="10">
        <v>0</v>
      </c>
      <c r="F25" s="11">
        <v>14.44</v>
      </c>
      <c r="G25" s="11">
        <v>0.2</v>
      </c>
      <c r="H25" s="25"/>
      <c r="I25" s="52"/>
      <c r="J25" s="52"/>
      <c r="K25" s="33">
        <f t="shared" si="2"/>
        <v>0</v>
      </c>
      <c r="L25" s="52">
        <v>0.95</v>
      </c>
      <c r="M25" s="34">
        <f t="shared" si="0"/>
        <v>0</v>
      </c>
      <c r="N25" s="35">
        <f t="shared" si="1"/>
        <v>0</v>
      </c>
    </row>
    <row r="26" spans="1:14" ht="15" customHeight="1">
      <c r="A26" s="5"/>
      <c r="B26" s="21" t="s">
        <v>2</v>
      </c>
      <c r="C26" s="10" t="s">
        <v>48</v>
      </c>
      <c r="D26" s="10" t="s">
        <v>48</v>
      </c>
      <c r="E26" s="10">
        <v>0</v>
      </c>
      <c r="F26" s="11">
        <v>31.39</v>
      </c>
      <c r="G26" s="11">
        <v>0.12</v>
      </c>
      <c r="H26" s="25"/>
      <c r="I26" s="52"/>
      <c r="J26" s="52"/>
      <c r="K26" s="33">
        <f t="shared" si="2"/>
        <v>0</v>
      </c>
      <c r="L26" s="52">
        <v>0.95</v>
      </c>
      <c r="M26" s="34">
        <f t="shared" si="0"/>
        <v>0</v>
      </c>
      <c r="N26" s="35">
        <f t="shared" si="1"/>
        <v>0</v>
      </c>
    </row>
    <row r="27" spans="1:14" ht="15" customHeight="1">
      <c r="A27" s="5"/>
      <c r="B27" s="21" t="s">
        <v>3</v>
      </c>
      <c r="C27" s="10" t="s">
        <v>48</v>
      </c>
      <c r="D27" s="10" t="s">
        <v>48</v>
      </c>
      <c r="E27" s="10">
        <v>0</v>
      </c>
      <c r="F27" s="11">
        <v>14.8</v>
      </c>
      <c r="G27" s="11">
        <v>0.15</v>
      </c>
      <c r="H27" s="25"/>
      <c r="I27" s="52"/>
      <c r="J27" s="52"/>
      <c r="K27" s="33">
        <f t="shared" si="2"/>
        <v>0</v>
      </c>
      <c r="L27" s="52">
        <v>0.95</v>
      </c>
      <c r="M27" s="34">
        <f t="shared" si="0"/>
        <v>0</v>
      </c>
      <c r="N27" s="35">
        <f t="shared" si="1"/>
        <v>0</v>
      </c>
    </row>
    <row r="28" spans="1:14" ht="15" customHeight="1">
      <c r="A28" s="5"/>
      <c r="B28" s="21" t="s">
        <v>27</v>
      </c>
      <c r="C28" s="10" t="s">
        <v>48</v>
      </c>
      <c r="D28" s="10" t="s">
        <v>48</v>
      </c>
      <c r="E28" s="10">
        <v>0</v>
      </c>
      <c r="F28" s="11">
        <v>13</v>
      </c>
      <c r="G28" s="32" t="s">
        <v>40</v>
      </c>
      <c r="H28" s="12"/>
      <c r="I28" s="52"/>
      <c r="J28" s="52"/>
      <c r="K28" s="33">
        <f t="shared" si="2"/>
        <v>0</v>
      </c>
      <c r="L28" s="52">
        <v>0.95</v>
      </c>
      <c r="M28" s="34">
        <f t="shared" si="0"/>
        <v>0</v>
      </c>
      <c r="N28" s="35">
        <f t="shared" si="1"/>
        <v>0</v>
      </c>
    </row>
    <row r="29" spans="1:14" ht="15" customHeight="1">
      <c r="A29" s="5"/>
      <c r="B29" s="21" t="s">
        <v>28</v>
      </c>
      <c r="C29" s="10" t="s">
        <v>48</v>
      </c>
      <c r="D29" s="10" t="s">
        <v>48</v>
      </c>
      <c r="E29" s="10">
        <v>0</v>
      </c>
      <c r="F29" s="11">
        <v>18</v>
      </c>
      <c r="G29" s="11" t="s">
        <v>39</v>
      </c>
      <c r="H29" s="12"/>
      <c r="I29" s="52"/>
      <c r="J29" s="52"/>
      <c r="K29" s="33">
        <f t="shared" si="2"/>
        <v>0</v>
      </c>
      <c r="L29" s="52">
        <v>0.95</v>
      </c>
      <c r="M29" s="34">
        <f t="shared" si="0"/>
        <v>0</v>
      </c>
      <c r="N29" s="35">
        <f t="shared" si="1"/>
        <v>0</v>
      </c>
    </row>
    <row r="30" spans="1:14" ht="17.25" customHeight="1">
      <c r="A30" s="5"/>
      <c r="B30" s="21" t="s">
        <v>4</v>
      </c>
      <c r="C30" s="10" t="s">
        <v>48</v>
      </c>
      <c r="D30" s="10" t="s">
        <v>48</v>
      </c>
      <c r="E30" s="10">
        <v>0</v>
      </c>
      <c r="F30" s="11">
        <v>15.9</v>
      </c>
      <c r="G30" s="11">
        <v>0.1</v>
      </c>
      <c r="H30" s="12"/>
      <c r="I30" s="52"/>
      <c r="J30" s="52"/>
      <c r="K30" s="33">
        <f t="shared" si="2"/>
        <v>0</v>
      </c>
      <c r="L30" s="52">
        <v>0.95</v>
      </c>
      <c r="M30" s="34">
        <f t="shared" si="0"/>
        <v>0</v>
      </c>
      <c r="N30" s="35">
        <f t="shared" si="1"/>
        <v>0</v>
      </c>
    </row>
    <row r="31" spans="1:14" ht="17.25" customHeight="1">
      <c r="A31" s="5"/>
      <c r="B31" s="21" t="s">
        <v>49</v>
      </c>
      <c r="C31" s="11">
        <v>85</v>
      </c>
      <c r="D31" s="11">
        <v>0.75280000000000002</v>
      </c>
      <c r="E31" s="10">
        <v>63.988</v>
      </c>
      <c r="F31" s="11">
        <v>31.39</v>
      </c>
      <c r="G31" s="11"/>
      <c r="H31" s="12"/>
      <c r="I31" s="52"/>
      <c r="J31" s="52"/>
      <c r="K31" s="33">
        <f t="shared" si="2"/>
        <v>0</v>
      </c>
      <c r="L31" s="52">
        <v>0.95</v>
      </c>
      <c r="M31" s="34">
        <f t="shared" si="0"/>
        <v>0</v>
      </c>
      <c r="N31" s="35">
        <f t="shared" si="1"/>
        <v>0</v>
      </c>
    </row>
    <row r="32" spans="1:14" ht="32.25" customHeight="1">
      <c r="A32" s="5"/>
      <c r="B32" s="21" t="s">
        <v>50</v>
      </c>
      <c r="C32" s="49"/>
      <c r="D32" s="49"/>
      <c r="E32" s="49"/>
      <c r="F32" s="50"/>
      <c r="G32" s="50"/>
      <c r="H32" s="51"/>
      <c r="I32" s="52"/>
      <c r="J32" s="52"/>
      <c r="K32" s="33">
        <f t="shared" si="2"/>
        <v>0</v>
      </c>
      <c r="L32" s="52">
        <v>0.95</v>
      </c>
      <c r="M32" s="34">
        <f t="shared" si="0"/>
        <v>0</v>
      </c>
      <c r="N32" s="35">
        <f t="shared" si="1"/>
        <v>0</v>
      </c>
    </row>
    <row r="33" spans="2:14">
      <c r="B33" s="19" t="s">
        <v>51</v>
      </c>
      <c r="I33" s="37"/>
      <c r="J33" s="37"/>
      <c r="K33" s="37"/>
      <c r="L33" s="37"/>
      <c r="M33" s="38">
        <f>SUM(M13:M32)</f>
        <v>0</v>
      </c>
      <c r="N33" s="35">
        <f>SUM(N13:N32)</f>
        <v>0</v>
      </c>
    </row>
    <row r="34" spans="2:14">
      <c r="B34" s="19" t="s">
        <v>52</v>
      </c>
    </row>
    <row r="35" spans="2:14">
      <c r="B35" s="19" t="s">
        <v>53</v>
      </c>
    </row>
    <row r="36" spans="2:14">
      <c r="B36" s="19" t="s">
        <v>66</v>
      </c>
    </row>
    <row r="37" spans="2:14">
      <c r="J37" s="39"/>
    </row>
    <row r="38" spans="2:14">
      <c r="J38" s="39"/>
    </row>
  </sheetData>
  <sheetProtection password="D151" sheet="1" formatCells="0" formatColumns="0" formatRows="0" insertColumns="0" insertRows="0" insertHyperlinks="0" deleteColumns="0" deleteRows="0" pivotTables="0"/>
  <protectedRanges>
    <protectedRange sqref="J8:J9 C32:H32 I13:J32 L13:L32" name="Rango1"/>
  </protectedRange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5"/>
  <dimension ref="A2:P37"/>
  <sheetViews>
    <sheetView showGridLines="0" workbookViewId="0">
      <selection activeCell="C12" sqref="C12"/>
    </sheetView>
  </sheetViews>
  <sheetFormatPr baseColWidth="10" defaultColWidth="11.42578125" defaultRowHeight="15"/>
  <cols>
    <col min="1" max="1" width="7.42578125" style="1" customWidth="1"/>
    <col min="2" max="2" width="20.5703125" style="19" customWidth="1"/>
    <col min="3" max="4" width="27.85546875" style="19" customWidth="1"/>
    <col min="5" max="16" width="20.5703125" style="19" customWidth="1"/>
    <col min="17" max="17" width="19.85546875" customWidth="1"/>
  </cols>
  <sheetData>
    <row r="2" spans="1:15">
      <c r="B2" s="17" t="s">
        <v>31</v>
      </c>
      <c r="C2" s="17"/>
      <c r="D2" s="17"/>
    </row>
    <row r="3" spans="1:15">
      <c r="E3" s="17"/>
      <c r="F3" s="17"/>
      <c r="G3" s="17"/>
      <c r="H3" s="17"/>
      <c r="I3" s="17"/>
      <c r="J3" s="17"/>
      <c r="K3" s="17"/>
      <c r="L3" s="17"/>
      <c r="M3" s="17"/>
      <c r="N3" s="20"/>
      <c r="O3" s="17"/>
    </row>
    <row r="4" spans="1:15">
      <c r="B4" s="22" t="s">
        <v>54</v>
      </c>
    </row>
    <row r="5" spans="1:15">
      <c r="C5" s="19" t="s">
        <v>83</v>
      </c>
    </row>
    <row r="6" spans="1:15">
      <c r="B6" s="59"/>
      <c r="C6" s="19" t="s">
        <v>55</v>
      </c>
    </row>
    <row r="7" spans="1:15">
      <c r="C7" s="19" t="s">
        <v>56</v>
      </c>
      <c r="E7" s="40"/>
      <c r="F7" s="24"/>
      <c r="G7" s="24"/>
      <c r="H7" s="24"/>
      <c r="I7" s="24"/>
      <c r="J7" s="24"/>
      <c r="K7" s="24"/>
      <c r="L7" s="24"/>
      <c r="M7" s="24"/>
    </row>
    <row r="8" spans="1:15">
      <c r="E8" s="24"/>
      <c r="F8" s="24"/>
      <c r="G8" s="24"/>
      <c r="H8" s="24"/>
      <c r="I8" s="29"/>
      <c r="J8" s="24"/>
      <c r="K8" s="24"/>
      <c r="L8" s="24"/>
      <c r="M8" s="24"/>
    </row>
    <row r="9" spans="1:15" ht="25.5">
      <c r="B9" s="18" t="s">
        <v>47</v>
      </c>
      <c r="C9" s="33">
        <f>'EB Combustión '!N33</f>
        <v>0</v>
      </c>
      <c r="E9" s="24"/>
      <c r="F9" s="24"/>
      <c r="G9" s="24"/>
      <c r="I9" s="29"/>
      <c r="J9" s="24"/>
      <c r="K9" s="24"/>
      <c r="L9" s="24"/>
      <c r="M9" s="24"/>
    </row>
    <row r="11" spans="1:15" ht="51">
      <c r="A11" s="4"/>
      <c r="B11" s="18" t="s">
        <v>5</v>
      </c>
      <c r="C11" s="18" t="s">
        <v>57</v>
      </c>
      <c r="D11" s="18" t="s">
        <v>60</v>
      </c>
      <c r="E11" s="18" t="s">
        <v>42</v>
      </c>
      <c r="F11" s="18" t="s">
        <v>43</v>
      </c>
      <c r="G11" s="18" t="s">
        <v>44</v>
      </c>
      <c r="H11" s="18" t="s">
        <v>37</v>
      </c>
      <c r="I11" s="18" t="s">
        <v>29</v>
      </c>
      <c r="J11" s="18" t="s">
        <v>14</v>
      </c>
      <c r="K11" s="18" t="s">
        <v>46</v>
      </c>
      <c r="L11" s="18" t="s">
        <v>58</v>
      </c>
      <c r="M11" s="18" t="s">
        <v>38</v>
      </c>
      <c r="N11" s="18" t="s">
        <v>59</v>
      </c>
    </row>
    <row r="12" spans="1:15" s="2" customFormat="1">
      <c r="A12" s="4"/>
      <c r="B12" s="41" t="s">
        <v>23</v>
      </c>
      <c r="C12" s="51"/>
      <c r="D12" s="42">
        <f t="shared" ref="D12:D31" si="0">C12*$C$9</f>
        <v>0</v>
      </c>
      <c r="E12" s="10">
        <v>101</v>
      </c>
      <c r="F12" s="10">
        <v>1</v>
      </c>
      <c r="G12" s="10">
        <f>E12*F12</f>
        <v>101</v>
      </c>
      <c r="H12" s="11">
        <v>30.34</v>
      </c>
      <c r="I12" s="11">
        <v>0.10970000000000001</v>
      </c>
      <c r="J12" s="25"/>
      <c r="K12" s="48">
        <v>0.9</v>
      </c>
      <c r="L12" s="43">
        <f>IF(C12&lt;&gt;"",D12/K12,0)</f>
        <v>0</v>
      </c>
      <c r="M12" s="54">
        <f>IF((ISERROR(L12/H12)),"Error",(L12/H12))</f>
        <v>0</v>
      </c>
      <c r="N12" s="15">
        <f>(L12*G12)/1000</f>
        <v>0</v>
      </c>
    </row>
    <row r="13" spans="1:15" s="2" customFormat="1">
      <c r="A13" s="4"/>
      <c r="B13" s="41" t="s">
        <v>24</v>
      </c>
      <c r="C13" s="51"/>
      <c r="D13" s="42">
        <f t="shared" si="0"/>
        <v>0</v>
      </c>
      <c r="E13" s="11">
        <v>99.42</v>
      </c>
      <c r="F13" s="10">
        <v>1</v>
      </c>
      <c r="G13" s="10">
        <f t="shared" ref="G13:G20" si="1">E13*F13</f>
        <v>99.42</v>
      </c>
      <c r="H13" s="11">
        <v>13.39</v>
      </c>
      <c r="I13" s="11">
        <v>0.20829999999999999</v>
      </c>
      <c r="J13" s="25"/>
      <c r="K13" s="48">
        <v>0.9</v>
      </c>
      <c r="L13" s="43">
        <f t="shared" ref="L13:L19" si="2">IF(C13&lt;&gt;"",D13/K13,0)</f>
        <v>0</v>
      </c>
      <c r="M13" s="54">
        <f>IF((ISERROR(L13/H13)),"Error",(L13/H13))</f>
        <v>0</v>
      </c>
      <c r="N13" s="15">
        <f t="shared" ref="N13:N31" si="3">(L13*G13)/1000</f>
        <v>0</v>
      </c>
    </row>
    <row r="14" spans="1:15" s="2" customFormat="1">
      <c r="A14" s="4"/>
      <c r="B14" s="41" t="s">
        <v>25</v>
      </c>
      <c r="C14" s="51"/>
      <c r="D14" s="42">
        <f t="shared" si="0"/>
        <v>0</v>
      </c>
      <c r="E14" s="10">
        <v>101</v>
      </c>
      <c r="F14" s="10">
        <v>1</v>
      </c>
      <c r="G14" s="10">
        <f t="shared" si="1"/>
        <v>101</v>
      </c>
      <c r="H14" s="11">
        <v>30.34</v>
      </c>
      <c r="I14" s="11">
        <v>0.10970000000000001</v>
      </c>
      <c r="J14" s="25"/>
      <c r="K14" s="48">
        <v>0.9</v>
      </c>
      <c r="L14" s="43">
        <f t="shared" si="2"/>
        <v>0</v>
      </c>
      <c r="M14" s="54">
        <f t="shared" ref="M14:M30" si="4">IF((ISERROR(L14/H14)),"Error",(L14/H14))</f>
        <v>0</v>
      </c>
      <c r="N14" s="15">
        <f t="shared" si="3"/>
        <v>0</v>
      </c>
    </row>
    <row r="15" spans="1:15" s="2" customFormat="1">
      <c r="A15" s="4"/>
      <c r="B15" s="41" t="s">
        <v>26</v>
      </c>
      <c r="C15" s="51"/>
      <c r="D15" s="42">
        <f t="shared" si="0"/>
        <v>0</v>
      </c>
      <c r="E15" s="10">
        <v>98.3</v>
      </c>
      <c r="F15" s="10">
        <v>1</v>
      </c>
      <c r="G15" s="10">
        <f t="shared" si="1"/>
        <v>98.3</v>
      </c>
      <c r="H15" s="11">
        <v>32.5</v>
      </c>
      <c r="I15" s="11">
        <v>0.08</v>
      </c>
      <c r="J15" s="25"/>
      <c r="K15" s="48">
        <v>0.9</v>
      </c>
      <c r="L15" s="43">
        <f t="shared" si="2"/>
        <v>0</v>
      </c>
      <c r="M15" s="54">
        <f t="shared" si="4"/>
        <v>0</v>
      </c>
      <c r="N15" s="15">
        <f t="shared" si="3"/>
        <v>0</v>
      </c>
    </row>
    <row r="16" spans="1:15" ht="15" customHeight="1">
      <c r="A16" s="5"/>
      <c r="B16" s="41" t="s">
        <v>9</v>
      </c>
      <c r="C16" s="51"/>
      <c r="D16" s="42">
        <f t="shared" si="0"/>
        <v>0</v>
      </c>
      <c r="E16" s="10">
        <v>73</v>
      </c>
      <c r="F16" s="10">
        <v>1</v>
      </c>
      <c r="G16" s="10">
        <f t="shared" si="1"/>
        <v>73</v>
      </c>
      <c r="H16" s="13">
        <v>42.4</v>
      </c>
      <c r="I16" s="13">
        <v>1E-3</v>
      </c>
      <c r="J16" s="14">
        <v>870</v>
      </c>
      <c r="K16" s="48">
        <v>0.9</v>
      </c>
      <c r="L16" s="43">
        <f t="shared" si="2"/>
        <v>0</v>
      </c>
      <c r="M16" s="54">
        <f t="shared" si="4"/>
        <v>0</v>
      </c>
      <c r="N16" s="15">
        <f t="shared" si="3"/>
        <v>0</v>
      </c>
    </row>
    <row r="17" spans="1:14" ht="15" customHeight="1">
      <c r="A17" s="5"/>
      <c r="B17" s="41" t="s">
        <v>6</v>
      </c>
      <c r="C17" s="51"/>
      <c r="D17" s="42">
        <f t="shared" si="0"/>
        <v>0</v>
      </c>
      <c r="E17" s="10">
        <v>56</v>
      </c>
      <c r="F17" s="10">
        <v>1</v>
      </c>
      <c r="G17" s="10">
        <f t="shared" si="1"/>
        <v>56</v>
      </c>
      <c r="H17" s="11">
        <v>48.6</v>
      </c>
      <c r="I17" s="11"/>
      <c r="J17" s="15">
        <f>0.0007929*1000</f>
        <v>0.79290000000000005</v>
      </c>
      <c r="K17" s="48">
        <v>0.95</v>
      </c>
      <c r="L17" s="43">
        <f t="shared" si="2"/>
        <v>0</v>
      </c>
      <c r="M17" s="54">
        <f t="shared" si="4"/>
        <v>0</v>
      </c>
      <c r="N17" s="15">
        <f t="shared" si="3"/>
        <v>0</v>
      </c>
    </row>
    <row r="18" spans="1:14">
      <c r="B18" s="41" t="s">
        <v>10</v>
      </c>
      <c r="C18" s="51"/>
      <c r="D18" s="42">
        <f t="shared" si="0"/>
        <v>0</v>
      </c>
      <c r="E18" s="10">
        <v>63.6</v>
      </c>
      <c r="F18" s="10">
        <v>1</v>
      </c>
      <c r="G18" s="10">
        <f t="shared" si="1"/>
        <v>63.6</v>
      </c>
      <c r="H18" s="11">
        <v>46.2</v>
      </c>
      <c r="I18" s="11"/>
      <c r="J18" s="12">
        <v>0.52</v>
      </c>
      <c r="K18" s="48">
        <v>0.9</v>
      </c>
      <c r="L18" s="43">
        <f t="shared" si="2"/>
        <v>0</v>
      </c>
      <c r="M18" s="54">
        <f t="shared" si="4"/>
        <v>0</v>
      </c>
      <c r="N18" s="15">
        <f t="shared" si="3"/>
        <v>0</v>
      </c>
    </row>
    <row r="19" spans="1:14" ht="15" customHeight="1">
      <c r="B19" s="41" t="s">
        <v>11</v>
      </c>
      <c r="C19" s="51"/>
      <c r="D19" s="42">
        <f t="shared" si="0"/>
        <v>0</v>
      </c>
      <c r="E19" s="10">
        <v>66.2</v>
      </c>
      <c r="F19" s="10">
        <v>1</v>
      </c>
      <c r="G19" s="10">
        <f t="shared" si="1"/>
        <v>66.2</v>
      </c>
      <c r="H19" s="11">
        <v>44.78</v>
      </c>
      <c r="I19" s="11"/>
      <c r="J19" s="12">
        <v>0.56000000000000005</v>
      </c>
      <c r="K19" s="48">
        <v>0.9</v>
      </c>
      <c r="L19" s="43">
        <f t="shared" si="2"/>
        <v>0</v>
      </c>
      <c r="M19" s="54">
        <f t="shared" si="4"/>
        <v>0</v>
      </c>
      <c r="N19" s="15">
        <f t="shared" si="3"/>
        <v>0</v>
      </c>
    </row>
    <row r="20" spans="1:14" ht="15" customHeight="1">
      <c r="B20" s="41" t="s">
        <v>12</v>
      </c>
      <c r="C20" s="51"/>
      <c r="D20" s="42">
        <f t="shared" si="0"/>
        <v>0</v>
      </c>
      <c r="E20" s="10">
        <v>65</v>
      </c>
      <c r="F20" s="10">
        <v>1</v>
      </c>
      <c r="G20" s="10">
        <f t="shared" si="1"/>
        <v>65</v>
      </c>
      <c r="H20" s="11">
        <v>45.5</v>
      </c>
      <c r="I20" s="11"/>
      <c r="J20" s="12">
        <v>0.53</v>
      </c>
      <c r="K20" s="48">
        <v>0.9</v>
      </c>
      <c r="L20" s="43">
        <f t="shared" ref="L20:L31" si="5">IF(C20&lt;&gt;"",D20/K20,0)</f>
        <v>0</v>
      </c>
      <c r="M20" s="54">
        <f t="shared" si="4"/>
        <v>0</v>
      </c>
      <c r="N20" s="15">
        <f t="shared" si="3"/>
        <v>0</v>
      </c>
    </row>
    <row r="21" spans="1:14" ht="15" customHeight="1">
      <c r="B21" s="41" t="s">
        <v>8</v>
      </c>
      <c r="C21" s="51"/>
      <c r="D21" s="42">
        <f t="shared" si="0"/>
        <v>0</v>
      </c>
      <c r="E21" s="10" t="s">
        <v>48</v>
      </c>
      <c r="F21" s="10" t="s">
        <v>48</v>
      </c>
      <c r="G21" s="10">
        <v>0</v>
      </c>
      <c r="H21" s="11">
        <v>13.404999999999999</v>
      </c>
      <c r="I21" s="11"/>
      <c r="J21" s="15">
        <v>1.34</v>
      </c>
      <c r="K21" s="48">
        <v>0.9</v>
      </c>
      <c r="L21" s="43">
        <f t="shared" si="5"/>
        <v>0</v>
      </c>
      <c r="M21" s="54">
        <f t="shared" si="4"/>
        <v>0</v>
      </c>
      <c r="N21" s="15">
        <f>(L21*G21)/1000</f>
        <v>0</v>
      </c>
    </row>
    <row r="22" spans="1:14" s="2" customFormat="1" ht="31.5" customHeight="1">
      <c r="A22" s="3"/>
      <c r="B22" s="41" t="s">
        <v>17</v>
      </c>
      <c r="C22" s="51"/>
      <c r="D22" s="42">
        <f>C22*$C$9</f>
        <v>0</v>
      </c>
      <c r="E22" s="10" t="s">
        <v>48</v>
      </c>
      <c r="F22" s="10" t="s">
        <v>48</v>
      </c>
      <c r="G22" s="10">
        <v>0</v>
      </c>
      <c r="H22" s="11">
        <v>17.734999999999999</v>
      </c>
      <c r="I22" s="11"/>
      <c r="J22" s="15">
        <v>1.2150000000000001</v>
      </c>
      <c r="K22" s="48">
        <v>0.9</v>
      </c>
      <c r="L22" s="43">
        <f t="shared" si="5"/>
        <v>0</v>
      </c>
      <c r="M22" s="54">
        <f t="shared" si="4"/>
        <v>0</v>
      </c>
      <c r="N22" s="15">
        <f t="shared" si="3"/>
        <v>0</v>
      </c>
    </row>
    <row r="23" spans="1:14" ht="15" customHeight="1">
      <c r="B23" s="41" t="s">
        <v>13</v>
      </c>
      <c r="C23" s="51"/>
      <c r="D23" s="42">
        <f t="shared" si="0"/>
        <v>0</v>
      </c>
      <c r="E23" s="10" t="s">
        <v>48</v>
      </c>
      <c r="F23" s="10" t="s">
        <v>48</v>
      </c>
      <c r="G23" s="10">
        <v>0</v>
      </c>
      <c r="H23" s="11">
        <v>120.05</v>
      </c>
      <c r="I23" s="11"/>
      <c r="J23" s="15">
        <v>8.4000000000000005E-2</v>
      </c>
      <c r="K23" s="48">
        <v>0.9</v>
      </c>
      <c r="L23" s="43">
        <f t="shared" si="5"/>
        <v>0</v>
      </c>
      <c r="M23" s="54">
        <f t="shared" si="4"/>
        <v>0</v>
      </c>
      <c r="N23" s="15">
        <f t="shared" si="3"/>
        <v>0</v>
      </c>
    </row>
    <row r="24" spans="1:14" ht="15" customHeight="1">
      <c r="A24" s="5"/>
      <c r="B24" s="41" t="s">
        <v>1</v>
      </c>
      <c r="C24" s="51"/>
      <c r="D24" s="42">
        <f t="shared" si="0"/>
        <v>0</v>
      </c>
      <c r="E24" s="10" t="s">
        <v>48</v>
      </c>
      <c r="F24" s="10" t="s">
        <v>48</v>
      </c>
      <c r="G24" s="10">
        <v>0</v>
      </c>
      <c r="H24" s="11">
        <v>14.44</v>
      </c>
      <c r="I24" s="11">
        <v>0.2</v>
      </c>
      <c r="J24" s="25"/>
      <c r="K24" s="48">
        <v>0.9</v>
      </c>
      <c r="L24" s="43">
        <f t="shared" si="5"/>
        <v>0</v>
      </c>
      <c r="M24" s="54">
        <f t="shared" si="4"/>
        <v>0</v>
      </c>
      <c r="N24" s="15">
        <f t="shared" si="3"/>
        <v>0</v>
      </c>
    </row>
    <row r="25" spans="1:14" ht="15" customHeight="1">
      <c r="A25" s="5"/>
      <c r="B25" s="41" t="s">
        <v>2</v>
      </c>
      <c r="C25" s="51"/>
      <c r="D25" s="42">
        <f t="shared" si="0"/>
        <v>0</v>
      </c>
      <c r="E25" s="10" t="s">
        <v>48</v>
      </c>
      <c r="F25" s="10" t="s">
        <v>48</v>
      </c>
      <c r="G25" s="10">
        <v>0</v>
      </c>
      <c r="H25" s="11">
        <v>31.39</v>
      </c>
      <c r="I25" s="11">
        <v>0.12</v>
      </c>
      <c r="J25" s="25"/>
      <c r="K25" s="48">
        <v>0.9</v>
      </c>
      <c r="L25" s="43">
        <f t="shared" si="5"/>
        <v>0</v>
      </c>
      <c r="M25" s="54">
        <f t="shared" si="4"/>
        <v>0</v>
      </c>
      <c r="N25" s="15">
        <f t="shared" si="3"/>
        <v>0</v>
      </c>
    </row>
    <row r="26" spans="1:14" ht="15" customHeight="1">
      <c r="A26" s="5"/>
      <c r="B26" s="41" t="s">
        <v>3</v>
      </c>
      <c r="C26" s="51"/>
      <c r="D26" s="42">
        <f t="shared" si="0"/>
        <v>0</v>
      </c>
      <c r="E26" s="10" t="s">
        <v>48</v>
      </c>
      <c r="F26" s="10" t="s">
        <v>48</v>
      </c>
      <c r="G26" s="10">
        <v>0</v>
      </c>
      <c r="H26" s="11">
        <v>14.8</v>
      </c>
      <c r="I26" s="11">
        <v>0.15</v>
      </c>
      <c r="J26" s="25"/>
      <c r="K26" s="48">
        <v>0.9</v>
      </c>
      <c r="L26" s="43">
        <f t="shared" si="5"/>
        <v>0</v>
      </c>
      <c r="M26" s="54">
        <f t="shared" si="4"/>
        <v>0</v>
      </c>
      <c r="N26" s="15">
        <f t="shared" si="3"/>
        <v>0</v>
      </c>
    </row>
    <row r="27" spans="1:14" ht="15" customHeight="1">
      <c r="A27" s="5"/>
      <c r="B27" s="41" t="s">
        <v>27</v>
      </c>
      <c r="C27" s="51"/>
      <c r="D27" s="42">
        <f t="shared" si="0"/>
        <v>0</v>
      </c>
      <c r="E27" s="10" t="s">
        <v>48</v>
      </c>
      <c r="F27" s="10" t="s">
        <v>48</v>
      </c>
      <c r="G27" s="10">
        <v>0</v>
      </c>
      <c r="H27" s="11">
        <v>13</v>
      </c>
      <c r="I27" s="44" t="s">
        <v>40</v>
      </c>
      <c r="J27" s="12"/>
      <c r="K27" s="48">
        <v>0.9</v>
      </c>
      <c r="L27" s="43">
        <f t="shared" si="5"/>
        <v>0</v>
      </c>
      <c r="M27" s="54">
        <f t="shared" si="4"/>
        <v>0</v>
      </c>
      <c r="N27" s="15">
        <f t="shared" si="3"/>
        <v>0</v>
      </c>
    </row>
    <row r="28" spans="1:14" ht="15" customHeight="1">
      <c r="A28" s="5"/>
      <c r="B28" s="41" t="s">
        <v>28</v>
      </c>
      <c r="C28" s="51"/>
      <c r="D28" s="42">
        <f t="shared" si="0"/>
        <v>0</v>
      </c>
      <c r="E28" s="10" t="s">
        <v>48</v>
      </c>
      <c r="F28" s="10" t="s">
        <v>48</v>
      </c>
      <c r="G28" s="10">
        <v>0</v>
      </c>
      <c r="H28" s="11">
        <v>18</v>
      </c>
      <c r="I28" s="11" t="s">
        <v>39</v>
      </c>
      <c r="J28" s="12"/>
      <c r="K28" s="48">
        <v>0.9</v>
      </c>
      <c r="L28" s="43">
        <f t="shared" si="5"/>
        <v>0</v>
      </c>
      <c r="M28" s="54">
        <f t="shared" si="4"/>
        <v>0</v>
      </c>
      <c r="N28" s="15">
        <f t="shared" si="3"/>
        <v>0</v>
      </c>
    </row>
    <row r="29" spans="1:14" ht="15" customHeight="1">
      <c r="A29" s="5"/>
      <c r="B29" s="41" t="s">
        <v>4</v>
      </c>
      <c r="C29" s="51"/>
      <c r="D29" s="42">
        <f t="shared" si="0"/>
        <v>0</v>
      </c>
      <c r="E29" s="10" t="s">
        <v>48</v>
      </c>
      <c r="F29" s="10" t="s">
        <v>48</v>
      </c>
      <c r="G29" s="10">
        <v>0</v>
      </c>
      <c r="H29" s="11">
        <v>15.9</v>
      </c>
      <c r="I29" s="11">
        <v>0.1</v>
      </c>
      <c r="J29" s="12"/>
      <c r="K29" s="48">
        <v>0.9</v>
      </c>
      <c r="L29" s="43">
        <f t="shared" si="5"/>
        <v>0</v>
      </c>
      <c r="M29" s="54">
        <f t="shared" si="4"/>
        <v>0</v>
      </c>
      <c r="N29" s="15">
        <f t="shared" si="3"/>
        <v>0</v>
      </c>
    </row>
    <row r="30" spans="1:14">
      <c r="B30" s="41" t="s">
        <v>49</v>
      </c>
      <c r="C30" s="51"/>
      <c r="D30" s="42">
        <f t="shared" si="0"/>
        <v>0</v>
      </c>
      <c r="E30" s="11">
        <v>85</v>
      </c>
      <c r="F30" s="11">
        <v>0.75280000000000002</v>
      </c>
      <c r="G30" s="10">
        <v>63.988</v>
      </c>
      <c r="H30" s="11">
        <v>31.39</v>
      </c>
      <c r="I30" s="11"/>
      <c r="J30" s="12"/>
      <c r="K30" s="48">
        <v>0.9</v>
      </c>
      <c r="L30" s="43">
        <f t="shared" si="5"/>
        <v>0</v>
      </c>
      <c r="M30" s="54">
        <f t="shared" si="4"/>
        <v>0</v>
      </c>
      <c r="N30" s="15">
        <f t="shared" si="3"/>
        <v>0</v>
      </c>
    </row>
    <row r="31" spans="1:14" ht="25.5">
      <c r="B31" s="41" t="s">
        <v>50</v>
      </c>
      <c r="C31" s="51"/>
      <c r="D31" s="42">
        <f t="shared" si="0"/>
        <v>0</v>
      </c>
      <c r="E31" s="49"/>
      <c r="F31" s="49"/>
      <c r="G31" s="49"/>
      <c r="H31" s="50"/>
      <c r="I31" s="50"/>
      <c r="J31" s="51"/>
      <c r="K31" s="48">
        <v>0.9</v>
      </c>
      <c r="L31" s="43">
        <f t="shared" si="5"/>
        <v>0</v>
      </c>
      <c r="M31" s="54" t="str">
        <f>IF((ISERROR(L31/H31)),"Error",(L31/H31))</f>
        <v>Error</v>
      </c>
      <c r="N31" s="15">
        <f t="shared" si="3"/>
        <v>0</v>
      </c>
    </row>
    <row r="32" spans="1:14" ht="24.75" customHeight="1">
      <c r="B32" s="45" t="s">
        <v>65</v>
      </c>
      <c r="C32" s="60" t="str">
        <f>IF(SUM(C12:C31)=1,1,"ERROR, la fracción debe ser igual a 1")</f>
        <v>ERROR, la fracción debe ser igual a 1</v>
      </c>
      <c r="D32" s="55">
        <f>IF(SUM(D12:D31)=C9,C9,"Error, la suma de energías atribuibles a cada combustible debe sumar la energía final requerida")</f>
        <v>0</v>
      </c>
      <c r="L32" s="46"/>
      <c r="N32" s="53">
        <f>SUM(N12:N31)</f>
        <v>0</v>
      </c>
    </row>
    <row r="33" spans="2:2">
      <c r="B33" s="19" t="s">
        <v>51</v>
      </c>
    </row>
    <row r="34" spans="2:2">
      <c r="B34" s="19" t="s">
        <v>52</v>
      </c>
    </row>
    <row r="35" spans="2:2">
      <c r="B35" s="19" t="s">
        <v>53</v>
      </c>
    </row>
    <row r="36" spans="2:2">
      <c r="B36" s="19" t="s">
        <v>64</v>
      </c>
    </row>
    <row r="37" spans="2:2">
      <c r="B37" s="19" t="s">
        <v>66</v>
      </c>
    </row>
  </sheetData>
  <sheetProtection password="D151" sheet="1" formatCells="0" formatColumns="0" formatRows="0" insertColumns="0" insertRows="0" insertHyperlinks="0" deleteColumns="0" deleteRows="0" pivotTables="0"/>
  <protectedRanges>
    <protectedRange sqref="C12:C31 E31:J31 K12:K31" name="Rango1"/>
  </protectedRanges>
  <phoneticPr fontId="0" type="noConversion"/>
  <pageMargins left="0.7" right="0.7" top="0.75" bottom="0.75" header="0.3" footer="0.3"/>
  <headerFooter alignWithMargins="0"/>
  <ignoredErrors>
    <ignoredError sqref="N3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3"/>
  <dimension ref="B3:F8"/>
  <sheetViews>
    <sheetView showGridLines="0" tabSelected="1" workbookViewId="0">
      <selection activeCell="E6" sqref="E6:E8"/>
    </sheetView>
  </sheetViews>
  <sheetFormatPr baseColWidth="10" defaultColWidth="11.42578125" defaultRowHeight="15"/>
  <cols>
    <col min="2" max="3" width="20.7109375" style="19" customWidth="1"/>
    <col min="4" max="4" width="20.7109375" style="47" customWidth="1"/>
    <col min="5" max="5" width="42.85546875" style="19" customWidth="1"/>
    <col min="6" max="11" width="20.7109375" customWidth="1"/>
  </cols>
  <sheetData>
    <row r="3" spans="2:6">
      <c r="F3" s="19"/>
    </row>
    <row r="4" spans="2:6">
      <c r="B4" s="64" t="s">
        <v>84</v>
      </c>
      <c r="F4" s="19"/>
    </row>
    <row r="5" spans="2:6" ht="15.75" thickBot="1">
      <c r="B5" s="64"/>
      <c r="F5" s="19"/>
    </row>
    <row r="6" spans="2:6" ht="20.25">
      <c r="B6" s="73" t="s">
        <v>61</v>
      </c>
      <c r="C6" s="74"/>
      <c r="D6" s="74"/>
      <c r="E6" s="69">
        <f>'EB Combustión '!M33</f>
        <v>0</v>
      </c>
      <c r="F6" s="19"/>
    </row>
    <row r="7" spans="2:6" ht="20.25">
      <c r="B7" s="61" t="s">
        <v>62</v>
      </c>
      <c r="C7" s="62"/>
      <c r="D7" s="63"/>
      <c r="E7" s="70">
        <f>'EP Combustión'!N32</f>
        <v>0</v>
      </c>
    </row>
    <row r="8" spans="2:6" ht="21" thickBot="1">
      <c r="B8" s="65" t="s">
        <v>63</v>
      </c>
      <c r="C8" s="66"/>
      <c r="D8" s="67"/>
      <c r="E8" s="71">
        <f>E6-E7</f>
        <v>0</v>
      </c>
    </row>
  </sheetData>
  <sheetProtection password="D151" sheet="1" formatCells="0" formatColumns="0" formatRows="0" insertColumns="0" insertRows="0" insertHyperlinks="0" deleteColumns="0" deleteRows="0" sort="0" autoFilter="0" pivotTables="0"/>
  <mergeCells count="1">
    <mergeCell ref="B6:D6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Alcance y contenido</vt:lpstr>
      <vt:lpstr>Diagrama de flujo</vt:lpstr>
      <vt:lpstr>EB Combustión </vt:lpstr>
      <vt:lpstr>EP Combustión</vt:lpstr>
      <vt:lpstr>Resumen emisiones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OECC</cp:lastModifiedBy>
  <dcterms:created xsi:type="dcterms:W3CDTF">2012-06-27T11:48:36Z</dcterms:created>
  <dcterms:modified xsi:type="dcterms:W3CDTF">2016-04-01T10:31:04Z</dcterms:modified>
</cp:coreProperties>
</file>