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120" yWindow="135" windowWidth="9420" windowHeight="4500"/>
  </bookViews>
  <sheets>
    <sheet name="Alcance y contenido" sheetId="8" r:id="rId1"/>
    <sheet name="Diagrama de flujo" sheetId="10" r:id="rId2"/>
    <sheet name="Escenario de base" sheetId="3" r:id="rId3"/>
    <sheet name="Escenario de proyecto" sheetId="14" r:id="rId4"/>
    <sheet name="Relación - Normativas" sheetId="7" r:id="rId5"/>
    <sheet name="Resumen de emisiones" sheetId="11" r:id="rId6"/>
    <sheet name="Características combustibles" sheetId="9" state="hidden" r:id="rId7"/>
    <sheet name="Factores de emision" sheetId="1" state="hidden" r:id="rId8"/>
  </sheets>
  <definedNames>
    <definedName name="_ftn1" localSheetId="4">'Relación - Normativas'!$B$33</definedName>
    <definedName name="_ftn2" localSheetId="4">'Relación - Normativas'!$B$34</definedName>
    <definedName name="_ftn3" localSheetId="4">'Relación - Normativas'!$B$35</definedName>
    <definedName name="_ftn4" localSheetId="4">'Relación - Normativas'!$B$36</definedName>
    <definedName name="_ftn5" localSheetId="4">'Relación - Normativas'!$B$37</definedName>
    <definedName name="_ftnref1" localSheetId="4">'Relación - Normativas'!#REF!</definedName>
    <definedName name="_ftnref2" localSheetId="4">'Relación - Normativas'!#REF!</definedName>
    <definedName name="_ftnref3" localSheetId="4">'Relación - Normativas'!#REF!</definedName>
    <definedName name="_ftnref4" localSheetId="4">'Relación - Normativas'!#REF!</definedName>
    <definedName name="_ftnref5" localSheetId="4">'Relación - Normativas'!#REF!</definedName>
    <definedName name="DOM_ACT">'Características combustibles'!$N$6:$N$7</definedName>
    <definedName name="DOM_AUTOCARES">'Características combustibles'!$P$6:$P$7</definedName>
    <definedName name="DOM_CLASE">'Características combustibles'!$O$6:$O$8</definedName>
    <definedName name="DOM_COMB">'Características combustibles'!$B$6:$B$10</definedName>
    <definedName name="DOM_NORM">'Características combustibles'!$M$6:$M$12</definedName>
    <definedName name="DOM_URBANO">'Características combustibles'!$Q$6:$Q$8</definedName>
  </definedNames>
  <calcPr calcId="125725"/>
</workbook>
</file>

<file path=xl/calcChain.xml><?xml version="1.0" encoding="utf-8"?>
<calcChain xmlns="http://schemas.openxmlformats.org/spreadsheetml/2006/main">
  <c r="R6" i="3"/>
  <c r="S6" s="1"/>
  <c r="R7"/>
  <c r="S7" s="1"/>
  <c r="R8"/>
  <c r="S8" s="1"/>
  <c r="R5"/>
  <c r="S5" s="1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5"/>
  <c r="R26" i="14"/>
  <c r="S26" s="1"/>
  <c r="P39"/>
  <c r="P40"/>
  <c r="P41"/>
  <c r="P42"/>
  <c r="P43"/>
  <c r="P44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6"/>
  <c r="P5"/>
  <c r="A6"/>
  <c r="B6"/>
  <c r="C6"/>
  <c r="F6" s="1"/>
  <c r="J6" s="1"/>
  <c r="A7"/>
  <c r="B7"/>
  <c r="C7"/>
  <c r="A8"/>
  <c r="B8"/>
  <c r="C8"/>
  <c r="A9"/>
  <c r="B9"/>
  <c r="F9" s="1"/>
  <c r="J9" s="1"/>
  <c r="C9"/>
  <c r="A10"/>
  <c r="B10"/>
  <c r="C10"/>
  <c r="F10" s="1"/>
  <c r="J10" s="1"/>
  <c r="A11"/>
  <c r="B11"/>
  <c r="C11"/>
  <c r="A12"/>
  <c r="B12"/>
  <c r="C12"/>
  <c r="A13"/>
  <c r="B13"/>
  <c r="F13" s="1"/>
  <c r="J13" s="1"/>
  <c r="C13"/>
  <c r="A14"/>
  <c r="B14"/>
  <c r="C14"/>
  <c r="F14" s="1"/>
  <c r="J14" s="1"/>
  <c r="A15"/>
  <c r="B15"/>
  <c r="C15"/>
  <c r="A16"/>
  <c r="B16"/>
  <c r="C16"/>
  <c r="A17"/>
  <c r="B17"/>
  <c r="F17" s="1"/>
  <c r="J17" s="1"/>
  <c r="C17"/>
  <c r="A18"/>
  <c r="B18"/>
  <c r="C18"/>
  <c r="F18" s="1"/>
  <c r="J18" s="1"/>
  <c r="A19"/>
  <c r="B19"/>
  <c r="C19"/>
  <c r="A20"/>
  <c r="B20"/>
  <c r="C20"/>
  <c r="A21"/>
  <c r="B21"/>
  <c r="F21" s="1"/>
  <c r="J21" s="1"/>
  <c r="C21"/>
  <c r="A22"/>
  <c r="B22"/>
  <c r="C22"/>
  <c r="F22" s="1"/>
  <c r="J22" s="1"/>
  <c r="A23"/>
  <c r="B23"/>
  <c r="C23"/>
  <c r="A24"/>
  <c r="B24"/>
  <c r="C24"/>
  <c r="A25"/>
  <c r="B25"/>
  <c r="G25" s="1"/>
  <c r="C25"/>
  <c r="A26"/>
  <c r="B26"/>
  <c r="C26"/>
  <c r="G26" s="1"/>
  <c r="A27"/>
  <c r="B27"/>
  <c r="C27"/>
  <c r="A28"/>
  <c r="B28"/>
  <c r="C28"/>
  <c r="A29"/>
  <c r="B29"/>
  <c r="F29" s="1"/>
  <c r="J29" s="1"/>
  <c r="C29"/>
  <c r="A30"/>
  <c r="B30"/>
  <c r="C30"/>
  <c r="F30" s="1"/>
  <c r="J30" s="1"/>
  <c r="A31"/>
  <c r="B31"/>
  <c r="C31"/>
  <c r="A32"/>
  <c r="B32"/>
  <c r="C32"/>
  <c r="A33"/>
  <c r="B33"/>
  <c r="F33" s="1"/>
  <c r="J33" s="1"/>
  <c r="C33"/>
  <c r="A34"/>
  <c r="B34"/>
  <c r="C34"/>
  <c r="F34" s="1"/>
  <c r="J34" s="1"/>
  <c r="A35"/>
  <c r="B35"/>
  <c r="C35"/>
  <c r="A36"/>
  <c r="B36"/>
  <c r="C36"/>
  <c r="A37"/>
  <c r="B37"/>
  <c r="F37" s="1"/>
  <c r="J37" s="1"/>
  <c r="C37"/>
  <c r="A38"/>
  <c r="B38"/>
  <c r="C38"/>
  <c r="F38" s="1"/>
  <c r="J38" s="1"/>
  <c r="A39"/>
  <c r="B39"/>
  <c r="C39"/>
  <c r="A40"/>
  <c r="B40"/>
  <c r="F40" s="1"/>
  <c r="J40" s="1"/>
  <c r="C40"/>
  <c r="A41"/>
  <c r="B41"/>
  <c r="F41" s="1"/>
  <c r="J41" s="1"/>
  <c r="C41"/>
  <c r="A42"/>
  <c r="B42"/>
  <c r="C42"/>
  <c r="G42" s="1"/>
  <c r="A43"/>
  <c r="B43"/>
  <c r="C43"/>
  <c r="A44"/>
  <c r="B44"/>
  <c r="F44" s="1"/>
  <c r="J44" s="1"/>
  <c r="C44"/>
  <c r="C5"/>
  <c r="B5"/>
  <c r="F5" s="1"/>
  <c r="J5" s="1"/>
  <c r="A5"/>
  <c r="R44"/>
  <c r="S44" s="1"/>
  <c r="I7" i="9"/>
  <c r="O44" i="14"/>
  <c r="G44"/>
  <c r="R43"/>
  <c r="S43" s="1"/>
  <c r="O43"/>
  <c r="G43"/>
  <c r="R42"/>
  <c r="S42" s="1"/>
  <c r="O42"/>
  <c r="R41"/>
  <c r="S41" s="1"/>
  <c r="O41"/>
  <c r="G41"/>
  <c r="R40"/>
  <c r="S40" s="1"/>
  <c r="O40"/>
  <c r="G40"/>
  <c r="R39"/>
  <c r="S39" s="1"/>
  <c r="O39"/>
  <c r="F39"/>
  <c r="J39" s="1"/>
  <c r="G39"/>
  <c r="R38"/>
  <c r="S38" s="1"/>
  <c r="O38"/>
  <c r="R37"/>
  <c r="S37" s="1"/>
  <c r="O37"/>
  <c r="G37"/>
  <c r="R36"/>
  <c r="S36" s="1"/>
  <c r="O36"/>
  <c r="F36"/>
  <c r="J36"/>
  <c r="G36"/>
  <c r="R35"/>
  <c r="S35" s="1"/>
  <c r="O35"/>
  <c r="F35"/>
  <c r="J35" s="1"/>
  <c r="G35"/>
  <c r="R34"/>
  <c r="S34" s="1"/>
  <c r="O34"/>
  <c r="R33"/>
  <c r="S33" s="1"/>
  <c r="O33"/>
  <c r="G33"/>
  <c r="R32"/>
  <c r="S32" s="1"/>
  <c r="O32"/>
  <c r="F32"/>
  <c r="J32"/>
  <c r="G32"/>
  <c r="R31"/>
  <c r="S31" s="1"/>
  <c r="O31"/>
  <c r="F31"/>
  <c r="J31" s="1"/>
  <c r="G31"/>
  <c r="R30"/>
  <c r="S30" s="1"/>
  <c r="O30"/>
  <c r="R29"/>
  <c r="S29" s="1"/>
  <c r="O29"/>
  <c r="G29"/>
  <c r="R28"/>
  <c r="S28" s="1"/>
  <c r="O28"/>
  <c r="F28"/>
  <c r="J28"/>
  <c r="G28"/>
  <c r="R27"/>
  <c r="S27" s="1"/>
  <c r="O27"/>
  <c r="F27"/>
  <c r="J27" s="1"/>
  <c r="G27"/>
  <c r="O26"/>
  <c r="F26"/>
  <c r="J26" s="1"/>
  <c r="R25"/>
  <c r="S25" s="1"/>
  <c r="O25"/>
  <c r="R24"/>
  <c r="S24"/>
  <c r="O24"/>
  <c r="F24"/>
  <c r="J24" s="1"/>
  <c r="G24"/>
  <c r="R23"/>
  <c r="S23" s="1"/>
  <c r="O23"/>
  <c r="F23"/>
  <c r="J23" s="1"/>
  <c r="G23"/>
  <c r="R22"/>
  <c r="S22" s="1"/>
  <c r="O22"/>
  <c r="R21"/>
  <c r="S21" s="1"/>
  <c r="O21"/>
  <c r="R20"/>
  <c r="S20" s="1"/>
  <c r="O20"/>
  <c r="F20"/>
  <c r="J20" s="1"/>
  <c r="G20"/>
  <c r="R19"/>
  <c r="S19" s="1"/>
  <c r="O19"/>
  <c r="F19"/>
  <c r="J19" s="1"/>
  <c r="G19"/>
  <c r="R18"/>
  <c r="S18" s="1"/>
  <c r="O18"/>
  <c r="R17"/>
  <c r="S17" s="1"/>
  <c r="O17"/>
  <c r="R16"/>
  <c r="S16" s="1"/>
  <c r="O16"/>
  <c r="F16"/>
  <c r="J16" s="1"/>
  <c r="G16"/>
  <c r="R15"/>
  <c r="S15" s="1"/>
  <c r="O15"/>
  <c r="F15"/>
  <c r="J15" s="1"/>
  <c r="G15"/>
  <c r="R14"/>
  <c r="S14" s="1"/>
  <c r="O14"/>
  <c r="R13"/>
  <c r="S13" s="1"/>
  <c r="O13"/>
  <c r="R12"/>
  <c r="S12" s="1"/>
  <c r="O12"/>
  <c r="F12"/>
  <c r="J12" s="1"/>
  <c r="G12"/>
  <c r="R11"/>
  <c r="S11" s="1"/>
  <c r="O11"/>
  <c r="F11"/>
  <c r="J11" s="1"/>
  <c r="G11"/>
  <c r="R10"/>
  <c r="S10" s="1"/>
  <c r="O10"/>
  <c r="R9"/>
  <c r="S9" s="1"/>
  <c r="O9"/>
  <c r="R8"/>
  <c r="S8" s="1"/>
  <c r="O8"/>
  <c r="F8"/>
  <c r="J8" s="1"/>
  <c r="G8"/>
  <c r="R7"/>
  <c r="S7" s="1"/>
  <c r="O7"/>
  <c r="F7"/>
  <c r="J7" s="1"/>
  <c r="G7"/>
  <c r="R6"/>
  <c r="S6" s="1"/>
  <c r="O6"/>
  <c r="R5"/>
  <c r="S5" s="1"/>
  <c r="O5"/>
  <c r="R9" i="3"/>
  <c r="S9" s="1"/>
  <c r="R10"/>
  <c r="S10" s="1"/>
  <c r="R11"/>
  <c r="S11"/>
  <c r="R12"/>
  <c r="S12" s="1"/>
  <c r="R13"/>
  <c r="S13" s="1"/>
  <c r="R14"/>
  <c r="S14"/>
  <c r="R15"/>
  <c r="S15" s="1"/>
  <c r="R16"/>
  <c r="S16" s="1"/>
  <c r="R17"/>
  <c r="S17" s="1"/>
  <c r="R18"/>
  <c r="S18" s="1"/>
  <c r="R19"/>
  <c r="S19"/>
  <c r="R20"/>
  <c r="S20" s="1"/>
  <c r="R21"/>
  <c r="S21" s="1"/>
  <c r="R22"/>
  <c r="S22"/>
  <c r="R23"/>
  <c r="S23" s="1"/>
  <c r="R24"/>
  <c r="S24" s="1"/>
  <c r="R25"/>
  <c r="S25" s="1"/>
  <c r="R26"/>
  <c r="S26" s="1"/>
  <c r="R27"/>
  <c r="S27"/>
  <c r="R28"/>
  <c r="S28" s="1"/>
  <c r="R29"/>
  <c r="S29" s="1"/>
  <c r="R30"/>
  <c r="S30"/>
  <c r="R31"/>
  <c r="S31" s="1"/>
  <c r="R32"/>
  <c r="S32" s="1"/>
  <c r="R33"/>
  <c r="S33" s="1"/>
  <c r="R34"/>
  <c r="S34" s="1"/>
  <c r="R35"/>
  <c r="S35"/>
  <c r="R36"/>
  <c r="S36" s="1"/>
  <c r="R37"/>
  <c r="S37" s="1"/>
  <c r="R38"/>
  <c r="S38"/>
  <c r="R39"/>
  <c r="S39" s="1"/>
  <c r="R40"/>
  <c r="S40" s="1"/>
  <c r="R41"/>
  <c r="S41" s="1"/>
  <c r="R42"/>
  <c r="S42" s="1"/>
  <c r="R43"/>
  <c r="S43"/>
  <c r="R44"/>
  <c r="S44" s="1"/>
  <c r="I8" i="9"/>
  <c r="E8"/>
  <c r="E7"/>
  <c r="T7" i="3" s="1"/>
  <c r="U7" s="1"/>
  <c r="O5"/>
  <c r="F5"/>
  <c r="J5" s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6"/>
  <c r="F6"/>
  <c r="E26" i="11" s="1"/>
  <c r="F7" i="3"/>
  <c r="J7"/>
  <c r="F8"/>
  <c r="J8" s="1"/>
  <c r="F9"/>
  <c r="J9"/>
  <c r="F10"/>
  <c r="J10" s="1"/>
  <c r="F11"/>
  <c r="J11"/>
  <c r="F12"/>
  <c r="J12" s="1"/>
  <c r="F13"/>
  <c r="J13"/>
  <c r="F14"/>
  <c r="J14" s="1"/>
  <c r="F15"/>
  <c r="J15"/>
  <c r="F16"/>
  <c r="J16" s="1"/>
  <c r="F17"/>
  <c r="J17"/>
  <c r="F18"/>
  <c r="J18" s="1"/>
  <c r="F19"/>
  <c r="J19"/>
  <c r="F20"/>
  <c r="J20" s="1"/>
  <c r="F21"/>
  <c r="J21"/>
  <c r="F22"/>
  <c r="J22" s="1"/>
  <c r="F23"/>
  <c r="J23"/>
  <c r="F24"/>
  <c r="J24" s="1"/>
  <c r="F25"/>
  <c r="J25"/>
  <c r="F26"/>
  <c r="J26" s="1"/>
  <c r="F27"/>
  <c r="J27"/>
  <c r="F28"/>
  <c r="J28" s="1"/>
  <c r="F29"/>
  <c r="J29"/>
  <c r="F30"/>
  <c r="J30" s="1"/>
  <c r="F31"/>
  <c r="J31"/>
  <c r="F32"/>
  <c r="J32" s="1"/>
  <c r="F33"/>
  <c r="J33"/>
  <c r="F34"/>
  <c r="J34" s="1"/>
  <c r="F35"/>
  <c r="J35"/>
  <c r="F36"/>
  <c r="J36" s="1"/>
  <c r="F37"/>
  <c r="J37"/>
  <c r="F38"/>
  <c r="J38" s="1"/>
  <c r="F39"/>
  <c r="J39"/>
  <c r="F40"/>
  <c r="J40" s="1"/>
  <c r="F41"/>
  <c r="J41"/>
  <c r="F42"/>
  <c r="J42" s="1"/>
  <c r="F43"/>
  <c r="J43"/>
  <c r="F44"/>
  <c r="J44" s="1"/>
  <c r="J72" i="1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27"/>
  <c r="J16"/>
  <c r="J21"/>
  <c r="J24"/>
  <c r="J22"/>
  <c r="J23"/>
  <c r="J8"/>
  <c r="J9"/>
  <c r="J10"/>
  <c r="J11"/>
  <c r="J12"/>
  <c r="J13"/>
  <c r="J14"/>
  <c r="J15"/>
  <c r="J17"/>
  <c r="J18"/>
  <c r="J19"/>
  <c r="J20"/>
  <c r="J25"/>
  <c r="J26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7"/>
  <c r="G5" i="14" l="1"/>
  <c r="G6"/>
  <c r="G9"/>
  <c r="G10"/>
  <c r="G13"/>
  <c r="G14"/>
  <c r="G17"/>
  <c r="G18"/>
  <c r="G21"/>
  <c r="G22"/>
  <c r="G30"/>
  <c r="G34"/>
  <c r="G38"/>
  <c r="F42"/>
  <c r="J42" s="1"/>
  <c r="F25"/>
  <c r="J25" s="1"/>
  <c r="F43"/>
  <c r="J43" s="1"/>
  <c r="E27" i="11"/>
  <c r="E28" s="1"/>
  <c r="X10" i="3"/>
  <c r="X6"/>
  <c r="X33" i="14"/>
  <c r="W7" i="3"/>
  <c r="V7"/>
  <c r="X8" i="14"/>
  <c r="X7" i="3"/>
  <c r="X26"/>
  <c r="X8"/>
  <c r="J6"/>
  <c r="T5" i="14"/>
  <c r="U5" s="1"/>
  <c r="T41"/>
  <c r="U41" s="1"/>
  <c r="T37"/>
  <c r="U37" s="1"/>
  <c r="T33"/>
  <c r="U33" s="1"/>
  <c r="T29"/>
  <c r="U29" s="1"/>
  <c r="T24"/>
  <c r="U24" s="1"/>
  <c r="T20"/>
  <c r="U20" s="1"/>
  <c r="T16"/>
  <c r="U16" s="1"/>
  <c r="T12"/>
  <c r="U12" s="1"/>
  <c r="T8"/>
  <c r="U8" s="1"/>
  <c r="T41" i="3"/>
  <c r="U41" s="1"/>
  <c r="T37"/>
  <c r="U37" s="1"/>
  <c r="T33"/>
  <c r="U33" s="1"/>
  <c r="T29"/>
  <c r="U29" s="1"/>
  <c r="T25"/>
  <c r="U25" s="1"/>
  <c r="T21"/>
  <c r="U21" s="1"/>
  <c r="T17"/>
  <c r="U17" s="1"/>
  <c r="T13"/>
  <c r="U13" s="1"/>
  <c r="T9"/>
  <c r="U9" s="1"/>
  <c r="T8"/>
  <c r="U8" s="1"/>
  <c r="T42" i="14"/>
  <c r="U42" s="1"/>
  <c r="T38"/>
  <c r="U38" s="1"/>
  <c r="T34"/>
  <c r="U34" s="1"/>
  <c r="T30"/>
  <c r="U30" s="1"/>
  <c r="T25"/>
  <c r="U25" s="1"/>
  <c r="T21"/>
  <c r="U21" s="1"/>
  <c r="T17"/>
  <c r="U17" s="1"/>
  <c r="T13"/>
  <c r="U13" s="1"/>
  <c r="T9"/>
  <c r="U9" s="1"/>
  <c r="T42" i="3"/>
  <c r="U42" s="1"/>
  <c r="T38"/>
  <c r="U38" s="1"/>
  <c r="T34"/>
  <c r="U34" s="1"/>
  <c r="T30"/>
  <c r="U30" s="1"/>
  <c r="T26"/>
  <c r="U26" s="1"/>
  <c r="T22"/>
  <c r="U22" s="1"/>
  <c r="T18"/>
  <c r="U18" s="1"/>
  <c r="T14"/>
  <c r="U14" s="1"/>
  <c r="T10"/>
  <c r="U10" s="1"/>
  <c r="T5"/>
  <c r="U5" s="1"/>
  <c r="T43" i="14"/>
  <c r="U43" s="1"/>
  <c r="T39"/>
  <c r="U39" s="1"/>
  <c r="T35"/>
  <c r="U35" s="1"/>
  <c r="T31"/>
  <c r="U31" s="1"/>
  <c r="T27"/>
  <c r="U27" s="1"/>
  <c r="T22"/>
  <c r="U22" s="1"/>
  <c r="T18"/>
  <c r="U18" s="1"/>
  <c r="T14"/>
  <c r="U14" s="1"/>
  <c r="T10"/>
  <c r="U10" s="1"/>
  <c r="T44"/>
  <c r="U44" s="1"/>
  <c r="T26"/>
  <c r="U26" s="1"/>
  <c r="T43" i="3"/>
  <c r="T39"/>
  <c r="T35"/>
  <c r="T31"/>
  <c r="T27"/>
  <c r="T23"/>
  <c r="T19"/>
  <c r="T15"/>
  <c r="T11"/>
  <c r="T6"/>
  <c r="U6" s="1"/>
  <c r="T6" i="14"/>
  <c r="U6" s="1"/>
  <c r="T40"/>
  <c r="U40" s="1"/>
  <c r="T36"/>
  <c r="U36" s="1"/>
  <c r="T32"/>
  <c r="U32" s="1"/>
  <c r="T28"/>
  <c r="U28" s="1"/>
  <c r="T23"/>
  <c r="U23" s="1"/>
  <c r="T19"/>
  <c r="U19" s="1"/>
  <c r="T15"/>
  <c r="U15" s="1"/>
  <c r="T11"/>
  <c r="U11" s="1"/>
  <c r="T7"/>
  <c r="U7" s="1"/>
  <c r="T44" i="3"/>
  <c r="U44" s="1"/>
  <c r="T40"/>
  <c r="U40" s="1"/>
  <c r="T36"/>
  <c r="U36" s="1"/>
  <c r="T32"/>
  <c r="U32" s="1"/>
  <c r="T28"/>
  <c r="U28" s="1"/>
  <c r="T24"/>
  <c r="U24" s="1"/>
  <c r="T20"/>
  <c r="U20" s="1"/>
  <c r="T16"/>
  <c r="U16" s="1"/>
  <c r="T12"/>
  <c r="U12" s="1"/>
  <c r="X43" i="14" l="1"/>
  <c r="X42" i="3"/>
  <c r="Y42" s="1"/>
  <c r="X24" i="14"/>
  <c r="X38"/>
  <c r="X21" i="3"/>
  <c r="X27" i="14"/>
  <c r="Z27" s="1"/>
  <c r="X23"/>
  <c r="X41"/>
  <c r="X13"/>
  <c r="X32" i="3"/>
  <c r="Z32" s="1"/>
  <c r="X16" i="14"/>
  <c r="X35"/>
  <c r="X21"/>
  <c r="X30"/>
  <c r="Y30" s="1"/>
  <c r="X37" i="3"/>
  <c r="V20"/>
  <c r="W20"/>
  <c r="W6" i="14"/>
  <c r="V6"/>
  <c r="V22"/>
  <c r="W22"/>
  <c r="V28" i="3"/>
  <c r="W28"/>
  <c r="V19" i="14"/>
  <c r="W19"/>
  <c r="U11" i="3"/>
  <c r="D10" i="11" s="1"/>
  <c r="X11" i="3"/>
  <c r="U43"/>
  <c r="X43"/>
  <c r="W31" i="14"/>
  <c r="V31"/>
  <c r="W22" i="3"/>
  <c r="V22"/>
  <c r="V24"/>
  <c r="W24"/>
  <c r="V40"/>
  <c r="W40"/>
  <c r="V15" i="14"/>
  <c r="W15"/>
  <c r="W32"/>
  <c r="V32"/>
  <c r="W6" i="3"/>
  <c r="V6"/>
  <c r="U23"/>
  <c r="X23"/>
  <c r="U39"/>
  <c r="X39"/>
  <c r="V10" i="14"/>
  <c r="W10"/>
  <c r="W27"/>
  <c r="V27"/>
  <c r="W43"/>
  <c r="V43"/>
  <c r="W18" i="3"/>
  <c r="V18"/>
  <c r="W34"/>
  <c r="V34"/>
  <c r="W13" i="14"/>
  <c r="V13"/>
  <c r="W30"/>
  <c r="V30"/>
  <c r="V8" i="3"/>
  <c r="W8"/>
  <c r="V21"/>
  <c r="W21"/>
  <c r="V37"/>
  <c r="W37"/>
  <c r="W16" i="14"/>
  <c r="V16"/>
  <c r="W33"/>
  <c r="V33"/>
  <c r="X39"/>
  <c r="X13" i="3"/>
  <c r="X19" i="14"/>
  <c r="X22" i="3"/>
  <c r="X26" i="14"/>
  <c r="X32"/>
  <c r="X28" i="3"/>
  <c r="X17" i="14"/>
  <c r="X9" i="3"/>
  <c r="X29" i="14"/>
  <c r="X20"/>
  <c r="X10"/>
  <c r="X5" i="3"/>
  <c r="X25" i="14"/>
  <c r="X40" i="3"/>
  <c r="X34"/>
  <c r="X9" i="14"/>
  <c r="V36" i="3"/>
  <c r="W36"/>
  <c r="U19"/>
  <c r="X19"/>
  <c r="W39" i="14"/>
  <c r="V39"/>
  <c r="W30" i="3"/>
  <c r="V30"/>
  <c r="W42" i="14"/>
  <c r="V42"/>
  <c r="W29"/>
  <c r="V29"/>
  <c r="Z33"/>
  <c r="Y33"/>
  <c r="Z21"/>
  <c r="Y21"/>
  <c r="Z6" i="3"/>
  <c r="Y6"/>
  <c r="Y32"/>
  <c r="Z21"/>
  <c r="Y21"/>
  <c r="Z16" i="14"/>
  <c r="Y16"/>
  <c r="W28"/>
  <c r="V28"/>
  <c r="U35" i="3"/>
  <c r="X35"/>
  <c r="W14"/>
  <c r="V14"/>
  <c r="W9" i="14"/>
  <c r="V9"/>
  <c r="V25"/>
  <c r="W25"/>
  <c r="V17" i="3"/>
  <c r="W17"/>
  <c r="V33"/>
  <c r="W33"/>
  <c r="W12" i="14"/>
  <c r="V12"/>
  <c r="W5"/>
  <c r="V5"/>
  <c r="D19" i="11"/>
  <c r="Z43" i="14"/>
  <c r="Y43"/>
  <c r="Z42" i="3"/>
  <c r="Z7"/>
  <c r="Y7"/>
  <c r="Z23" i="14"/>
  <c r="Y23"/>
  <c r="Z8"/>
  <c r="Y8"/>
  <c r="Z13"/>
  <c r="Y13"/>
  <c r="V16" i="3"/>
  <c r="W16"/>
  <c r="V32"/>
  <c r="W32"/>
  <c r="V7" i="14"/>
  <c r="W7"/>
  <c r="V23"/>
  <c r="W23"/>
  <c r="W40"/>
  <c r="V40"/>
  <c r="U15" i="3"/>
  <c r="X15"/>
  <c r="U31"/>
  <c r="X31"/>
  <c r="W26" i="14"/>
  <c r="V26"/>
  <c r="V18"/>
  <c r="W18"/>
  <c r="W35"/>
  <c r="V35"/>
  <c r="W10" i="3"/>
  <c r="V10"/>
  <c r="W26"/>
  <c r="V26"/>
  <c r="W42"/>
  <c r="V42"/>
  <c r="W21" i="14"/>
  <c r="V21"/>
  <c r="W38"/>
  <c r="V38"/>
  <c r="V13" i="3"/>
  <c r="W13"/>
  <c r="V29"/>
  <c r="W29"/>
  <c r="W8" i="14"/>
  <c r="V8"/>
  <c r="W24"/>
  <c r="V24"/>
  <c r="W41"/>
  <c r="V41"/>
  <c r="X14" i="3"/>
  <c r="X36" i="14"/>
  <c r="X20" i="3"/>
  <c r="X44" i="14"/>
  <c r="X31"/>
  <c r="X29" i="3"/>
  <c r="X6" i="14"/>
  <c r="X41" i="3"/>
  <c r="X40" i="14"/>
  <c r="X12" i="3"/>
  <c r="X44"/>
  <c r="X11" i="14"/>
  <c r="X38" i="3"/>
  <c r="X37" i="14"/>
  <c r="X22"/>
  <c r="X15"/>
  <c r="X17" i="3"/>
  <c r="X34" i="14"/>
  <c r="X24" i="3"/>
  <c r="X18"/>
  <c r="X33"/>
  <c r="V11" i="14"/>
  <c r="W11"/>
  <c r="V44"/>
  <c r="W44"/>
  <c r="V12" i="3"/>
  <c r="W12"/>
  <c r="V44"/>
  <c r="W44"/>
  <c r="W36" i="14"/>
  <c r="V36"/>
  <c r="U27" i="3"/>
  <c r="X27"/>
  <c r="V14" i="14"/>
  <c r="W14"/>
  <c r="W5" i="3"/>
  <c r="V5"/>
  <c r="W38"/>
  <c r="V38"/>
  <c r="W17" i="14"/>
  <c r="V17"/>
  <c r="W34"/>
  <c r="V34"/>
  <c r="V9" i="3"/>
  <c r="W9"/>
  <c r="V25"/>
  <c r="W25"/>
  <c r="V41"/>
  <c r="W41"/>
  <c r="W20" i="14"/>
  <c r="V20"/>
  <c r="W37"/>
  <c r="V37"/>
  <c r="Z8" i="3"/>
  <c r="Y8"/>
  <c r="Z35" i="14"/>
  <c r="Y35"/>
  <c r="Z26" i="3"/>
  <c r="Y26"/>
  <c r="Z41" i="14"/>
  <c r="Y41"/>
  <c r="Z24"/>
  <c r="Y24"/>
  <c r="Z38"/>
  <c r="Y38"/>
  <c r="Z10" i="3"/>
  <c r="Y10"/>
  <c r="Z37"/>
  <c r="Y37"/>
  <c r="X12" i="14"/>
  <c r="X25" i="3"/>
  <c r="X42" i="14"/>
  <c r="X28"/>
  <c r="X36" i="3"/>
  <c r="X14" i="14"/>
  <c r="X30" i="3"/>
  <c r="X18" i="14"/>
  <c r="X7"/>
  <c r="X16" i="3"/>
  <c r="X5" i="14"/>
  <c r="Y27" l="1"/>
  <c r="Z30"/>
  <c r="Z14"/>
  <c r="Y14"/>
  <c r="Z5"/>
  <c r="Y5"/>
  <c r="D20" i="11"/>
  <c r="Z30" i="3"/>
  <c r="Y30"/>
  <c r="Z42" i="14"/>
  <c r="Y42"/>
  <c r="Z27" i="3"/>
  <c r="Y27"/>
  <c r="Z33"/>
  <c r="Y33"/>
  <c r="Z17"/>
  <c r="Y17"/>
  <c r="Z38"/>
  <c r="Y38"/>
  <c r="Z40" i="14"/>
  <c r="Y40"/>
  <c r="Z31"/>
  <c r="Y31"/>
  <c r="Z14" i="3"/>
  <c r="Y14"/>
  <c r="V31"/>
  <c r="W31"/>
  <c r="Z19"/>
  <c r="Y19"/>
  <c r="Z9" i="14"/>
  <c r="Y9"/>
  <c r="Z5" i="3"/>
  <c r="Y5"/>
  <c r="D11" i="11"/>
  <c r="Z9" i="3"/>
  <c r="Y9"/>
  <c r="Z26" i="14"/>
  <c r="Y26"/>
  <c r="Z39"/>
  <c r="Y39"/>
  <c r="V23" i="3"/>
  <c r="W23"/>
  <c r="V43"/>
  <c r="W43"/>
  <c r="E19" i="11"/>
  <c r="Z7" i="14"/>
  <c r="Y7"/>
  <c r="Z36" i="3"/>
  <c r="Y36"/>
  <c r="Z12" i="14"/>
  <c r="Y12"/>
  <c r="Z18"/>
  <c r="Y18"/>
  <c r="Z28"/>
  <c r="Y28"/>
  <c r="Z34"/>
  <c r="Y34"/>
  <c r="Z37"/>
  <c r="Y37"/>
  <c r="Z12" i="3"/>
  <c r="Y12"/>
  <c r="Z29"/>
  <c r="Y29"/>
  <c r="Z36" i="14"/>
  <c r="Y36"/>
  <c r="Z31" i="3"/>
  <c r="Y31"/>
  <c r="V35"/>
  <c r="W35"/>
  <c r="Z25" i="14"/>
  <c r="Y25"/>
  <c r="Z29"/>
  <c r="Y29"/>
  <c r="Z32"/>
  <c r="Y32"/>
  <c r="Z13" i="3"/>
  <c r="Y13"/>
  <c r="Z23"/>
  <c r="Y23"/>
  <c r="Z43"/>
  <c r="Y43"/>
  <c r="Z24"/>
  <c r="Y24"/>
  <c r="Z22" i="14"/>
  <c r="Y22"/>
  <c r="Z44" i="3"/>
  <c r="Y44"/>
  <c r="Z6" i="14"/>
  <c r="Y6"/>
  <c r="Z20" i="3"/>
  <c r="Y20"/>
  <c r="V15"/>
  <c r="W15"/>
  <c r="Z35"/>
  <c r="Y35"/>
  <c r="Z40"/>
  <c r="Y40"/>
  <c r="Z20" i="14"/>
  <c r="Y20"/>
  <c r="Z28" i="3"/>
  <c r="Y28"/>
  <c r="Z19" i="14"/>
  <c r="Y19"/>
  <c r="V39" i="3"/>
  <c r="W39"/>
  <c r="V11"/>
  <c r="W11"/>
  <c r="Z16"/>
  <c r="Y16"/>
  <c r="Z25"/>
  <c r="Y25"/>
  <c r="V27"/>
  <c r="W27"/>
  <c r="Z18"/>
  <c r="Y18"/>
  <c r="Z15" i="14"/>
  <c r="Y15"/>
  <c r="Z11"/>
  <c r="Y11"/>
  <c r="Z41" i="3"/>
  <c r="Y41"/>
  <c r="Z44" i="14"/>
  <c r="Y44"/>
  <c r="Z15" i="3"/>
  <c r="Y15"/>
  <c r="V19"/>
  <c r="W19"/>
  <c r="Z34"/>
  <c r="Y34"/>
  <c r="Z10" i="14"/>
  <c r="Y10"/>
  <c r="Z17"/>
  <c r="Y17"/>
  <c r="Z22" i="3"/>
  <c r="Y22"/>
  <c r="Z39"/>
  <c r="Y39"/>
  <c r="Z11"/>
  <c r="Y11"/>
  <c r="F19" i="11"/>
  <c r="D27" s="1"/>
  <c r="E10" l="1"/>
  <c r="F10"/>
  <c r="D26" s="1"/>
  <c r="D28" s="1"/>
  <c r="F11"/>
  <c r="E11"/>
  <c r="F20"/>
  <c r="E20"/>
</calcChain>
</file>

<file path=xl/comments1.xml><?xml version="1.0" encoding="utf-8"?>
<comments xmlns="http://schemas.openxmlformats.org/spreadsheetml/2006/main">
  <authors>
    <author>Carlos San Emeterio</author>
  </authors>
  <commentList>
    <comment ref="M4" authorId="0">
      <text>
        <r>
          <rPr>
            <b/>
            <sz val="8"/>
            <color indexed="81"/>
            <rFont val="Tahoma"/>
          </rPr>
          <t>Para ver la correspondencia entre normativas y año de matriculación ver pestaña "Relación - Normativas"</t>
        </r>
      </text>
    </comment>
    <comment ref="Q4" authorId="0">
      <text>
        <r>
          <rPr>
            <b/>
            <sz val="8"/>
            <color indexed="81"/>
            <rFont val="Tahoma"/>
          </rPr>
          <t>Deberá ser como mínimo el obligatorio: 7% en gasóleo y 4,1% en gasolina</t>
        </r>
      </text>
    </comment>
  </commentList>
</comments>
</file>

<file path=xl/comments2.xml><?xml version="1.0" encoding="utf-8"?>
<comments xmlns="http://schemas.openxmlformats.org/spreadsheetml/2006/main">
  <authors>
    <author>Carlos San Emeterio</author>
  </authors>
  <commentList>
    <comment ref="M4" authorId="0">
      <text>
        <r>
          <rPr>
            <b/>
            <sz val="8"/>
            <color indexed="81"/>
            <rFont val="Tahoma"/>
          </rPr>
          <t>Para ver la correspondencia entre normativas y año de matriculación ver pestaña "Relación - Normativas"</t>
        </r>
      </text>
    </comment>
    <comment ref="Q4" authorId="0">
      <text>
        <r>
          <rPr>
            <b/>
            <sz val="8"/>
            <color indexed="81"/>
            <rFont val="Tahoma"/>
          </rPr>
          <t>Deberá ser como mínimo el obligatorio: 7% en gasóleo y 4,1% en gasolina</t>
        </r>
      </text>
    </comment>
  </commentList>
</comments>
</file>

<file path=xl/sharedStrings.xml><?xml version="1.0" encoding="utf-8"?>
<sst xmlns="http://schemas.openxmlformats.org/spreadsheetml/2006/main" count="613" uniqueCount="120">
  <si>
    <t>CATEGORIA</t>
  </si>
  <si>
    <t>CLASE</t>
  </si>
  <si>
    <t>COMBUSTIBLE</t>
  </si>
  <si>
    <t>NORMATIVA</t>
  </si>
  <si>
    <t>% BIO OBLIGATORIO</t>
  </si>
  <si>
    <t>Autobuses</t>
  </si>
  <si>
    <t>Urbanos</t>
  </si>
  <si>
    <t>&lt;=15t</t>
  </si>
  <si>
    <t>15t- 18t</t>
  </si>
  <si>
    <t>&gt;18t</t>
  </si>
  <si>
    <t>Convencional</t>
  </si>
  <si>
    <t>1992 – 1994</t>
  </si>
  <si>
    <t>1995 – 1999</t>
  </si>
  <si>
    <t>2000 – 2004</t>
  </si>
  <si>
    <t>2005 – 2007</t>
  </si>
  <si>
    <t>Autocares</t>
  </si>
  <si>
    <t>&lt;=18t</t>
  </si>
  <si>
    <t>1992 - 1994</t>
  </si>
  <si>
    <t>1995 - 1999</t>
  </si>
  <si>
    <t>2000 - 2004</t>
  </si>
  <si>
    <t>Gas natural</t>
  </si>
  <si>
    <t>2000 -</t>
  </si>
  <si>
    <t>Combustible</t>
  </si>
  <si>
    <t>Grupo Napfue</t>
  </si>
  <si>
    <t>Combustible Napfue</t>
  </si>
  <si>
    <t>Factor de emisión (g CO2/g combustible)</t>
  </si>
  <si>
    <t>% combustible obligatorio</t>
  </si>
  <si>
    <t>GLP</t>
  </si>
  <si>
    <t>% BIO UTILIZADO</t>
  </si>
  <si>
    <t>Vehículo</t>
  </si>
  <si>
    <t>Carburante</t>
  </si>
  <si>
    <t>Normativa</t>
  </si>
  <si>
    <t>En esta metodología se estiman los cambios en el consumo de combustible y su impacto en el CO2, las diferencias producidas en N2O y CH4 son tan reducidas que se ha optado por no incluirlas.</t>
  </si>
  <si>
    <t xml:space="preserve">Alcance </t>
  </si>
  <si>
    <t xml:space="preserve">Instrucciones para la cumplimentación: </t>
  </si>
  <si>
    <t>Celdas a cumplimentar</t>
  </si>
  <si>
    <t>Pestaña "Diagrama de flujo": síntesis del proceso, no es necesario cumplimentar información</t>
  </si>
  <si>
    <t>Pestaña "Resumen de emisiones": una vez cumplimentadas el resto de pestañas, esta hoja recoge las emisiones para el escenario base, escenario de proyecto y reducción de emisiones; no es necesario cumplimentar información.</t>
  </si>
  <si>
    <t>Emisiones del escenario base</t>
  </si>
  <si>
    <t>Emisiones del escenario proyecto</t>
  </si>
  <si>
    <t>Clasificación COPERT</t>
  </si>
  <si>
    <t>Factores de emisión</t>
  </si>
  <si>
    <t>Diagrama de flujo</t>
  </si>
  <si>
    <t>Este formulario tiene como objetivo la cuantificación de las reducciones de emisiones debidas al cambio en las flotas de autobuses en el transporte por carretera.</t>
  </si>
  <si>
    <t xml:space="preserve">Características de los combustibles </t>
  </si>
  <si>
    <t>Diésel (incluye % biodiesel)</t>
  </si>
  <si>
    <t>(1) Flota de vehículos: flotas del escenario base y del escenario proyecto.</t>
  </si>
  <si>
    <t>Línea de viaje (origen-destino)</t>
  </si>
  <si>
    <t>Nº de viajes</t>
  </si>
  <si>
    <t>(Vehículos*km)/año</t>
  </si>
  <si>
    <t>Clase vehículo (COPERT)</t>
  </si>
  <si>
    <t>Combustible utilizado</t>
  </si>
  <si>
    <t xml:space="preserve">Consumos COPERT de combustible (t/año) </t>
  </si>
  <si>
    <t>Escenario base</t>
  </si>
  <si>
    <t>Recorrido por viaje (origen-destino; km)</t>
  </si>
  <si>
    <r>
      <t xml:space="preserve">Euro I - </t>
    </r>
    <r>
      <rPr>
        <sz val="10"/>
        <rFont val="Arial"/>
        <family val="2"/>
      </rPr>
      <t>91/542/CEE S I</t>
    </r>
  </si>
  <si>
    <r>
      <t xml:space="preserve">Euro II - </t>
    </r>
    <r>
      <rPr>
        <sz val="10"/>
        <rFont val="Arial"/>
        <family val="2"/>
      </rPr>
      <t>91/542/CEE S II</t>
    </r>
  </si>
  <si>
    <r>
      <t xml:space="preserve">Euro III - </t>
    </r>
    <r>
      <rPr>
        <sz val="10"/>
        <rFont val="Arial"/>
        <family val="2"/>
      </rPr>
      <t>1999/96/CE S I</t>
    </r>
  </si>
  <si>
    <r>
      <t xml:space="preserve">Euro IV - </t>
    </r>
    <r>
      <rPr>
        <sz val="10"/>
        <rFont val="Arial"/>
        <family val="2"/>
      </rPr>
      <t>1999/96/CE S II</t>
    </r>
  </si>
  <si>
    <r>
      <t xml:space="preserve">Euro V - </t>
    </r>
    <r>
      <rPr>
        <sz val="10"/>
        <rFont val="Arial"/>
        <family val="2"/>
      </rPr>
      <t>1999/96/CE S III</t>
    </r>
  </si>
  <si>
    <r>
      <t>EEV –</t>
    </r>
    <r>
      <rPr>
        <sz val="10"/>
        <rFont val="Arial"/>
        <family val="2"/>
      </rPr>
      <t xml:space="preserve"> 1999/96/CE</t>
    </r>
  </si>
  <si>
    <t xml:space="preserve">Viajeros * km </t>
  </si>
  <si>
    <t>Factor de consumo COPERT (g combustible/km recorrido)</t>
  </si>
  <si>
    <t>Factor de emisión COPERT g CO2/km recorrido (COPERT)</t>
  </si>
  <si>
    <t>A</t>
  </si>
  <si>
    <t>AUTOCAR</t>
  </si>
  <si>
    <t>CONVENCIONAL</t>
  </si>
  <si>
    <t>EURO I - 91/542/EEC S I</t>
  </si>
  <si>
    <t>EURO II - 91/542/EEC S II</t>
  </si>
  <si>
    <t>EURO III - COM(97) 627</t>
  </si>
  <si>
    <t>EURO IV - COM(1998) 776</t>
  </si>
  <si>
    <t>EURO V - COM(1998) 776</t>
  </si>
  <si>
    <t>Factor de consumo (g/km)</t>
  </si>
  <si>
    <t>FACTORES MEDIOS POR PAUTA CON 0,5 DE FACTOR DE CARGA</t>
  </si>
  <si>
    <t>URBANO</t>
  </si>
  <si>
    <t>FACTORES MEDIOS URBANOS CON 0,5 DE FACTOR DE CARGA</t>
  </si>
  <si>
    <t>ACTIVIDAD</t>
  </si>
  <si>
    <t>CARRETERA</t>
  </si>
  <si>
    <t>URBANA</t>
  </si>
  <si>
    <t>GASÓLEO</t>
  </si>
  <si>
    <t>EEV</t>
  </si>
  <si>
    <t>GAS NATURAL</t>
  </si>
  <si>
    <t>DOMINIO NORMATIVA</t>
  </si>
  <si>
    <t>GASOLINA</t>
  </si>
  <si>
    <t>DOMINIO ACTIVIDAD</t>
  </si>
  <si>
    <t>DOMINIO CLASE</t>
  </si>
  <si>
    <t>DOMINIO TON AUTOCAR</t>
  </si>
  <si>
    <t>DOMINIO TON URBANO</t>
  </si>
  <si>
    <t>Pauta de conducción (carretera o urbana)</t>
  </si>
  <si>
    <t>Peso máximo autorizado (t)</t>
  </si>
  <si>
    <t>Límite inferior del Intervalo de tonelaje (COPERT 4)</t>
  </si>
  <si>
    <t>Normativa del vehículo</t>
  </si>
  <si>
    <t>LI_TON</t>
  </si>
  <si>
    <t>LS_TON</t>
  </si>
  <si>
    <t>Con el factor de emisión fósil (t)</t>
  </si>
  <si>
    <t>Considerando el % bio obligatorio (t)</t>
  </si>
  <si>
    <t>Considerando el % bio utilizado (t)</t>
  </si>
  <si>
    <t>Consumos registrados de combustible (t)</t>
  </si>
  <si>
    <t>Factor de consumo registrado (g/km)</t>
  </si>
  <si>
    <t>Emisiones de CO2 según el consumo registrado de combustible</t>
  </si>
  <si>
    <t>Emisiones de CO2 según el factor de Inventario</t>
  </si>
  <si>
    <t>Ocupación media (%)</t>
  </si>
  <si>
    <t>Aforo máximo del vehículo (viajeros)</t>
  </si>
  <si>
    <t>PCI (GJ/t)</t>
  </si>
  <si>
    <t>PCI BIO (GJ/t)</t>
  </si>
  <si>
    <t>% en masa obligatorio</t>
  </si>
  <si>
    <t>HÍBRIDO</t>
  </si>
  <si>
    <t>VEHÍCULOS HÍBRIDOS CON UN CONSUMO DEL 75% DE LOS AUTOCARES DE LA MISMA NORMATIVA</t>
  </si>
  <si>
    <t>Escenario proyecto</t>
  </si>
  <si>
    <t>Pestaña "Relación - Normativas": categorización de vehículos y combustibles con respecto a su regulación normativa.  No es necesario cumplimentar información.</t>
  </si>
  <si>
    <t>Pestaña "Escenario de base": cumplimentar con las características del escenario base y del escenario proyecto , tomando como punto de partida variables de recorrido. Se ruega utilizar la caracterización de vehículos y combustibles de la pestaña "Relación - Normativas".</t>
  </si>
  <si>
    <t>Pestaña "Escenario de proyecto": cumplimentar con las características del escenario base y del escenario proyecto , tomando como punto de partida variables de recorrido. Se ruega utilizar la caracterización de vehículos y combustibles de la pestaña "Relación - Normativas".</t>
  </si>
  <si>
    <t>Emisiones (t)</t>
  </si>
  <si>
    <t>kilómetros anuales</t>
  </si>
  <si>
    <t>Reducción de emisión</t>
  </si>
  <si>
    <t>Escenario de proyecto</t>
  </si>
  <si>
    <t>Reducción de emisiones estimada en un año:</t>
  </si>
  <si>
    <t>ELÉCTRICA</t>
  </si>
  <si>
    <t>Celdas a cumplimentar de forma voluntaria</t>
  </si>
  <si>
    <t>Celdas a cumplimentar en caso de que tenga infomación contrastable distinta al valor de referencia aportado en esta Metodología</t>
  </si>
</sst>
</file>

<file path=xl/styles.xml><?xml version="1.0" encoding="utf-8"?>
<styleSheet xmlns="http://schemas.openxmlformats.org/spreadsheetml/2006/main">
  <numFmts count="2">
    <numFmt numFmtId="187" formatCode="_-* #,##0.00\ _P_t_s_-;\-* #,##0.00\ _P_t_s_-;_-* &quot;-&quot;??\ _P_t_s_-;_-@_-"/>
    <numFmt numFmtId="193" formatCode="0.0%"/>
  </numFmts>
  <fonts count="11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8"/>
      <color indexed="81"/>
      <name val="Tahoma"/>
    </font>
    <font>
      <b/>
      <sz val="14"/>
      <color indexed="18"/>
      <name val="Arial"/>
      <family val="2"/>
    </font>
    <font>
      <sz val="14"/>
      <name val="Arial"/>
    </font>
    <font>
      <b/>
      <sz val="14"/>
      <name val="Arial"/>
    </font>
    <font>
      <b/>
      <sz val="14"/>
      <color indexed="9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87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NumberFormat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187" fontId="0" fillId="0" borderId="7" xfId="2" applyNumberFormat="1" applyFont="1" applyBorder="1"/>
    <xf numFmtId="193" fontId="0" fillId="0" borderId="11" xfId="0" applyNumberFormat="1" applyBorder="1"/>
    <xf numFmtId="0" fontId="0" fillId="0" borderId="12" xfId="0" applyBorder="1"/>
    <xf numFmtId="187" fontId="0" fillId="0" borderId="8" xfId="2" applyNumberFormat="1" applyFont="1" applyBorder="1"/>
    <xf numFmtId="193" fontId="0" fillId="0" borderId="13" xfId="0" applyNumberFormat="1" applyFill="1" applyBorder="1"/>
    <xf numFmtId="0" fontId="2" fillId="0" borderId="0" xfId="0" applyFont="1"/>
    <xf numFmtId="0" fontId="0" fillId="0" borderId="2" xfId="0" applyFill="1" applyBorder="1"/>
    <xf numFmtId="0" fontId="0" fillId="0" borderId="1" xfId="0" applyFill="1" applyBorder="1"/>
    <xf numFmtId="0" fontId="0" fillId="0" borderId="3" xfId="0" applyFill="1" applyBorder="1"/>
    <xf numFmtId="0" fontId="2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1" applyFont="1" applyAlignment="1" applyProtection="1">
      <alignment horizontal="justify"/>
    </xf>
    <xf numFmtId="0" fontId="2" fillId="2" borderId="7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7" xfId="0" applyFill="1" applyBorder="1"/>
    <xf numFmtId="3" fontId="0" fillId="0" borderId="18" xfId="0" applyNumberFormat="1" applyBorder="1"/>
    <xf numFmtId="3" fontId="0" fillId="0" borderId="11" xfId="0" applyNumberFormat="1" applyBorder="1"/>
    <xf numFmtId="0" fontId="0" fillId="0" borderId="11" xfId="0" applyBorder="1"/>
    <xf numFmtId="0" fontId="0" fillId="0" borderId="13" xfId="0" applyBorder="1"/>
    <xf numFmtId="0" fontId="2" fillId="0" borderId="0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0" fillId="0" borderId="1" xfId="0" applyNumberFormat="1" applyFill="1" applyBorder="1"/>
    <xf numFmtId="2" fontId="0" fillId="0" borderId="2" xfId="0" applyNumberFormat="1" applyFill="1" applyBorder="1"/>
    <xf numFmtId="2" fontId="0" fillId="0" borderId="3" xfId="0" applyNumberFormat="1" applyFill="1" applyBorder="1"/>
    <xf numFmtId="4" fontId="0" fillId="0" borderId="1" xfId="0" applyNumberFormat="1" applyFill="1" applyBorder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/>
    <xf numFmtId="3" fontId="0" fillId="0" borderId="13" xfId="0" applyNumberFormat="1" applyBorder="1"/>
    <xf numFmtId="4" fontId="0" fillId="0" borderId="7" xfId="0" applyNumberFormat="1" applyBorder="1"/>
    <xf numFmtId="4" fontId="0" fillId="0" borderId="2" xfId="0" applyNumberFormat="1" applyFill="1" applyBorder="1"/>
    <xf numFmtId="4" fontId="0" fillId="0" borderId="2" xfId="0" applyNumberFormat="1" applyBorder="1"/>
    <xf numFmtId="4" fontId="0" fillId="0" borderId="3" xfId="0" applyNumberFormat="1" applyFill="1" applyBorder="1"/>
    <xf numFmtId="4" fontId="0" fillId="0" borderId="3" xfId="0" applyNumberFormat="1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8" fillId="0" borderId="0" xfId="0" applyFont="1" applyFill="1"/>
    <xf numFmtId="0" fontId="9" fillId="2" borderId="7" xfId="0" applyFont="1" applyFill="1" applyBorder="1" applyAlignment="1">
      <alignment horizontal="center" vertical="center" wrapText="1"/>
    </xf>
    <xf numFmtId="0" fontId="0" fillId="5" borderId="1" xfId="0" applyFill="1" applyBorder="1"/>
    <xf numFmtId="10" fontId="0" fillId="5" borderId="1" xfId="0" applyNumberFormat="1" applyFill="1" applyBorder="1"/>
    <xf numFmtId="0" fontId="0" fillId="5" borderId="2" xfId="0" applyFill="1" applyBorder="1"/>
    <xf numFmtId="10" fontId="0" fillId="5" borderId="2" xfId="0" applyNumberFormat="1" applyFill="1" applyBorder="1"/>
    <xf numFmtId="0" fontId="0" fillId="5" borderId="3" xfId="0" applyFill="1" applyBorder="1"/>
    <xf numFmtId="10" fontId="0" fillId="5" borderId="3" xfId="0" applyNumberFormat="1" applyFill="1" applyBorder="1"/>
    <xf numFmtId="0" fontId="0" fillId="5" borderId="22" xfId="0" applyFill="1" applyBorder="1"/>
    <xf numFmtId="0" fontId="0" fillId="5" borderId="24" xfId="0" applyFill="1" applyBorder="1"/>
    <xf numFmtId="0" fontId="0" fillId="5" borderId="26" xfId="0" applyFill="1" applyBorder="1"/>
    <xf numFmtId="0" fontId="9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/>
    <xf numFmtId="3" fontId="10" fillId="0" borderId="0" xfId="0" applyNumberFormat="1" applyFont="1" applyFill="1" applyBorder="1"/>
    <xf numFmtId="193" fontId="0" fillId="0" borderId="7" xfId="0" applyNumberFormat="1" applyBorder="1"/>
    <xf numFmtId="0" fontId="0" fillId="0" borderId="27" xfId="0" applyBorder="1"/>
    <xf numFmtId="187" fontId="1" fillId="0" borderId="2" xfId="2" applyNumberFormat="1" applyFont="1" applyBorder="1"/>
    <xf numFmtId="193" fontId="0" fillId="0" borderId="23" xfId="0" applyNumberFormat="1" applyBorder="1"/>
    <xf numFmtId="193" fontId="0" fillId="0" borderId="28" xfId="0" applyNumberFormat="1" applyBorder="1"/>
    <xf numFmtId="0" fontId="2" fillId="2" borderId="29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3" borderId="22" xfId="0" applyFill="1" applyBorder="1"/>
    <xf numFmtId="0" fontId="0" fillId="3" borderId="24" xfId="0" applyFill="1" applyBorder="1"/>
    <xf numFmtId="0" fontId="0" fillId="3" borderId="26" xfId="0" applyFill="1" applyBorder="1"/>
    <xf numFmtId="10" fontId="0" fillId="0" borderId="1" xfId="0" applyNumberFormat="1" applyBorder="1"/>
    <xf numFmtId="10" fontId="0" fillId="0" borderId="2" xfId="0" applyNumberFormat="1" applyBorder="1"/>
    <xf numFmtId="10" fontId="0" fillId="0" borderId="3" xfId="0" applyNumberFormat="1" applyBorder="1"/>
    <xf numFmtId="4" fontId="0" fillId="0" borderId="21" xfId="0" applyNumberFormat="1" applyFill="1" applyBorder="1"/>
    <xf numFmtId="4" fontId="0" fillId="0" borderId="23" xfId="0" applyNumberFormat="1" applyFill="1" applyBorder="1"/>
    <xf numFmtId="4" fontId="0" fillId="0" borderId="25" xfId="0" applyNumberFormat="1" applyFill="1" applyBorder="1"/>
    <xf numFmtId="0" fontId="0" fillId="6" borderId="22" xfId="0" applyFill="1" applyBorder="1"/>
    <xf numFmtId="0" fontId="0" fillId="6" borderId="24" xfId="0" applyFill="1" applyBorder="1"/>
    <xf numFmtId="0" fontId="0" fillId="6" borderId="26" xfId="0" applyFill="1" applyBorder="1"/>
    <xf numFmtId="4" fontId="0" fillId="0" borderId="34" xfId="0" applyNumberFormat="1" applyFill="1" applyBorder="1"/>
    <xf numFmtId="4" fontId="0" fillId="0" borderId="0" xfId="0" applyNumberFormat="1" applyFill="1" applyBorder="1"/>
    <xf numFmtId="4" fontId="0" fillId="0" borderId="35" xfId="0" applyNumberFormat="1" applyFill="1" applyBorder="1"/>
    <xf numFmtId="4" fontId="0" fillId="0" borderId="22" xfId="0" applyNumberFormat="1" applyFill="1" applyBorder="1"/>
    <xf numFmtId="4" fontId="0" fillId="0" borderId="24" xfId="0" applyNumberFormat="1" applyFill="1" applyBorder="1"/>
    <xf numFmtId="4" fontId="0" fillId="0" borderId="26" xfId="0" applyNumberFormat="1" applyFill="1" applyBorder="1"/>
    <xf numFmtId="0" fontId="0" fillId="5" borderId="7" xfId="0" applyFill="1" applyBorder="1"/>
    <xf numFmtId="0" fontId="0" fillId="6" borderId="7" xfId="0" applyFill="1" applyBorder="1"/>
    <xf numFmtId="0" fontId="5" fillId="0" borderId="0" xfId="0" applyFont="1" applyBorder="1" applyAlignment="1">
      <alignment horizontal="left" vertical="center"/>
    </xf>
    <xf numFmtId="2" fontId="2" fillId="2" borderId="36" xfId="0" applyNumberFormat="1" applyFont="1" applyFill="1" applyBorder="1" applyAlignment="1">
      <alignment horizontal="center" wrapText="1"/>
    </xf>
    <xf numFmtId="2" fontId="2" fillId="2" borderId="37" xfId="0" applyNumberFormat="1" applyFont="1" applyFill="1" applyBorder="1" applyAlignment="1">
      <alignment horizontal="center" wrapText="1"/>
    </xf>
    <xf numFmtId="2" fontId="2" fillId="2" borderId="38" xfId="0" applyNumberFormat="1" applyFont="1" applyFill="1" applyBorder="1" applyAlignment="1">
      <alignment horizontal="center" wrapText="1"/>
    </xf>
    <xf numFmtId="0" fontId="2" fillId="0" borderId="32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2" fontId="9" fillId="2" borderId="36" xfId="0" applyNumberFormat="1" applyFont="1" applyFill="1" applyBorder="1" applyAlignment="1">
      <alignment horizontal="center" wrapText="1"/>
    </xf>
    <xf numFmtId="2" fontId="9" fillId="2" borderId="37" xfId="0" applyNumberFormat="1" applyFont="1" applyFill="1" applyBorder="1" applyAlignment="1">
      <alignment horizontal="center" wrapText="1"/>
    </xf>
    <xf numFmtId="2" fontId="9" fillId="2" borderId="38" xfId="0" applyNumberFormat="1" applyFont="1" applyFill="1" applyBorder="1" applyAlignment="1">
      <alignment horizontal="center" wrapText="1"/>
    </xf>
    <xf numFmtId="2" fontId="10" fillId="4" borderId="36" xfId="0" applyNumberFormat="1" applyFont="1" applyFill="1" applyBorder="1" applyAlignment="1">
      <alignment horizontal="center" wrapText="1"/>
    </xf>
    <xf numFmtId="2" fontId="10" fillId="4" borderId="37" xfId="0" applyNumberFormat="1" applyFont="1" applyFill="1" applyBorder="1" applyAlignment="1">
      <alignment horizontal="center" wrapText="1"/>
    </xf>
    <xf numFmtId="2" fontId="10" fillId="4" borderId="38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1" fontId="8" fillId="0" borderId="7" xfId="0" applyNumberFormat="1" applyFont="1" applyBorder="1"/>
    <xf numFmtId="1" fontId="10" fillId="4" borderId="7" xfId="0" applyNumberFormat="1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15</xdr:row>
      <xdr:rowOff>76200</xdr:rowOff>
    </xdr:from>
    <xdr:to>
      <xdr:col>12</xdr:col>
      <xdr:colOff>28575</xdr:colOff>
      <xdr:row>21</xdr:row>
      <xdr:rowOff>57150</xdr:rowOff>
    </xdr:to>
    <xdr:sp macro="" textlink="">
      <xdr:nvSpPr>
        <xdr:cNvPr id="4" name="3 Rectángulo"/>
        <xdr:cNvSpPr/>
      </xdr:nvSpPr>
      <xdr:spPr>
        <a:xfrm>
          <a:off x="7334250" y="2019300"/>
          <a:ext cx="1838325" cy="9525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 baseline="0"/>
            <a:t>Algorítmo de estimación  </a:t>
          </a:r>
          <a:endParaRPr lang="es-ES" sz="1100"/>
        </a:p>
      </xdr:txBody>
    </xdr:sp>
    <xdr:clientData/>
  </xdr:twoCellAnchor>
  <xdr:twoCellAnchor>
    <xdr:from>
      <xdr:col>12</xdr:col>
      <xdr:colOff>180976</xdr:colOff>
      <xdr:row>18</xdr:row>
      <xdr:rowOff>28574</xdr:rowOff>
    </xdr:from>
    <xdr:to>
      <xdr:col>13</xdr:col>
      <xdr:colOff>419100</xdr:colOff>
      <xdr:row>19</xdr:row>
      <xdr:rowOff>152400</xdr:rowOff>
    </xdr:to>
    <xdr:sp macro="" textlink="">
      <xdr:nvSpPr>
        <xdr:cNvPr id="6" name="5 Flecha derecha"/>
        <xdr:cNvSpPr/>
      </xdr:nvSpPr>
      <xdr:spPr>
        <a:xfrm>
          <a:off x="9324976" y="2457449"/>
          <a:ext cx="1000124" cy="28575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13</xdr:col>
      <xdr:colOff>561975</xdr:colOff>
      <xdr:row>15</xdr:row>
      <xdr:rowOff>95250</xdr:rowOff>
    </xdr:from>
    <xdr:to>
      <xdr:col>16</xdr:col>
      <xdr:colOff>114300</xdr:colOff>
      <xdr:row>21</xdr:row>
      <xdr:rowOff>76200</xdr:rowOff>
    </xdr:to>
    <xdr:sp macro="" textlink="">
      <xdr:nvSpPr>
        <xdr:cNvPr id="7" name="6 Rectángulo"/>
        <xdr:cNvSpPr/>
      </xdr:nvSpPr>
      <xdr:spPr>
        <a:xfrm>
          <a:off x="10467975" y="2038350"/>
          <a:ext cx="1838325" cy="9525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Emisiones atmosféricas</a:t>
          </a:r>
        </a:p>
      </xdr:txBody>
    </xdr:sp>
    <xdr:clientData/>
  </xdr:twoCellAnchor>
  <xdr:twoCellAnchor>
    <xdr:from>
      <xdr:col>0</xdr:col>
      <xdr:colOff>114300</xdr:colOff>
      <xdr:row>15</xdr:row>
      <xdr:rowOff>19050</xdr:rowOff>
    </xdr:from>
    <xdr:to>
      <xdr:col>2</xdr:col>
      <xdr:colOff>428625</xdr:colOff>
      <xdr:row>21</xdr:row>
      <xdr:rowOff>0</xdr:rowOff>
    </xdr:to>
    <xdr:sp macro="" textlink="">
      <xdr:nvSpPr>
        <xdr:cNvPr id="8" name="7 Rectángulo"/>
        <xdr:cNvSpPr/>
      </xdr:nvSpPr>
      <xdr:spPr>
        <a:xfrm>
          <a:off x="114300" y="1962150"/>
          <a:ext cx="1838325" cy="9525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Flota de vehículos (1)</a:t>
          </a:r>
        </a:p>
      </xdr:txBody>
    </xdr:sp>
    <xdr:clientData/>
  </xdr:twoCellAnchor>
  <xdr:twoCellAnchor>
    <xdr:from>
      <xdr:col>5</xdr:col>
      <xdr:colOff>276225</xdr:colOff>
      <xdr:row>27</xdr:row>
      <xdr:rowOff>9524</xdr:rowOff>
    </xdr:from>
    <xdr:to>
      <xdr:col>7</xdr:col>
      <xdr:colOff>695325</xdr:colOff>
      <xdr:row>33</xdr:row>
      <xdr:rowOff>104775</xdr:rowOff>
    </xdr:to>
    <xdr:sp macro="" textlink="">
      <xdr:nvSpPr>
        <xdr:cNvPr id="9" name="8 Rectángulo"/>
        <xdr:cNvSpPr/>
      </xdr:nvSpPr>
      <xdr:spPr>
        <a:xfrm>
          <a:off x="4086225" y="3895724"/>
          <a:ext cx="1943100" cy="1066801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Consumo y caracterización</a:t>
          </a:r>
          <a:r>
            <a:rPr lang="es-ES" sz="1100" baseline="0"/>
            <a:t> de combustibles</a:t>
          </a:r>
          <a:endParaRPr lang="es-ES" sz="1100"/>
        </a:p>
      </xdr:txBody>
    </xdr:sp>
    <xdr:clientData/>
  </xdr:twoCellAnchor>
  <xdr:twoCellAnchor>
    <xdr:from>
      <xdr:col>2</xdr:col>
      <xdr:colOff>561975</xdr:colOff>
      <xdr:row>17</xdr:row>
      <xdr:rowOff>95250</xdr:rowOff>
    </xdr:from>
    <xdr:to>
      <xdr:col>4</xdr:col>
      <xdr:colOff>685800</xdr:colOff>
      <xdr:row>19</xdr:row>
      <xdr:rowOff>0</xdr:rowOff>
    </xdr:to>
    <xdr:sp macro="" textlink="">
      <xdr:nvSpPr>
        <xdr:cNvPr id="11" name="10 Flecha derecha"/>
        <xdr:cNvSpPr/>
      </xdr:nvSpPr>
      <xdr:spPr>
        <a:xfrm>
          <a:off x="2085975" y="2362200"/>
          <a:ext cx="1647825" cy="2286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5</xdr:col>
      <xdr:colOff>314325</xdr:colOff>
      <xdr:row>3</xdr:row>
      <xdr:rowOff>85725</xdr:rowOff>
    </xdr:from>
    <xdr:to>
      <xdr:col>7</xdr:col>
      <xdr:colOff>628650</xdr:colOff>
      <xdr:row>9</xdr:row>
      <xdr:rowOff>66675</xdr:rowOff>
    </xdr:to>
    <xdr:sp macro="" textlink="">
      <xdr:nvSpPr>
        <xdr:cNvPr id="13" name="12 Rectángulo"/>
        <xdr:cNvSpPr/>
      </xdr:nvSpPr>
      <xdr:spPr>
        <a:xfrm>
          <a:off x="4124325" y="85725"/>
          <a:ext cx="1838325" cy="9525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Recorridos:</a:t>
          </a: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dato directo</a:t>
          </a:r>
        </a:p>
      </xdr:txBody>
    </xdr:sp>
    <xdr:clientData/>
  </xdr:twoCellAnchor>
  <xdr:twoCellAnchor>
    <xdr:from>
      <xdr:col>5</xdr:col>
      <xdr:colOff>266700</xdr:colOff>
      <xdr:row>15</xdr:row>
      <xdr:rowOff>9524</xdr:rowOff>
    </xdr:from>
    <xdr:to>
      <xdr:col>7</xdr:col>
      <xdr:colOff>704850</xdr:colOff>
      <xdr:row>21</xdr:row>
      <xdr:rowOff>38099</xdr:rowOff>
    </xdr:to>
    <xdr:sp macro="" textlink="">
      <xdr:nvSpPr>
        <xdr:cNvPr id="14" name="13 Rectángulo"/>
        <xdr:cNvSpPr/>
      </xdr:nvSpPr>
      <xdr:spPr>
        <a:xfrm>
          <a:off x="4076700" y="1952624"/>
          <a:ext cx="1962150" cy="100012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Preparación de la información </a:t>
          </a:r>
        </a:p>
      </xdr:txBody>
    </xdr:sp>
    <xdr:clientData/>
  </xdr:twoCellAnchor>
  <xdr:twoCellAnchor>
    <xdr:from>
      <xdr:col>6</xdr:col>
      <xdr:colOff>190500</xdr:colOff>
      <xdr:row>21</xdr:row>
      <xdr:rowOff>85724</xdr:rowOff>
    </xdr:from>
    <xdr:to>
      <xdr:col>6</xdr:col>
      <xdr:colOff>485775</xdr:colOff>
      <xdr:row>26</xdr:row>
      <xdr:rowOff>85724</xdr:rowOff>
    </xdr:to>
    <xdr:sp macro="" textlink="">
      <xdr:nvSpPr>
        <xdr:cNvPr id="16" name="15 Flecha arriba y abajo"/>
        <xdr:cNvSpPr/>
      </xdr:nvSpPr>
      <xdr:spPr>
        <a:xfrm>
          <a:off x="4762500" y="3000374"/>
          <a:ext cx="295275" cy="809625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6</xdr:col>
      <xdr:colOff>190500</xdr:colOff>
      <xdr:row>10</xdr:row>
      <xdr:rowOff>0</xdr:rowOff>
    </xdr:from>
    <xdr:to>
      <xdr:col>6</xdr:col>
      <xdr:colOff>485775</xdr:colOff>
      <xdr:row>15</xdr:row>
      <xdr:rowOff>0</xdr:rowOff>
    </xdr:to>
    <xdr:sp macro="" textlink="">
      <xdr:nvSpPr>
        <xdr:cNvPr id="17" name="16 Flecha arriba y abajo"/>
        <xdr:cNvSpPr/>
      </xdr:nvSpPr>
      <xdr:spPr>
        <a:xfrm>
          <a:off x="4762500" y="1133475"/>
          <a:ext cx="295275" cy="809625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8</xdr:col>
      <xdr:colOff>57150</xdr:colOff>
      <xdr:row>17</xdr:row>
      <xdr:rowOff>114300</xdr:rowOff>
    </xdr:from>
    <xdr:to>
      <xdr:col>9</xdr:col>
      <xdr:colOff>295274</xdr:colOff>
      <xdr:row>19</xdr:row>
      <xdr:rowOff>76201</xdr:rowOff>
    </xdr:to>
    <xdr:sp macro="" textlink="">
      <xdr:nvSpPr>
        <xdr:cNvPr id="18" name="17 Flecha derecha"/>
        <xdr:cNvSpPr/>
      </xdr:nvSpPr>
      <xdr:spPr>
        <a:xfrm>
          <a:off x="6153150" y="2381250"/>
          <a:ext cx="1000124" cy="28575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3:M22"/>
  <sheetViews>
    <sheetView showGridLines="0" tabSelected="1" zoomScaleNormal="145" workbookViewId="0"/>
  </sheetViews>
  <sheetFormatPr baseColWidth="10" defaultRowHeight="12.75"/>
  <cols>
    <col min="1" max="1" width="4" customWidth="1"/>
  </cols>
  <sheetData>
    <row r="3" spans="2:4">
      <c r="B3" s="118" t="s">
        <v>33</v>
      </c>
      <c r="C3" s="118"/>
      <c r="D3" s="118"/>
    </row>
    <row r="4" spans="2:4">
      <c r="B4" s="3"/>
      <c r="C4" s="3"/>
      <c r="D4" s="3"/>
    </row>
    <row r="5" spans="2:4">
      <c r="B5" s="4" t="s">
        <v>43</v>
      </c>
    </row>
    <row r="6" spans="2:4">
      <c r="B6" t="s">
        <v>32</v>
      </c>
    </row>
    <row r="7" spans="2:4">
      <c r="B7" s="4"/>
    </row>
    <row r="8" spans="2:4">
      <c r="B8" s="4"/>
    </row>
    <row r="12" spans="2:4">
      <c r="B12" s="5" t="s">
        <v>34</v>
      </c>
    </row>
    <row r="13" spans="2:4">
      <c r="B13" s="5"/>
    </row>
    <row r="14" spans="2:4">
      <c r="B14" s="5"/>
      <c r="C14" s="43"/>
      <c r="D14" s="4" t="s">
        <v>35</v>
      </c>
    </row>
    <row r="15" spans="2:4">
      <c r="C15" s="116"/>
      <c r="D15" s="4" t="s">
        <v>118</v>
      </c>
    </row>
    <row r="16" spans="2:4">
      <c r="C16" s="117"/>
      <c r="D16" s="4" t="s">
        <v>119</v>
      </c>
    </row>
    <row r="18" spans="3:13">
      <c r="C18" s="4" t="s">
        <v>36</v>
      </c>
    </row>
    <row r="19" spans="3:13">
      <c r="C19" s="4" t="s">
        <v>110</v>
      </c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3:13">
      <c r="C20" s="4" t="s">
        <v>111</v>
      </c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3:13">
      <c r="C21" s="4" t="s">
        <v>109</v>
      </c>
    </row>
    <row r="22" spans="3:13">
      <c r="C22" s="4" t="s">
        <v>37</v>
      </c>
    </row>
  </sheetData>
  <sheetProtection password="D151" sheet="1" formatCells="0" formatColumns="0" formatRows="0" insertColumns="0" insertRows="0" insertHyperlinks="0" deleteColumns="0" deleteRows="0" sort="0" autoFilter="0" pivotTables="0"/>
  <protectedRanges>
    <protectedRange sqref="C14:C16" name="Rango1"/>
  </protectedRanges>
  <mergeCells count="1">
    <mergeCell ref="B3:D3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2:I53"/>
  <sheetViews>
    <sheetView showGridLines="0" workbookViewId="0"/>
  </sheetViews>
  <sheetFormatPr baseColWidth="10" defaultRowHeight="12.75"/>
  <sheetData>
    <row r="2" spans="2:4">
      <c r="B2" s="118" t="s">
        <v>42</v>
      </c>
      <c r="C2" s="118"/>
      <c r="D2" s="118"/>
    </row>
    <row r="3" spans="2:4">
      <c r="B3" s="3"/>
      <c r="C3" s="3"/>
      <c r="D3" s="3"/>
    </row>
    <row r="9" spans="2:4">
      <c r="B9" s="118"/>
      <c r="C9" s="118"/>
      <c r="D9" s="118"/>
    </row>
    <row r="14" spans="2:4">
      <c r="B14" s="23"/>
    </row>
    <row r="32" spans="5:5">
      <c r="E32" s="4"/>
    </row>
    <row r="33" spans="1:5">
      <c r="E33" s="4"/>
    </row>
    <row r="34" spans="1:5">
      <c r="E34" s="4"/>
    </row>
    <row r="35" spans="1:5">
      <c r="E35" s="4"/>
    </row>
    <row r="36" spans="1:5">
      <c r="A36" s="4" t="s">
        <v>46</v>
      </c>
      <c r="E36" s="4"/>
    </row>
    <row r="49" spans="9:9">
      <c r="I49" s="4"/>
    </row>
    <row r="50" spans="9:9">
      <c r="I50" s="4"/>
    </row>
    <row r="51" spans="9:9">
      <c r="I51" s="4"/>
    </row>
    <row r="52" spans="9:9">
      <c r="I52" s="4"/>
    </row>
    <row r="53" spans="9:9">
      <c r="I53" s="4"/>
    </row>
  </sheetData>
  <sheetProtection password="D151" sheet="1" formatCells="0" formatColumns="0" formatRows="0" insertColumns="0" insertRows="0" insertHyperlinks="0" deleteColumns="0" deleteRows="0" sort="0" autoFilter="0" pivotTables="0"/>
  <mergeCells count="2">
    <mergeCell ref="B2:D2"/>
    <mergeCell ref="B9:D9"/>
  </mergeCells>
  <phoneticPr fontId="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4"/>
  <dimension ref="A2:Z44"/>
  <sheetViews>
    <sheetView showGridLines="0" zoomScale="70" workbookViewId="0">
      <selection activeCell="A5" sqref="A5"/>
    </sheetView>
  </sheetViews>
  <sheetFormatPr baseColWidth="10" defaultColWidth="11.28515625" defaultRowHeight="12.75"/>
  <cols>
    <col min="1" max="26" width="20.7109375" customWidth="1"/>
  </cols>
  <sheetData>
    <row r="2" spans="1:26">
      <c r="A2" s="118" t="s">
        <v>53</v>
      </c>
      <c r="B2" s="118"/>
      <c r="C2" s="118"/>
      <c r="H2" s="5"/>
      <c r="I2" s="1"/>
      <c r="J2" s="1"/>
      <c r="L2" s="5"/>
      <c r="M2" s="5"/>
      <c r="N2" s="5"/>
      <c r="O2" s="5"/>
      <c r="P2" s="5"/>
      <c r="Q2" s="5"/>
      <c r="R2" s="3"/>
      <c r="S2" s="3"/>
    </row>
    <row r="3" spans="1:26" ht="27.75" customHeight="1">
      <c r="U3" s="119" t="s">
        <v>99</v>
      </c>
      <c r="V3" s="120"/>
      <c r="W3" s="121"/>
      <c r="X3" s="119" t="s">
        <v>100</v>
      </c>
      <c r="Y3" s="120"/>
      <c r="Z3" s="121"/>
    </row>
    <row r="4" spans="1:26" ht="53.25" customHeight="1">
      <c r="A4" s="39" t="s">
        <v>47</v>
      </c>
      <c r="B4" s="39" t="s">
        <v>54</v>
      </c>
      <c r="C4" s="39" t="s">
        <v>48</v>
      </c>
      <c r="D4" s="39" t="s">
        <v>102</v>
      </c>
      <c r="E4" s="39" t="s">
        <v>101</v>
      </c>
      <c r="F4" s="39" t="s">
        <v>49</v>
      </c>
      <c r="G4" s="39" t="s">
        <v>61</v>
      </c>
      <c r="H4" s="39" t="s">
        <v>51</v>
      </c>
      <c r="I4" s="39" t="s">
        <v>97</v>
      </c>
      <c r="J4" s="39" t="s">
        <v>98</v>
      </c>
      <c r="K4" s="39" t="s">
        <v>88</v>
      </c>
      <c r="L4" s="39" t="s">
        <v>50</v>
      </c>
      <c r="M4" s="39" t="s">
        <v>91</v>
      </c>
      <c r="N4" s="39" t="s">
        <v>89</v>
      </c>
      <c r="O4" s="39" t="s">
        <v>90</v>
      </c>
      <c r="P4" s="58" t="s">
        <v>4</v>
      </c>
      <c r="Q4" s="39" t="s">
        <v>28</v>
      </c>
      <c r="R4" s="39" t="s">
        <v>62</v>
      </c>
      <c r="S4" s="39" t="s">
        <v>52</v>
      </c>
      <c r="T4" s="58" t="s">
        <v>63</v>
      </c>
      <c r="U4" s="39" t="s">
        <v>94</v>
      </c>
      <c r="V4" s="58" t="s">
        <v>95</v>
      </c>
      <c r="W4" s="58" t="s">
        <v>96</v>
      </c>
      <c r="X4" s="39" t="s">
        <v>94</v>
      </c>
      <c r="Y4" s="58" t="s">
        <v>95</v>
      </c>
      <c r="Z4" s="58" t="s">
        <v>96</v>
      </c>
    </row>
    <row r="5" spans="1:26">
      <c r="A5" s="40"/>
      <c r="B5" s="40"/>
      <c r="C5" s="40"/>
      <c r="D5" s="77"/>
      <c r="E5" s="78"/>
      <c r="F5" s="25">
        <f>B5*C5</f>
        <v>0</v>
      </c>
      <c r="G5" s="55" t="str">
        <f>IF(OR(B5="",C5="",D5="",E5=""),"Rellene campos",F5*D5*E5)</f>
        <v>Rellene campos</v>
      </c>
      <c r="H5" s="40" t="s">
        <v>79</v>
      </c>
      <c r="I5" s="40"/>
      <c r="J5" s="6" t="str">
        <f>IF(F5=0,"Rellene campos",I5*1000000/F5)</f>
        <v>Rellene campos</v>
      </c>
      <c r="K5" s="40"/>
      <c r="L5" s="77"/>
      <c r="M5" s="77"/>
      <c r="N5" s="77"/>
      <c r="O5" s="69" t="str">
        <f>IF(L5="","Defina clase",IF(N5="","DEFINA PMA",IF(L5="URBANO",SMALL(DOM_URBANO,COUNTIF(DOM_URBANO,"&lt;="&amp;N5)),SMALL(DOM_AUTOCARES,COUNTIF(DOM_AUTOCARES,"&lt;="&amp;N5)))))</f>
        <v>Defina clase</v>
      </c>
      <c r="P5" s="101">
        <f>IF(H5="","Rellene combustible",INDEX('Características combustibles'!$F$6:$F$10,MATCH(H5,DOM_COMB,0)))</f>
        <v>7.0000000000000007E-2</v>
      </c>
      <c r="Q5" s="107"/>
      <c r="R5" s="51" t="str">
        <f>IF(OR(M5="",N5="",H5="",K5="",L5=""),"Rellene campos",IF(H5="GAS NATURAL",IF(K5&lt;&gt;"URBANA","La metodología COPERT 4 no contempla autobuses de gas natural con circulación no urbana",LOOKUP(M5,'Factores de emision'!$F$73:$F$76,'Factores de emision'!$I$73:$I$76)),INDEX('Factores de emision'!$I$7:$I$72,MATCH(K5&amp;"-"&amp;L5&amp;"-"&amp;M5&amp;"-"&amp;O5,'Factores de emision'!$J$7:$J$72,0))))</f>
        <v>Rellene campos</v>
      </c>
      <c r="S5" s="104" t="str">
        <f>IF(ISTEXT(R5),"Rellene campos",F5*R5/1000000)</f>
        <v>Rellene campos</v>
      </c>
      <c r="T5" s="51">
        <f>IF(H5="","Rellene Combustible",INDEX('Características combustibles'!$E$6:$E$10,MATCH($H5,DOM_COMB,0)))</f>
        <v>3.1375917872674131</v>
      </c>
      <c r="U5" s="110">
        <f>IF(OR(ISTEXT(I5),ISTEXT(T5)),0,T5*I5)</f>
        <v>0</v>
      </c>
      <c r="V5" s="104">
        <f>U5*(1-INDEX('Características combustibles'!$I$6:$I$10,MATCH($H5,DOM_COMB,0)))</f>
        <v>0</v>
      </c>
      <c r="W5" s="54">
        <f>U5*(1-(($Q5/INDEX('Características combustibles'!$H$6:$H$10,MATCH($H5,DOM_COMB,0)))/(((1-$Q5)/INDEX('Características combustibles'!$G$6:$G$10,MATCH($H5,DOM_COMB,0)))+($Q5/INDEX('Características combustibles'!$H$6:$H$10,MATCH($H5,DOM_COMB,0))))))</f>
        <v>0</v>
      </c>
      <c r="X5" s="110">
        <f>IF(OR(ISTEXT(S5),ISTEXT(T5)),,T5*S5)</f>
        <v>0</v>
      </c>
      <c r="Y5" s="54">
        <f>X5*(1-INDEX('Características combustibles'!$I$6:$I$10,MATCH($H5,DOM_COMB,0)))</f>
        <v>0</v>
      </c>
      <c r="Z5" s="113">
        <f>X5*(1-(($Q5/INDEX('Características combustibles'!$H$6:$H$10,MATCH($H5,DOM_COMB,0)))/(((1-$Q5)/INDEX('Características combustibles'!$G$6:$G$10,MATCH($H5,DOM_COMB,0)))+($Q5/INDEX('Características combustibles'!$H$6:$H$10,MATCH($H5,DOM_COMB,0))))))</f>
        <v>0</v>
      </c>
    </row>
    <row r="6" spans="1:26">
      <c r="A6" s="41"/>
      <c r="B6" s="41"/>
      <c r="C6" s="41"/>
      <c r="D6" s="79"/>
      <c r="E6" s="80"/>
      <c r="F6" s="24">
        <f t="shared" ref="F6:F44" si="0">B6*C6</f>
        <v>0</v>
      </c>
      <c r="G6" s="56" t="str">
        <f t="shared" ref="G6:G44" si="1">IF(OR(B6="",C6="",D6="",E6=""),"Rellene campos",F6*D6*E6)</f>
        <v>Rellene campos</v>
      </c>
      <c r="H6" s="41" t="s">
        <v>79</v>
      </c>
      <c r="I6" s="41"/>
      <c r="J6" s="7" t="str">
        <f t="shared" ref="J6:J44" si="2">IF(F6=0,"Rellene campos",I6*1000000/F6)</f>
        <v>Rellene campos</v>
      </c>
      <c r="K6" s="41"/>
      <c r="L6" s="79"/>
      <c r="M6" s="79"/>
      <c r="N6" s="79"/>
      <c r="O6" s="71" t="str">
        <f t="shared" ref="O6:O44" si="3">IF(L6="","Defina clase",IF(N6="","Defina pma",IF(L6="URBANO",SMALL(DOM_URBANO,COUNTIF(DOM_URBANO,"&lt;="&amp;N6)),SMALL(DOM_AUTOCARES,COUNTIF(DOM_AUTOCARES,"&lt;="&amp;N6)))))</f>
        <v>Defina clase</v>
      </c>
      <c r="P6" s="102">
        <f>IF(H6="","Rellene combustible",INDEX('Características combustibles'!$F$6:$F$10,MATCH(H6,DOM_COMB,0)))</f>
        <v>7.0000000000000007E-2</v>
      </c>
      <c r="Q6" s="108"/>
      <c r="R6" s="52" t="str">
        <f>IF(OR(M6="",N6="",H6="",K6="",L6=""),"Rellene campos",IF(H6="GAS NATURAL",IF(K6&lt;&gt;"URBANA","La metodología COPERT 4 no contempla autobuses de gas natural con circulación no urbana",LOOKUP(L6,'Factores de emision'!$F$73:$F$76,'Factores de emision'!$I$73:$I$76)),INDEX('Factores de emision'!$I$7:$I$72,MATCH(K6&amp;"-"&amp;L6&amp;"-"&amp;M6&amp;"-"&amp;O6,'Factores de emision'!$J$7:$J$72,0))))</f>
        <v>Rellene campos</v>
      </c>
      <c r="S6" s="71" t="str">
        <f t="shared" ref="S6:S44" si="4">IF(ISTEXT(R6),"Rellene campos",F6*R6/1000000)</f>
        <v>Rellene campos</v>
      </c>
      <c r="T6" s="52">
        <f>IF(H6="","Rellene Combustible",INDEX('Características combustibles'!$E$6:$E$10,MATCH($H6,DOM_COMB,0)))</f>
        <v>3.1375917872674131</v>
      </c>
      <c r="U6" s="111">
        <f t="shared" ref="U6:U44" si="5">IF(OR(ISTEXT(I6),ISTEXT(T6)),0,T6*I6)</f>
        <v>0</v>
      </c>
      <c r="V6" s="105">
        <f>U6*(1-INDEX('Características combustibles'!$I$6:$I$10,MATCH($H6,DOM_COMB,0)))</f>
        <v>0</v>
      </c>
      <c r="W6" s="65">
        <f>U6*(1-(($Q6/INDEX('Características combustibles'!$H$6:$H$10,MATCH($H6,DOM_COMB,0)))/(((1-$Q6)/INDEX('Características combustibles'!$G$6:$G$10,MATCH($H6,DOM_COMB,0)))+($Q6/INDEX('Características combustibles'!$H$6:$H$10,MATCH($H6,DOM_COMB,0))))))</f>
        <v>0</v>
      </c>
      <c r="X6" s="111">
        <f t="shared" ref="X6:X44" si="6">IF(OR(ISTEXT(S6),ISTEXT(T6)),,T6*S6)</f>
        <v>0</v>
      </c>
      <c r="Y6" s="65">
        <f>X6*(1-INDEX('Características combustibles'!$I$6:$I$10,MATCH($H6,DOM_COMB,0)))</f>
        <v>0</v>
      </c>
      <c r="Z6" s="114">
        <f>X6*(1-(($Q6/INDEX('Características combustibles'!$H$6:$H$10,MATCH($H6,DOM_COMB,0)))/(((1-$Q6)/INDEX('Características combustibles'!$G$6:$G$10,MATCH($H6,DOM_COMB,0)))+($Q6/INDEX('Características combustibles'!$H$6:$H$10,MATCH($H6,DOM_COMB,0))))))</f>
        <v>0</v>
      </c>
    </row>
    <row r="7" spans="1:26">
      <c r="A7" s="41"/>
      <c r="B7" s="41"/>
      <c r="C7" s="41"/>
      <c r="D7" s="79"/>
      <c r="E7" s="80"/>
      <c r="F7" s="24">
        <f t="shared" si="0"/>
        <v>0</v>
      </c>
      <c r="G7" s="56" t="str">
        <f t="shared" si="1"/>
        <v>Rellene campos</v>
      </c>
      <c r="H7" s="41" t="s">
        <v>79</v>
      </c>
      <c r="I7" s="41"/>
      <c r="J7" s="7" t="str">
        <f t="shared" si="2"/>
        <v>Rellene campos</v>
      </c>
      <c r="K7" s="41"/>
      <c r="L7" s="79"/>
      <c r="M7" s="79"/>
      <c r="N7" s="79"/>
      <c r="O7" s="71" t="str">
        <f t="shared" si="3"/>
        <v>Defina clase</v>
      </c>
      <c r="P7" s="102">
        <f>IF(H7="","Rellene combustible",INDEX('Características combustibles'!$F$6:$F$10,MATCH(H7,DOM_COMB,0)))</f>
        <v>7.0000000000000007E-2</v>
      </c>
      <c r="Q7" s="108"/>
      <c r="R7" s="52" t="str">
        <f>IF(OR(M7="",N7="",H7="",K7="",L7=""),"Rellene campos",IF(H7="GAS NATURAL",IF(K7&lt;&gt;"URBANA","La metodología COPERT 4 no contempla autobuses de gas natural con circulación no urbana",LOOKUP(L7,'Factores de emision'!$F$73:$F$76,'Factores de emision'!$I$73:$I$76)),INDEX('Factores de emision'!$I$7:$I$72,MATCH(K7&amp;"-"&amp;L7&amp;"-"&amp;M7&amp;"-"&amp;O7,'Factores de emision'!$J$7:$J$72,0))))</f>
        <v>Rellene campos</v>
      </c>
      <c r="S7" s="71" t="str">
        <f t="shared" si="4"/>
        <v>Rellene campos</v>
      </c>
      <c r="T7" s="52">
        <f>IF(H7="","Rellene Combustible",INDEX('Características combustibles'!$E$6:$E$10,MATCH($H7,DOM_COMB,0)))</f>
        <v>3.1375917872674131</v>
      </c>
      <c r="U7" s="111">
        <f t="shared" si="5"/>
        <v>0</v>
      </c>
      <c r="V7" s="105">
        <f>U7*(1-INDEX('Características combustibles'!$I$6:$I$10,MATCH($H7,DOM_COMB,0)))</f>
        <v>0</v>
      </c>
      <c r="W7" s="65">
        <f>U7*(1-(($Q7/INDEX('Características combustibles'!$H$6:$H$10,MATCH($H7,DOM_COMB,0)))/(((1-$Q7)/INDEX('Características combustibles'!$G$6:$G$10,MATCH($H7,DOM_COMB,0)))+($Q7/INDEX('Características combustibles'!$H$6:$H$10,MATCH($H7,DOM_COMB,0))))))</f>
        <v>0</v>
      </c>
      <c r="X7" s="111">
        <f t="shared" si="6"/>
        <v>0</v>
      </c>
      <c r="Y7" s="65">
        <f>X7*(1-INDEX('Características combustibles'!$I$6:$I$10,MATCH($H7,DOM_COMB,0)))</f>
        <v>0</v>
      </c>
      <c r="Z7" s="114">
        <f>X7*(1-(($Q7/INDEX('Características combustibles'!$H$6:$H$10,MATCH($H7,DOM_COMB,0)))/(((1-$Q7)/INDEX('Características combustibles'!$G$6:$G$10,MATCH($H7,DOM_COMB,0)))+($Q7/INDEX('Características combustibles'!$H$6:$H$10,MATCH($H7,DOM_COMB,0))))))</f>
        <v>0</v>
      </c>
    </row>
    <row r="8" spans="1:26">
      <c r="A8" s="41"/>
      <c r="B8" s="41"/>
      <c r="C8" s="41"/>
      <c r="D8" s="79"/>
      <c r="E8" s="80"/>
      <c r="F8" s="24">
        <f t="shared" si="0"/>
        <v>0</v>
      </c>
      <c r="G8" s="56" t="str">
        <f t="shared" si="1"/>
        <v>Rellene campos</v>
      </c>
      <c r="H8" s="41" t="s">
        <v>79</v>
      </c>
      <c r="I8" s="41"/>
      <c r="J8" s="7" t="str">
        <f t="shared" si="2"/>
        <v>Rellene campos</v>
      </c>
      <c r="K8" s="41"/>
      <c r="L8" s="79"/>
      <c r="M8" s="79"/>
      <c r="N8" s="79"/>
      <c r="O8" s="71" t="str">
        <f t="shared" si="3"/>
        <v>Defina clase</v>
      </c>
      <c r="P8" s="102">
        <f>IF(H8="","Rellene combustible",INDEX('Características combustibles'!$F$6:$F$10,MATCH(H8,DOM_COMB,0)))</f>
        <v>7.0000000000000007E-2</v>
      </c>
      <c r="Q8" s="108"/>
      <c r="R8" s="52" t="str">
        <f>IF(OR(M8="",N8="",H8="",K8="",L8=""),"Rellene campos",IF(H8="GAS NATURAL",IF(K8&lt;&gt;"URBANA","La metodología COPERT 4 no contempla autobuses de gas natural con circulación no urbana",LOOKUP(L8,'Factores de emision'!$F$73:$F$76,'Factores de emision'!$I$73:$I$76)),INDEX('Factores de emision'!$I$7:$I$72,MATCH(K8&amp;"-"&amp;L8&amp;"-"&amp;M8&amp;"-"&amp;O8,'Factores de emision'!$J$7:$J$72,0))))</f>
        <v>Rellene campos</v>
      </c>
      <c r="S8" s="71" t="str">
        <f t="shared" si="4"/>
        <v>Rellene campos</v>
      </c>
      <c r="T8" s="52">
        <f>IF(H8="","Rellene Combustible",INDEX('Características combustibles'!$E$6:$E$10,MATCH($H8,DOM_COMB,0)))</f>
        <v>3.1375917872674131</v>
      </c>
      <c r="U8" s="111">
        <f t="shared" si="5"/>
        <v>0</v>
      </c>
      <c r="V8" s="105">
        <f>U8*(1-INDEX('Características combustibles'!$I$6:$I$10,MATCH($H8,DOM_COMB,0)))</f>
        <v>0</v>
      </c>
      <c r="W8" s="65">
        <f>U8*(1-(($Q8/INDEX('Características combustibles'!$H$6:$H$10,MATCH($H8,DOM_COMB,0)))/(((1-$Q8)/INDEX('Características combustibles'!$G$6:$G$10,MATCH($H8,DOM_COMB,0)))+($Q8/INDEX('Características combustibles'!$H$6:$H$10,MATCH($H8,DOM_COMB,0))))))</f>
        <v>0</v>
      </c>
      <c r="X8" s="111">
        <f t="shared" si="6"/>
        <v>0</v>
      </c>
      <c r="Y8" s="65">
        <f>X8*(1-INDEX('Características combustibles'!$I$6:$I$10,MATCH($H8,DOM_COMB,0)))</f>
        <v>0</v>
      </c>
      <c r="Z8" s="114">
        <f>X8*(1-(($Q8/INDEX('Características combustibles'!$H$6:$H$10,MATCH($H8,DOM_COMB,0)))/(((1-$Q8)/INDEX('Características combustibles'!$G$6:$G$10,MATCH($H8,DOM_COMB,0)))+($Q8/INDEX('Características combustibles'!$H$6:$H$10,MATCH($H8,DOM_COMB,0))))))</f>
        <v>0</v>
      </c>
    </row>
    <row r="9" spans="1:26">
      <c r="A9" s="41"/>
      <c r="B9" s="41"/>
      <c r="C9" s="41"/>
      <c r="D9" s="79"/>
      <c r="E9" s="80"/>
      <c r="F9" s="24">
        <f t="shared" si="0"/>
        <v>0</v>
      </c>
      <c r="G9" s="56" t="str">
        <f t="shared" si="1"/>
        <v>Rellene campos</v>
      </c>
      <c r="H9" s="41" t="s">
        <v>79</v>
      </c>
      <c r="I9" s="41"/>
      <c r="J9" s="7" t="str">
        <f t="shared" si="2"/>
        <v>Rellene campos</v>
      </c>
      <c r="K9" s="41"/>
      <c r="L9" s="79"/>
      <c r="M9" s="79"/>
      <c r="N9" s="79"/>
      <c r="O9" s="71" t="str">
        <f t="shared" si="3"/>
        <v>Defina clase</v>
      </c>
      <c r="P9" s="102">
        <f>IF(H9="","Rellene combustible",INDEX('Características combustibles'!$F$6:$F$10,MATCH(H9,DOM_COMB,0)))</f>
        <v>7.0000000000000007E-2</v>
      </c>
      <c r="Q9" s="108"/>
      <c r="R9" s="52" t="str">
        <f>IF(OR(M9="",N9="",H9="",K9="",L9=""),"Rellene campos",IF(H9="GAS NATURAL",IF(K9&lt;&gt;"URBANA","La metodología COPERT 4 no contempla autobuses de gas natural con circulación no urbana",LOOKUP(L9,'Factores de emision'!$F$73:$F$76,'Factores de emision'!$I$73:$I$76)),INDEX('Factores de emision'!$I$7:$I$72,MATCH(K9&amp;"-"&amp;L9&amp;"-"&amp;M9&amp;"-"&amp;O9,'Factores de emision'!$J$7:$J$72,0))))</f>
        <v>Rellene campos</v>
      </c>
      <c r="S9" s="71" t="str">
        <f t="shared" si="4"/>
        <v>Rellene campos</v>
      </c>
      <c r="T9" s="52">
        <f>IF(H9="","Rellene Combustible",INDEX('Características combustibles'!$E$6:$E$10,MATCH($H9,DOM_COMB,0)))</f>
        <v>3.1375917872674131</v>
      </c>
      <c r="U9" s="111">
        <f t="shared" si="5"/>
        <v>0</v>
      </c>
      <c r="V9" s="105">
        <f>U9*(1-INDEX('Características combustibles'!$I$6:$I$10,MATCH($H9,DOM_COMB,0)))</f>
        <v>0</v>
      </c>
      <c r="W9" s="65">
        <f>U9*(1-(($Q9/INDEX('Características combustibles'!$H$6:$H$10,MATCH($H9,DOM_COMB,0)))/(((1-$Q9)/INDEX('Características combustibles'!$G$6:$G$10,MATCH($H9,DOM_COMB,0)))+($Q9/INDEX('Características combustibles'!$H$6:$H$10,MATCH($H9,DOM_COMB,0))))))</f>
        <v>0</v>
      </c>
      <c r="X9" s="111">
        <f t="shared" si="6"/>
        <v>0</v>
      </c>
      <c r="Y9" s="65">
        <f>X9*(1-INDEX('Características combustibles'!$I$6:$I$10,MATCH($H9,DOM_COMB,0)))</f>
        <v>0</v>
      </c>
      <c r="Z9" s="114">
        <f>X9*(1-(($Q9/INDEX('Características combustibles'!$H$6:$H$10,MATCH($H9,DOM_COMB,0)))/(((1-$Q9)/INDEX('Características combustibles'!$G$6:$G$10,MATCH($H9,DOM_COMB,0)))+($Q9/INDEX('Características combustibles'!$H$6:$H$10,MATCH($H9,DOM_COMB,0))))))</f>
        <v>0</v>
      </c>
    </row>
    <row r="10" spans="1:26">
      <c r="A10" s="41"/>
      <c r="B10" s="41"/>
      <c r="C10" s="41"/>
      <c r="D10" s="79"/>
      <c r="E10" s="80"/>
      <c r="F10" s="24">
        <f t="shared" si="0"/>
        <v>0</v>
      </c>
      <c r="G10" s="56" t="str">
        <f t="shared" si="1"/>
        <v>Rellene campos</v>
      </c>
      <c r="H10" s="41" t="s">
        <v>79</v>
      </c>
      <c r="I10" s="41"/>
      <c r="J10" s="7" t="str">
        <f t="shared" si="2"/>
        <v>Rellene campos</v>
      </c>
      <c r="K10" s="41"/>
      <c r="L10" s="79"/>
      <c r="M10" s="79"/>
      <c r="N10" s="79"/>
      <c r="O10" s="71" t="str">
        <f t="shared" si="3"/>
        <v>Defina clase</v>
      </c>
      <c r="P10" s="102">
        <f>IF(H10="","Rellene combustible",INDEX('Características combustibles'!$F$6:$F$10,MATCH(H10,DOM_COMB,0)))</f>
        <v>7.0000000000000007E-2</v>
      </c>
      <c r="Q10" s="108"/>
      <c r="R10" s="52" t="str">
        <f>IF(OR(M10="",N10="",H10="",K10="",L10=""),"Rellene campos",IF(H10="GAS NATURAL",IF(K10&lt;&gt;"URBANA","La metodología COPERT 4 no contempla autobuses de gas natural con circulación no urbana",LOOKUP(L10,'Factores de emision'!$F$73:$F$76,'Factores de emision'!$I$73:$I$76)),INDEX('Factores de emision'!$I$7:$I$72,MATCH(K10&amp;"-"&amp;L10&amp;"-"&amp;M10&amp;"-"&amp;O10,'Factores de emision'!$J$7:$J$72,0))))</f>
        <v>Rellene campos</v>
      </c>
      <c r="S10" s="71" t="str">
        <f t="shared" si="4"/>
        <v>Rellene campos</v>
      </c>
      <c r="T10" s="52">
        <f>IF(H10="","Rellene Combustible",INDEX('Características combustibles'!$E$6:$E$10,MATCH($H10,DOM_COMB,0)))</f>
        <v>3.1375917872674131</v>
      </c>
      <c r="U10" s="111">
        <f t="shared" si="5"/>
        <v>0</v>
      </c>
      <c r="V10" s="105">
        <f>U10*(1-INDEX('Características combustibles'!$I$6:$I$10,MATCH($H10,DOM_COMB,0)))</f>
        <v>0</v>
      </c>
      <c r="W10" s="65">
        <f>U10*(1-(($Q10/INDEX('Características combustibles'!$H$6:$H$10,MATCH($H10,DOM_COMB,0)))/(((1-$Q10)/INDEX('Características combustibles'!$G$6:$G$10,MATCH($H10,DOM_COMB,0)))+($Q10/INDEX('Características combustibles'!$H$6:$H$10,MATCH($H10,DOM_COMB,0))))))</f>
        <v>0</v>
      </c>
      <c r="X10" s="111">
        <f t="shared" si="6"/>
        <v>0</v>
      </c>
      <c r="Y10" s="65">
        <f>X10*(1-INDEX('Características combustibles'!$I$6:$I$10,MATCH($H10,DOM_COMB,0)))</f>
        <v>0</v>
      </c>
      <c r="Z10" s="114">
        <f>X10*(1-(($Q10/INDEX('Características combustibles'!$H$6:$H$10,MATCH($H10,DOM_COMB,0)))/(((1-$Q10)/INDEX('Características combustibles'!$G$6:$G$10,MATCH($H10,DOM_COMB,0)))+($Q10/INDEX('Características combustibles'!$H$6:$H$10,MATCH($H10,DOM_COMB,0))))))</f>
        <v>0</v>
      </c>
    </row>
    <row r="11" spans="1:26">
      <c r="A11" s="41"/>
      <c r="B11" s="41"/>
      <c r="C11" s="41"/>
      <c r="D11" s="79"/>
      <c r="E11" s="80"/>
      <c r="F11" s="24">
        <f t="shared" si="0"/>
        <v>0</v>
      </c>
      <c r="G11" s="56" t="str">
        <f t="shared" si="1"/>
        <v>Rellene campos</v>
      </c>
      <c r="H11" s="41" t="s">
        <v>79</v>
      </c>
      <c r="I11" s="41"/>
      <c r="J11" s="7" t="str">
        <f t="shared" si="2"/>
        <v>Rellene campos</v>
      </c>
      <c r="K11" s="41"/>
      <c r="L11" s="79"/>
      <c r="M11" s="79"/>
      <c r="N11" s="79"/>
      <c r="O11" s="71" t="str">
        <f t="shared" si="3"/>
        <v>Defina clase</v>
      </c>
      <c r="P11" s="102">
        <f>IF(H11="","Rellene combustible",INDEX('Características combustibles'!$F$6:$F$10,MATCH(H11,DOM_COMB,0)))</f>
        <v>7.0000000000000007E-2</v>
      </c>
      <c r="Q11" s="108"/>
      <c r="R11" s="52" t="str">
        <f>IF(OR(M11="",N11="",H11="",K11="",L11=""),"Rellene campos",IF(H11="GAS NATURAL",IF(K11&lt;&gt;"URBANA","La metodología COPERT 4 no contempla autobuses de gas natural con circulación no urbana",LOOKUP(L11,'Factores de emision'!$F$73:$F$76,'Factores de emision'!$I$73:$I$76)),INDEX('Factores de emision'!$I$7:$I$72,MATCH(K11&amp;"-"&amp;L11&amp;"-"&amp;M11&amp;"-"&amp;O11,'Factores de emision'!$J$7:$J$72,0))))</f>
        <v>Rellene campos</v>
      </c>
      <c r="S11" s="71" t="str">
        <f t="shared" si="4"/>
        <v>Rellene campos</v>
      </c>
      <c r="T11" s="52">
        <f>IF(H11="","Rellene Combustible",INDEX('Características combustibles'!$E$6:$E$10,MATCH($H11,DOM_COMB,0)))</f>
        <v>3.1375917872674131</v>
      </c>
      <c r="U11" s="111">
        <f t="shared" si="5"/>
        <v>0</v>
      </c>
      <c r="V11" s="105">
        <f>U11*(1-INDEX('Características combustibles'!$I$6:$I$10,MATCH($H11,DOM_COMB,0)))</f>
        <v>0</v>
      </c>
      <c r="W11" s="65">
        <f>U11*(1-(($Q11/INDEX('Características combustibles'!$H$6:$H$10,MATCH($H11,DOM_COMB,0)))/(((1-$Q11)/INDEX('Características combustibles'!$G$6:$G$10,MATCH($H11,DOM_COMB,0)))+($Q11/INDEX('Características combustibles'!$H$6:$H$10,MATCH($H11,DOM_COMB,0))))))</f>
        <v>0</v>
      </c>
      <c r="X11" s="111">
        <f t="shared" si="6"/>
        <v>0</v>
      </c>
      <c r="Y11" s="65">
        <f>X11*(1-INDEX('Características combustibles'!$I$6:$I$10,MATCH($H11,DOM_COMB,0)))</f>
        <v>0</v>
      </c>
      <c r="Z11" s="114">
        <f>X11*(1-(($Q11/INDEX('Características combustibles'!$H$6:$H$10,MATCH($H11,DOM_COMB,0)))/(((1-$Q11)/INDEX('Características combustibles'!$G$6:$G$10,MATCH($H11,DOM_COMB,0)))+($Q11/INDEX('Características combustibles'!$H$6:$H$10,MATCH($H11,DOM_COMB,0))))))</f>
        <v>0</v>
      </c>
    </row>
    <row r="12" spans="1:26">
      <c r="A12" s="41"/>
      <c r="B12" s="41"/>
      <c r="C12" s="41"/>
      <c r="D12" s="79"/>
      <c r="E12" s="80"/>
      <c r="F12" s="24">
        <f t="shared" si="0"/>
        <v>0</v>
      </c>
      <c r="G12" s="56" t="str">
        <f t="shared" si="1"/>
        <v>Rellene campos</v>
      </c>
      <c r="H12" s="41" t="s">
        <v>79</v>
      </c>
      <c r="I12" s="41"/>
      <c r="J12" s="7" t="str">
        <f t="shared" si="2"/>
        <v>Rellene campos</v>
      </c>
      <c r="K12" s="41"/>
      <c r="L12" s="79"/>
      <c r="M12" s="79"/>
      <c r="N12" s="79"/>
      <c r="O12" s="71" t="str">
        <f t="shared" si="3"/>
        <v>Defina clase</v>
      </c>
      <c r="P12" s="102">
        <f>IF(H12="","Rellene combustible",INDEX('Características combustibles'!$F$6:$F$10,MATCH(H12,DOM_COMB,0)))</f>
        <v>7.0000000000000007E-2</v>
      </c>
      <c r="Q12" s="108"/>
      <c r="R12" s="52" t="str">
        <f>IF(OR(M12="",N12="",H12="",K12="",L12=""),"Rellene campos",IF(H12="GAS NATURAL",IF(K12&lt;&gt;"URBANA","La metodología COPERT 4 no contempla autobuses de gas natural con circulación no urbana",LOOKUP(L12,'Factores de emision'!$F$73:$F$76,'Factores de emision'!$I$73:$I$76)),INDEX('Factores de emision'!$I$7:$I$72,MATCH(K12&amp;"-"&amp;L12&amp;"-"&amp;M12&amp;"-"&amp;O12,'Factores de emision'!$J$7:$J$72,0))))</f>
        <v>Rellene campos</v>
      </c>
      <c r="S12" s="71" t="str">
        <f t="shared" si="4"/>
        <v>Rellene campos</v>
      </c>
      <c r="T12" s="52">
        <f>IF(H12="","Rellene Combustible",INDEX('Características combustibles'!$E$6:$E$10,MATCH($H12,DOM_COMB,0)))</f>
        <v>3.1375917872674131</v>
      </c>
      <c r="U12" s="111">
        <f t="shared" si="5"/>
        <v>0</v>
      </c>
      <c r="V12" s="105">
        <f>U12*(1-INDEX('Características combustibles'!$I$6:$I$10,MATCH($H12,DOM_COMB,0)))</f>
        <v>0</v>
      </c>
      <c r="W12" s="65">
        <f>U12*(1-(($Q12/INDEX('Características combustibles'!$H$6:$H$10,MATCH($H12,DOM_COMB,0)))/(((1-$Q12)/INDEX('Características combustibles'!$G$6:$G$10,MATCH($H12,DOM_COMB,0)))+($Q12/INDEX('Características combustibles'!$H$6:$H$10,MATCH($H12,DOM_COMB,0))))))</f>
        <v>0</v>
      </c>
      <c r="X12" s="111">
        <f t="shared" si="6"/>
        <v>0</v>
      </c>
      <c r="Y12" s="65">
        <f>X12*(1-INDEX('Características combustibles'!$I$6:$I$10,MATCH($H12,DOM_COMB,0)))</f>
        <v>0</v>
      </c>
      <c r="Z12" s="114">
        <f>X12*(1-(($Q12/INDEX('Características combustibles'!$H$6:$H$10,MATCH($H12,DOM_COMB,0)))/(((1-$Q12)/INDEX('Características combustibles'!$G$6:$G$10,MATCH($H12,DOM_COMB,0)))+($Q12/INDEX('Características combustibles'!$H$6:$H$10,MATCH($H12,DOM_COMB,0))))))</f>
        <v>0</v>
      </c>
    </row>
    <row r="13" spans="1:26">
      <c r="A13" s="41"/>
      <c r="B13" s="41"/>
      <c r="C13" s="41"/>
      <c r="D13" s="79"/>
      <c r="E13" s="80"/>
      <c r="F13" s="24">
        <f t="shared" si="0"/>
        <v>0</v>
      </c>
      <c r="G13" s="56" t="str">
        <f t="shared" si="1"/>
        <v>Rellene campos</v>
      </c>
      <c r="H13" s="41" t="s">
        <v>79</v>
      </c>
      <c r="I13" s="41"/>
      <c r="J13" s="7" t="str">
        <f t="shared" si="2"/>
        <v>Rellene campos</v>
      </c>
      <c r="K13" s="41"/>
      <c r="L13" s="79"/>
      <c r="M13" s="79"/>
      <c r="N13" s="79"/>
      <c r="O13" s="71" t="str">
        <f t="shared" si="3"/>
        <v>Defina clase</v>
      </c>
      <c r="P13" s="102">
        <f>IF(H13="","Rellene combustible",INDEX('Características combustibles'!$F$6:$F$10,MATCH(H13,DOM_COMB,0)))</f>
        <v>7.0000000000000007E-2</v>
      </c>
      <c r="Q13" s="108"/>
      <c r="R13" s="52" t="str">
        <f>IF(OR(M13="",N13="",H13="",K13="",L13=""),"Rellene campos",IF(H13="GAS NATURAL",IF(K13&lt;&gt;"URBANA","La metodología COPERT 4 no contempla autobuses de gas natural con circulación no urbana",LOOKUP(L13,'Factores de emision'!$F$73:$F$76,'Factores de emision'!$I$73:$I$76)),INDEX('Factores de emision'!$I$7:$I$72,MATCH(K13&amp;"-"&amp;L13&amp;"-"&amp;M13&amp;"-"&amp;O13,'Factores de emision'!$J$7:$J$72,0))))</f>
        <v>Rellene campos</v>
      </c>
      <c r="S13" s="71" t="str">
        <f t="shared" si="4"/>
        <v>Rellene campos</v>
      </c>
      <c r="T13" s="52">
        <f>IF(H13="","Rellene Combustible",INDEX('Características combustibles'!$E$6:$E$10,MATCH($H13,DOM_COMB,0)))</f>
        <v>3.1375917872674131</v>
      </c>
      <c r="U13" s="111">
        <f t="shared" si="5"/>
        <v>0</v>
      </c>
      <c r="V13" s="105">
        <f>U13*(1-INDEX('Características combustibles'!$I$6:$I$10,MATCH($H13,DOM_COMB,0)))</f>
        <v>0</v>
      </c>
      <c r="W13" s="65">
        <f>U13*(1-(($Q13/INDEX('Características combustibles'!$H$6:$H$10,MATCH($H13,DOM_COMB,0)))/(((1-$Q13)/INDEX('Características combustibles'!$G$6:$G$10,MATCH($H13,DOM_COMB,0)))+($Q13/INDEX('Características combustibles'!$H$6:$H$10,MATCH($H13,DOM_COMB,0))))))</f>
        <v>0</v>
      </c>
      <c r="X13" s="111">
        <f t="shared" si="6"/>
        <v>0</v>
      </c>
      <c r="Y13" s="65">
        <f>X13*(1-INDEX('Características combustibles'!$I$6:$I$10,MATCH($H13,DOM_COMB,0)))</f>
        <v>0</v>
      </c>
      <c r="Z13" s="114">
        <f>X13*(1-(($Q13/INDEX('Características combustibles'!$H$6:$H$10,MATCH($H13,DOM_COMB,0)))/(((1-$Q13)/INDEX('Características combustibles'!$G$6:$G$10,MATCH($H13,DOM_COMB,0)))+($Q13/INDEX('Características combustibles'!$H$6:$H$10,MATCH($H13,DOM_COMB,0))))))</f>
        <v>0</v>
      </c>
    </row>
    <row r="14" spans="1:26">
      <c r="A14" s="41"/>
      <c r="B14" s="41"/>
      <c r="C14" s="41"/>
      <c r="D14" s="79"/>
      <c r="E14" s="80"/>
      <c r="F14" s="24">
        <f t="shared" si="0"/>
        <v>0</v>
      </c>
      <c r="G14" s="56" t="str">
        <f t="shared" si="1"/>
        <v>Rellene campos</v>
      </c>
      <c r="H14" s="41" t="s">
        <v>79</v>
      </c>
      <c r="I14" s="41"/>
      <c r="J14" s="7" t="str">
        <f t="shared" si="2"/>
        <v>Rellene campos</v>
      </c>
      <c r="K14" s="41"/>
      <c r="L14" s="79"/>
      <c r="M14" s="79"/>
      <c r="N14" s="79"/>
      <c r="O14" s="71" t="str">
        <f t="shared" si="3"/>
        <v>Defina clase</v>
      </c>
      <c r="P14" s="102">
        <f>IF(H14="","Rellene combustible",INDEX('Características combustibles'!$F$6:$F$10,MATCH(H14,DOM_COMB,0)))</f>
        <v>7.0000000000000007E-2</v>
      </c>
      <c r="Q14" s="108"/>
      <c r="R14" s="52" t="str">
        <f>IF(OR(M14="",N14="",H14="",K14="",L14=""),"Rellene campos",IF(H14="GAS NATURAL",IF(K14&lt;&gt;"URBANA","La metodología COPERT 4 no contempla autobuses de gas natural con circulación no urbana",LOOKUP(L14,'Factores de emision'!$F$73:$F$76,'Factores de emision'!$I$73:$I$76)),INDEX('Factores de emision'!$I$7:$I$72,MATCH(K14&amp;"-"&amp;L14&amp;"-"&amp;M14&amp;"-"&amp;O14,'Factores de emision'!$J$7:$J$72,0))))</f>
        <v>Rellene campos</v>
      </c>
      <c r="S14" s="71" t="str">
        <f t="shared" si="4"/>
        <v>Rellene campos</v>
      </c>
      <c r="T14" s="52">
        <f>IF(H14="","Rellene Combustible",INDEX('Características combustibles'!$E$6:$E$10,MATCH($H14,DOM_COMB,0)))</f>
        <v>3.1375917872674131</v>
      </c>
      <c r="U14" s="111">
        <f t="shared" si="5"/>
        <v>0</v>
      </c>
      <c r="V14" s="105">
        <f>U14*(1-INDEX('Características combustibles'!$I$6:$I$10,MATCH($H14,DOM_COMB,0)))</f>
        <v>0</v>
      </c>
      <c r="W14" s="65">
        <f>U14*(1-(($Q14/INDEX('Características combustibles'!$H$6:$H$10,MATCH($H14,DOM_COMB,0)))/(((1-$Q14)/INDEX('Características combustibles'!$G$6:$G$10,MATCH($H14,DOM_COMB,0)))+($Q14/INDEX('Características combustibles'!$H$6:$H$10,MATCH($H14,DOM_COMB,0))))))</f>
        <v>0</v>
      </c>
      <c r="X14" s="111">
        <f t="shared" si="6"/>
        <v>0</v>
      </c>
      <c r="Y14" s="65">
        <f>X14*(1-INDEX('Características combustibles'!$I$6:$I$10,MATCH($H14,DOM_COMB,0)))</f>
        <v>0</v>
      </c>
      <c r="Z14" s="114">
        <f>X14*(1-(($Q14/INDEX('Características combustibles'!$H$6:$H$10,MATCH($H14,DOM_COMB,0)))/(((1-$Q14)/INDEX('Características combustibles'!$G$6:$G$10,MATCH($H14,DOM_COMB,0)))+($Q14/INDEX('Características combustibles'!$H$6:$H$10,MATCH($H14,DOM_COMB,0))))))</f>
        <v>0</v>
      </c>
    </row>
    <row r="15" spans="1:26">
      <c r="A15" s="41"/>
      <c r="B15" s="41"/>
      <c r="C15" s="41"/>
      <c r="D15" s="79"/>
      <c r="E15" s="80"/>
      <c r="F15" s="24">
        <f t="shared" si="0"/>
        <v>0</v>
      </c>
      <c r="G15" s="56" t="str">
        <f t="shared" si="1"/>
        <v>Rellene campos</v>
      </c>
      <c r="H15" s="41" t="s">
        <v>79</v>
      </c>
      <c r="I15" s="41"/>
      <c r="J15" s="7" t="str">
        <f t="shared" si="2"/>
        <v>Rellene campos</v>
      </c>
      <c r="K15" s="41"/>
      <c r="L15" s="79"/>
      <c r="M15" s="79"/>
      <c r="N15" s="79"/>
      <c r="O15" s="71" t="str">
        <f t="shared" si="3"/>
        <v>Defina clase</v>
      </c>
      <c r="P15" s="102">
        <f>IF(H15="","Rellene combustible",INDEX('Características combustibles'!$F$6:$F$10,MATCH(H15,DOM_COMB,0)))</f>
        <v>7.0000000000000007E-2</v>
      </c>
      <c r="Q15" s="108"/>
      <c r="R15" s="52" t="str">
        <f>IF(OR(M15="",N15="",H15="",K15="",L15=""),"Rellene campos",IF(H15="GAS NATURAL",IF(K15&lt;&gt;"URBANA","La metodología COPERT 4 no contempla autobuses de gas natural con circulación no urbana",LOOKUP(L15,'Factores de emision'!$F$73:$F$76,'Factores de emision'!$I$73:$I$76)),INDEX('Factores de emision'!$I$7:$I$72,MATCH(K15&amp;"-"&amp;L15&amp;"-"&amp;M15&amp;"-"&amp;O15,'Factores de emision'!$J$7:$J$72,0))))</f>
        <v>Rellene campos</v>
      </c>
      <c r="S15" s="71" t="str">
        <f t="shared" si="4"/>
        <v>Rellene campos</v>
      </c>
      <c r="T15" s="52">
        <f>IF(H15="","Rellene Combustible",INDEX('Características combustibles'!$E$6:$E$10,MATCH($H15,DOM_COMB,0)))</f>
        <v>3.1375917872674131</v>
      </c>
      <c r="U15" s="111">
        <f t="shared" si="5"/>
        <v>0</v>
      </c>
      <c r="V15" s="105">
        <f>U15*(1-INDEX('Características combustibles'!$I$6:$I$10,MATCH($H15,DOM_COMB,0)))</f>
        <v>0</v>
      </c>
      <c r="W15" s="65">
        <f>U15*(1-(($Q15/INDEX('Características combustibles'!$H$6:$H$10,MATCH($H15,DOM_COMB,0)))/(((1-$Q15)/INDEX('Características combustibles'!$G$6:$G$10,MATCH($H15,DOM_COMB,0)))+($Q15/INDEX('Características combustibles'!$H$6:$H$10,MATCH($H15,DOM_COMB,0))))))</f>
        <v>0</v>
      </c>
      <c r="X15" s="111">
        <f t="shared" si="6"/>
        <v>0</v>
      </c>
      <c r="Y15" s="65">
        <f>X15*(1-INDEX('Características combustibles'!$I$6:$I$10,MATCH($H15,DOM_COMB,0)))</f>
        <v>0</v>
      </c>
      <c r="Z15" s="114">
        <f>X15*(1-(($Q15/INDEX('Características combustibles'!$H$6:$H$10,MATCH($H15,DOM_COMB,0)))/(((1-$Q15)/INDEX('Características combustibles'!$G$6:$G$10,MATCH($H15,DOM_COMB,0)))+($Q15/INDEX('Características combustibles'!$H$6:$H$10,MATCH($H15,DOM_COMB,0))))))</f>
        <v>0</v>
      </c>
    </row>
    <row r="16" spans="1:26">
      <c r="A16" s="41"/>
      <c r="B16" s="41"/>
      <c r="C16" s="41"/>
      <c r="D16" s="79"/>
      <c r="E16" s="80"/>
      <c r="F16" s="24">
        <f t="shared" si="0"/>
        <v>0</v>
      </c>
      <c r="G16" s="56" t="str">
        <f t="shared" si="1"/>
        <v>Rellene campos</v>
      </c>
      <c r="H16" s="41" t="s">
        <v>79</v>
      </c>
      <c r="I16" s="41"/>
      <c r="J16" s="7" t="str">
        <f t="shared" si="2"/>
        <v>Rellene campos</v>
      </c>
      <c r="K16" s="41"/>
      <c r="L16" s="79"/>
      <c r="M16" s="79"/>
      <c r="N16" s="79"/>
      <c r="O16" s="71" t="str">
        <f t="shared" si="3"/>
        <v>Defina clase</v>
      </c>
      <c r="P16" s="102">
        <f>IF(H16="","Rellene combustible",INDEX('Características combustibles'!$F$6:$F$10,MATCH(H16,DOM_COMB,0)))</f>
        <v>7.0000000000000007E-2</v>
      </c>
      <c r="Q16" s="108"/>
      <c r="R16" s="52" t="str">
        <f>IF(OR(M16="",N16="",H16="",K16="",L16=""),"Rellene campos",IF(H16="GAS NATURAL",IF(K16&lt;&gt;"URBANA","La metodología COPERT 4 no contempla autobuses de gas natural con circulación no urbana",LOOKUP(L16,'Factores de emision'!$F$73:$F$76,'Factores de emision'!$I$73:$I$76)),INDEX('Factores de emision'!$I$7:$I$72,MATCH(K16&amp;"-"&amp;L16&amp;"-"&amp;M16&amp;"-"&amp;O16,'Factores de emision'!$J$7:$J$72,0))))</f>
        <v>Rellene campos</v>
      </c>
      <c r="S16" s="71" t="str">
        <f t="shared" si="4"/>
        <v>Rellene campos</v>
      </c>
      <c r="T16" s="52">
        <f>IF(H16="","Rellene Combustible",INDEX('Características combustibles'!$E$6:$E$10,MATCH($H16,DOM_COMB,0)))</f>
        <v>3.1375917872674131</v>
      </c>
      <c r="U16" s="111">
        <f t="shared" si="5"/>
        <v>0</v>
      </c>
      <c r="V16" s="105">
        <f>U16*(1-INDEX('Características combustibles'!$I$6:$I$10,MATCH($H16,DOM_COMB,0)))</f>
        <v>0</v>
      </c>
      <c r="W16" s="65">
        <f>U16*(1-(($Q16/INDEX('Características combustibles'!$H$6:$H$10,MATCH($H16,DOM_COMB,0)))/(((1-$Q16)/INDEX('Características combustibles'!$G$6:$G$10,MATCH($H16,DOM_COMB,0)))+($Q16/INDEX('Características combustibles'!$H$6:$H$10,MATCH($H16,DOM_COMB,0))))))</f>
        <v>0</v>
      </c>
      <c r="X16" s="111">
        <f t="shared" si="6"/>
        <v>0</v>
      </c>
      <c r="Y16" s="65">
        <f>X16*(1-INDEX('Características combustibles'!$I$6:$I$10,MATCH($H16,DOM_COMB,0)))</f>
        <v>0</v>
      </c>
      <c r="Z16" s="114">
        <f>X16*(1-(($Q16/INDEX('Características combustibles'!$H$6:$H$10,MATCH($H16,DOM_COMB,0)))/(((1-$Q16)/INDEX('Características combustibles'!$G$6:$G$10,MATCH($H16,DOM_COMB,0)))+($Q16/INDEX('Características combustibles'!$H$6:$H$10,MATCH($H16,DOM_COMB,0))))))</f>
        <v>0</v>
      </c>
    </row>
    <row r="17" spans="1:26">
      <c r="A17" s="41"/>
      <c r="B17" s="41"/>
      <c r="C17" s="41"/>
      <c r="D17" s="79"/>
      <c r="E17" s="80"/>
      <c r="F17" s="24">
        <f t="shared" si="0"/>
        <v>0</v>
      </c>
      <c r="G17" s="56" t="str">
        <f t="shared" si="1"/>
        <v>Rellene campos</v>
      </c>
      <c r="H17" s="41" t="s">
        <v>79</v>
      </c>
      <c r="I17" s="41"/>
      <c r="J17" s="7" t="str">
        <f t="shared" si="2"/>
        <v>Rellene campos</v>
      </c>
      <c r="K17" s="41"/>
      <c r="L17" s="79"/>
      <c r="M17" s="79"/>
      <c r="N17" s="79"/>
      <c r="O17" s="71" t="str">
        <f t="shared" si="3"/>
        <v>Defina clase</v>
      </c>
      <c r="P17" s="102">
        <f>IF(H17="","Rellene combustible",INDEX('Características combustibles'!$F$6:$F$10,MATCH(H17,DOM_COMB,0)))</f>
        <v>7.0000000000000007E-2</v>
      </c>
      <c r="Q17" s="108"/>
      <c r="R17" s="52" t="str">
        <f>IF(OR(M17="",N17="",H17="",K17="",L17=""),"Rellene campos",IF(H17="GAS NATURAL",IF(K17&lt;&gt;"URBANA","La metodología COPERT 4 no contempla autobuses de gas natural con circulación no urbana",LOOKUP(L17,'Factores de emision'!$F$73:$F$76,'Factores de emision'!$I$73:$I$76)),INDEX('Factores de emision'!$I$7:$I$72,MATCH(K17&amp;"-"&amp;L17&amp;"-"&amp;M17&amp;"-"&amp;O17,'Factores de emision'!$J$7:$J$72,0))))</f>
        <v>Rellene campos</v>
      </c>
      <c r="S17" s="71" t="str">
        <f t="shared" si="4"/>
        <v>Rellene campos</v>
      </c>
      <c r="T17" s="52">
        <f>IF(H17="","Rellene Combustible",INDEX('Características combustibles'!$E$6:$E$10,MATCH($H17,DOM_COMB,0)))</f>
        <v>3.1375917872674131</v>
      </c>
      <c r="U17" s="111">
        <f t="shared" si="5"/>
        <v>0</v>
      </c>
      <c r="V17" s="105">
        <f>U17*(1-INDEX('Características combustibles'!$I$6:$I$10,MATCH($H17,DOM_COMB,0)))</f>
        <v>0</v>
      </c>
      <c r="W17" s="65">
        <f>U17*(1-(($Q17/INDEX('Características combustibles'!$H$6:$H$10,MATCH($H17,DOM_COMB,0)))/(((1-$Q17)/INDEX('Características combustibles'!$G$6:$G$10,MATCH($H17,DOM_COMB,0)))+($Q17/INDEX('Características combustibles'!$H$6:$H$10,MATCH($H17,DOM_COMB,0))))))</f>
        <v>0</v>
      </c>
      <c r="X17" s="111">
        <f t="shared" si="6"/>
        <v>0</v>
      </c>
      <c r="Y17" s="65">
        <f>X17*(1-INDEX('Características combustibles'!$I$6:$I$10,MATCH($H17,DOM_COMB,0)))</f>
        <v>0</v>
      </c>
      <c r="Z17" s="114">
        <f>X17*(1-(($Q17/INDEX('Características combustibles'!$H$6:$H$10,MATCH($H17,DOM_COMB,0)))/(((1-$Q17)/INDEX('Características combustibles'!$G$6:$G$10,MATCH($H17,DOM_COMB,0)))+($Q17/INDEX('Características combustibles'!$H$6:$H$10,MATCH($H17,DOM_COMB,0))))))</f>
        <v>0</v>
      </c>
    </row>
    <row r="18" spans="1:26">
      <c r="A18" s="41"/>
      <c r="B18" s="41"/>
      <c r="C18" s="41"/>
      <c r="D18" s="79"/>
      <c r="E18" s="80"/>
      <c r="F18" s="24">
        <f t="shared" si="0"/>
        <v>0</v>
      </c>
      <c r="G18" s="56" t="str">
        <f t="shared" si="1"/>
        <v>Rellene campos</v>
      </c>
      <c r="H18" s="41" t="s">
        <v>79</v>
      </c>
      <c r="I18" s="41"/>
      <c r="J18" s="7" t="str">
        <f t="shared" si="2"/>
        <v>Rellene campos</v>
      </c>
      <c r="K18" s="41"/>
      <c r="L18" s="79"/>
      <c r="M18" s="79"/>
      <c r="N18" s="79"/>
      <c r="O18" s="71" t="str">
        <f t="shared" si="3"/>
        <v>Defina clase</v>
      </c>
      <c r="P18" s="102">
        <f>IF(H18="","Rellene combustible",INDEX('Características combustibles'!$F$6:$F$10,MATCH(H18,DOM_COMB,0)))</f>
        <v>7.0000000000000007E-2</v>
      </c>
      <c r="Q18" s="108"/>
      <c r="R18" s="52" t="str">
        <f>IF(OR(M18="",N18="",H18="",K18="",L18=""),"Rellene campos",IF(H18="GAS NATURAL",IF(K18&lt;&gt;"URBANA","La metodología COPERT 4 no contempla autobuses de gas natural con circulación no urbana",LOOKUP(L18,'Factores de emision'!$F$73:$F$76,'Factores de emision'!$I$73:$I$76)),INDEX('Factores de emision'!$I$7:$I$72,MATCH(K18&amp;"-"&amp;L18&amp;"-"&amp;M18&amp;"-"&amp;O18,'Factores de emision'!$J$7:$J$72,0))))</f>
        <v>Rellene campos</v>
      </c>
      <c r="S18" s="71" t="str">
        <f t="shared" si="4"/>
        <v>Rellene campos</v>
      </c>
      <c r="T18" s="52">
        <f>IF(H18="","Rellene Combustible",INDEX('Características combustibles'!$E$6:$E$10,MATCH($H18,DOM_COMB,0)))</f>
        <v>3.1375917872674131</v>
      </c>
      <c r="U18" s="111">
        <f t="shared" si="5"/>
        <v>0</v>
      </c>
      <c r="V18" s="105">
        <f>U18*(1-INDEX('Características combustibles'!$I$6:$I$10,MATCH($H18,DOM_COMB,0)))</f>
        <v>0</v>
      </c>
      <c r="W18" s="65">
        <f>U18*(1-(($Q18/INDEX('Características combustibles'!$H$6:$H$10,MATCH($H18,DOM_COMB,0)))/(((1-$Q18)/INDEX('Características combustibles'!$G$6:$G$10,MATCH($H18,DOM_COMB,0)))+($Q18/INDEX('Características combustibles'!$H$6:$H$10,MATCH($H18,DOM_COMB,0))))))</f>
        <v>0</v>
      </c>
      <c r="X18" s="111">
        <f t="shared" si="6"/>
        <v>0</v>
      </c>
      <c r="Y18" s="65">
        <f>X18*(1-INDEX('Características combustibles'!$I$6:$I$10,MATCH($H18,DOM_COMB,0)))</f>
        <v>0</v>
      </c>
      <c r="Z18" s="114">
        <f>X18*(1-(($Q18/INDEX('Características combustibles'!$H$6:$H$10,MATCH($H18,DOM_COMB,0)))/(((1-$Q18)/INDEX('Características combustibles'!$G$6:$G$10,MATCH($H18,DOM_COMB,0)))+($Q18/INDEX('Características combustibles'!$H$6:$H$10,MATCH($H18,DOM_COMB,0))))))</f>
        <v>0</v>
      </c>
    </row>
    <row r="19" spans="1:26">
      <c r="A19" s="41"/>
      <c r="B19" s="41"/>
      <c r="C19" s="41"/>
      <c r="D19" s="79"/>
      <c r="E19" s="80"/>
      <c r="F19" s="24">
        <f t="shared" si="0"/>
        <v>0</v>
      </c>
      <c r="G19" s="56" t="str">
        <f t="shared" si="1"/>
        <v>Rellene campos</v>
      </c>
      <c r="H19" s="41" t="s">
        <v>79</v>
      </c>
      <c r="I19" s="41"/>
      <c r="J19" s="7" t="str">
        <f t="shared" si="2"/>
        <v>Rellene campos</v>
      </c>
      <c r="K19" s="41"/>
      <c r="L19" s="79"/>
      <c r="M19" s="79"/>
      <c r="N19" s="79"/>
      <c r="O19" s="71" t="str">
        <f t="shared" si="3"/>
        <v>Defina clase</v>
      </c>
      <c r="P19" s="102">
        <f>IF(H19="","Rellene combustible",INDEX('Características combustibles'!$F$6:$F$10,MATCH(H19,DOM_COMB,0)))</f>
        <v>7.0000000000000007E-2</v>
      </c>
      <c r="Q19" s="108"/>
      <c r="R19" s="52" t="str">
        <f>IF(OR(M19="",N19="",H19="",K19="",L19=""),"Rellene campos",IF(H19="GAS NATURAL",IF(K19&lt;&gt;"URBANA","La metodología COPERT 4 no contempla autobuses de gas natural con circulación no urbana",LOOKUP(L19,'Factores de emision'!$F$73:$F$76,'Factores de emision'!$I$73:$I$76)),INDEX('Factores de emision'!$I$7:$I$72,MATCH(K19&amp;"-"&amp;L19&amp;"-"&amp;M19&amp;"-"&amp;O19,'Factores de emision'!$J$7:$J$72,0))))</f>
        <v>Rellene campos</v>
      </c>
      <c r="S19" s="71" t="str">
        <f t="shared" si="4"/>
        <v>Rellene campos</v>
      </c>
      <c r="T19" s="52">
        <f>IF(H19="","Rellene Combustible",INDEX('Características combustibles'!$E$6:$E$10,MATCH($H19,DOM_COMB,0)))</f>
        <v>3.1375917872674131</v>
      </c>
      <c r="U19" s="111">
        <f t="shared" si="5"/>
        <v>0</v>
      </c>
      <c r="V19" s="105">
        <f>U19*(1-INDEX('Características combustibles'!$I$6:$I$10,MATCH($H19,DOM_COMB,0)))</f>
        <v>0</v>
      </c>
      <c r="W19" s="65">
        <f>U19*(1-(($Q19/INDEX('Características combustibles'!$H$6:$H$10,MATCH($H19,DOM_COMB,0)))/(((1-$Q19)/INDEX('Características combustibles'!$G$6:$G$10,MATCH($H19,DOM_COMB,0)))+($Q19/INDEX('Características combustibles'!$H$6:$H$10,MATCH($H19,DOM_COMB,0))))))</f>
        <v>0</v>
      </c>
      <c r="X19" s="111">
        <f t="shared" si="6"/>
        <v>0</v>
      </c>
      <c r="Y19" s="65">
        <f>X19*(1-INDEX('Características combustibles'!$I$6:$I$10,MATCH($H19,DOM_COMB,0)))</f>
        <v>0</v>
      </c>
      <c r="Z19" s="114">
        <f>X19*(1-(($Q19/INDEX('Características combustibles'!$H$6:$H$10,MATCH($H19,DOM_COMB,0)))/(((1-$Q19)/INDEX('Características combustibles'!$G$6:$G$10,MATCH($H19,DOM_COMB,0)))+($Q19/INDEX('Características combustibles'!$H$6:$H$10,MATCH($H19,DOM_COMB,0))))))</f>
        <v>0</v>
      </c>
    </row>
    <row r="20" spans="1:26">
      <c r="A20" s="41"/>
      <c r="B20" s="41"/>
      <c r="C20" s="41"/>
      <c r="D20" s="79"/>
      <c r="E20" s="80"/>
      <c r="F20" s="24">
        <f t="shared" si="0"/>
        <v>0</v>
      </c>
      <c r="G20" s="56" t="str">
        <f t="shared" si="1"/>
        <v>Rellene campos</v>
      </c>
      <c r="H20" s="41" t="s">
        <v>79</v>
      </c>
      <c r="I20" s="41"/>
      <c r="J20" s="7" t="str">
        <f t="shared" si="2"/>
        <v>Rellene campos</v>
      </c>
      <c r="K20" s="41"/>
      <c r="L20" s="79"/>
      <c r="M20" s="79"/>
      <c r="N20" s="79"/>
      <c r="O20" s="71" t="str">
        <f t="shared" si="3"/>
        <v>Defina clase</v>
      </c>
      <c r="P20" s="102">
        <f>IF(H20="","Rellene combustible",INDEX('Características combustibles'!$F$6:$F$10,MATCH(H20,DOM_COMB,0)))</f>
        <v>7.0000000000000007E-2</v>
      </c>
      <c r="Q20" s="108"/>
      <c r="R20" s="52" t="str">
        <f>IF(OR(M20="",N20="",H20="",K20="",L20=""),"Rellene campos",IF(H20="GAS NATURAL",IF(K20&lt;&gt;"URBANA","La metodología COPERT 4 no contempla autobuses de gas natural con circulación no urbana",LOOKUP(L20,'Factores de emision'!$F$73:$F$76,'Factores de emision'!$I$73:$I$76)),INDEX('Factores de emision'!$I$7:$I$72,MATCH(K20&amp;"-"&amp;L20&amp;"-"&amp;M20&amp;"-"&amp;O20,'Factores de emision'!$J$7:$J$72,0))))</f>
        <v>Rellene campos</v>
      </c>
      <c r="S20" s="71" t="str">
        <f t="shared" si="4"/>
        <v>Rellene campos</v>
      </c>
      <c r="T20" s="52">
        <f>IF(H20="","Rellene Combustible",INDEX('Características combustibles'!$E$6:$E$10,MATCH($H20,DOM_COMB,0)))</f>
        <v>3.1375917872674131</v>
      </c>
      <c r="U20" s="111">
        <f t="shared" si="5"/>
        <v>0</v>
      </c>
      <c r="V20" s="105">
        <f>U20*(1-INDEX('Características combustibles'!$I$6:$I$10,MATCH($H20,DOM_COMB,0)))</f>
        <v>0</v>
      </c>
      <c r="W20" s="65">
        <f>U20*(1-(($Q20/INDEX('Características combustibles'!$H$6:$H$10,MATCH($H20,DOM_COMB,0)))/(((1-$Q20)/INDEX('Características combustibles'!$G$6:$G$10,MATCH($H20,DOM_COMB,0)))+($Q20/INDEX('Características combustibles'!$H$6:$H$10,MATCH($H20,DOM_COMB,0))))))</f>
        <v>0</v>
      </c>
      <c r="X20" s="111">
        <f t="shared" si="6"/>
        <v>0</v>
      </c>
      <c r="Y20" s="65">
        <f>X20*(1-INDEX('Características combustibles'!$I$6:$I$10,MATCH($H20,DOM_COMB,0)))</f>
        <v>0</v>
      </c>
      <c r="Z20" s="114">
        <f>X20*(1-(($Q20/INDEX('Características combustibles'!$H$6:$H$10,MATCH($H20,DOM_COMB,0)))/(((1-$Q20)/INDEX('Características combustibles'!$G$6:$G$10,MATCH($H20,DOM_COMB,0)))+($Q20/INDEX('Características combustibles'!$H$6:$H$10,MATCH($H20,DOM_COMB,0))))))</f>
        <v>0</v>
      </c>
    </row>
    <row r="21" spans="1:26">
      <c r="A21" s="41"/>
      <c r="B21" s="41"/>
      <c r="C21" s="41"/>
      <c r="D21" s="79"/>
      <c r="E21" s="80"/>
      <c r="F21" s="24">
        <f t="shared" si="0"/>
        <v>0</v>
      </c>
      <c r="G21" s="56" t="str">
        <f t="shared" si="1"/>
        <v>Rellene campos</v>
      </c>
      <c r="H21" s="41" t="s">
        <v>79</v>
      </c>
      <c r="I21" s="41"/>
      <c r="J21" s="7" t="str">
        <f t="shared" si="2"/>
        <v>Rellene campos</v>
      </c>
      <c r="K21" s="41"/>
      <c r="L21" s="79"/>
      <c r="M21" s="79"/>
      <c r="N21" s="79"/>
      <c r="O21" s="71" t="str">
        <f t="shared" si="3"/>
        <v>Defina clase</v>
      </c>
      <c r="P21" s="102">
        <f>IF(H21="","Rellene combustible",INDEX('Características combustibles'!$F$6:$F$10,MATCH(H21,DOM_COMB,0)))</f>
        <v>7.0000000000000007E-2</v>
      </c>
      <c r="Q21" s="108"/>
      <c r="R21" s="52" t="str">
        <f>IF(OR(M21="",N21="",H21="",K21="",L21=""),"Rellene campos",IF(H21="GAS NATURAL",IF(K21&lt;&gt;"URBANA","La metodología COPERT 4 no contempla autobuses de gas natural con circulación no urbana",LOOKUP(L21,'Factores de emision'!$F$73:$F$76,'Factores de emision'!$I$73:$I$76)),INDEX('Factores de emision'!$I$7:$I$72,MATCH(K21&amp;"-"&amp;L21&amp;"-"&amp;M21&amp;"-"&amp;O21,'Factores de emision'!$J$7:$J$72,0))))</f>
        <v>Rellene campos</v>
      </c>
      <c r="S21" s="71" t="str">
        <f t="shared" si="4"/>
        <v>Rellene campos</v>
      </c>
      <c r="T21" s="52">
        <f>IF(H21="","Rellene Combustible",INDEX('Características combustibles'!$E$6:$E$10,MATCH($H21,DOM_COMB,0)))</f>
        <v>3.1375917872674131</v>
      </c>
      <c r="U21" s="111">
        <f t="shared" si="5"/>
        <v>0</v>
      </c>
      <c r="V21" s="105">
        <f>U21*(1-INDEX('Características combustibles'!$I$6:$I$10,MATCH($H21,DOM_COMB,0)))</f>
        <v>0</v>
      </c>
      <c r="W21" s="65">
        <f>U21*(1-(($Q21/INDEX('Características combustibles'!$H$6:$H$10,MATCH($H21,DOM_COMB,0)))/(((1-$Q21)/INDEX('Características combustibles'!$G$6:$G$10,MATCH($H21,DOM_COMB,0)))+($Q21/INDEX('Características combustibles'!$H$6:$H$10,MATCH($H21,DOM_COMB,0))))))</f>
        <v>0</v>
      </c>
      <c r="X21" s="111">
        <f t="shared" si="6"/>
        <v>0</v>
      </c>
      <c r="Y21" s="65">
        <f>X21*(1-INDEX('Características combustibles'!$I$6:$I$10,MATCH($H21,DOM_COMB,0)))</f>
        <v>0</v>
      </c>
      <c r="Z21" s="114">
        <f>X21*(1-(($Q21/INDEX('Características combustibles'!$H$6:$H$10,MATCH($H21,DOM_COMB,0)))/(((1-$Q21)/INDEX('Características combustibles'!$G$6:$G$10,MATCH($H21,DOM_COMB,0)))+($Q21/INDEX('Características combustibles'!$H$6:$H$10,MATCH($H21,DOM_COMB,0))))))</f>
        <v>0</v>
      </c>
    </row>
    <row r="22" spans="1:26">
      <c r="A22" s="41"/>
      <c r="B22" s="41"/>
      <c r="C22" s="41"/>
      <c r="D22" s="79"/>
      <c r="E22" s="80"/>
      <c r="F22" s="24">
        <f t="shared" si="0"/>
        <v>0</v>
      </c>
      <c r="G22" s="56" t="str">
        <f t="shared" si="1"/>
        <v>Rellene campos</v>
      </c>
      <c r="H22" s="41" t="s">
        <v>79</v>
      </c>
      <c r="I22" s="41"/>
      <c r="J22" s="7" t="str">
        <f t="shared" si="2"/>
        <v>Rellene campos</v>
      </c>
      <c r="K22" s="41"/>
      <c r="L22" s="79"/>
      <c r="M22" s="79"/>
      <c r="N22" s="79"/>
      <c r="O22" s="71" t="str">
        <f t="shared" si="3"/>
        <v>Defina clase</v>
      </c>
      <c r="P22" s="102">
        <f>IF(H22="","Rellene combustible",INDEX('Características combustibles'!$F$6:$F$10,MATCH(H22,DOM_COMB,0)))</f>
        <v>7.0000000000000007E-2</v>
      </c>
      <c r="Q22" s="108"/>
      <c r="R22" s="52" t="str">
        <f>IF(OR(M22="",N22="",H22="",K22="",L22=""),"Rellene campos",IF(H22="GAS NATURAL",IF(K22&lt;&gt;"URBANA","La metodología COPERT 4 no contempla autobuses de gas natural con circulación no urbana",LOOKUP(L22,'Factores de emision'!$F$73:$F$76,'Factores de emision'!$I$73:$I$76)),INDEX('Factores de emision'!$I$7:$I$72,MATCH(K22&amp;"-"&amp;L22&amp;"-"&amp;M22&amp;"-"&amp;O22,'Factores de emision'!$J$7:$J$72,0))))</f>
        <v>Rellene campos</v>
      </c>
      <c r="S22" s="71" t="str">
        <f t="shared" si="4"/>
        <v>Rellene campos</v>
      </c>
      <c r="T22" s="52">
        <f>IF(H22="","Rellene Combustible",INDEX('Características combustibles'!$E$6:$E$10,MATCH($H22,DOM_COMB,0)))</f>
        <v>3.1375917872674131</v>
      </c>
      <c r="U22" s="111">
        <f t="shared" si="5"/>
        <v>0</v>
      </c>
      <c r="V22" s="105">
        <f>U22*(1-INDEX('Características combustibles'!$I$6:$I$10,MATCH($H22,DOM_COMB,0)))</f>
        <v>0</v>
      </c>
      <c r="W22" s="65">
        <f>U22*(1-(($Q22/INDEX('Características combustibles'!$H$6:$H$10,MATCH($H22,DOM_COMB,0)))/(((1-$Q22)/INDEX('Características combustibles'!$G$6:$G$10,MATCH($H22,DOM_COMB,0)))+($Q22/INDEX('Características combustibles'!$H$6:$H$10,MATCH($H22,DOM_COMB,0))))))</f>
        <v>0</v>
      </c>
      <c r="X22" s="111">
        <f t="shared" si="6"/>
        <v>0</v>
      </c>
      <c r="Y22" s="65">
        <f>X22*(1-INDEX('Características combustibles'!$I$6:$I$10,MATCH($H22,DOM_COMB,0)))</f>
        <v>0</v>
      </c>
      <c r="Z22" s="114">
        <f>X22*(1-(($Q22/INDEX('Características combustibles'!$H$6:$H$10,MATCH($H22,DOM_COMB,0)))/(((1-$Q22)/INDEX('Características combustibles'!$G$6:$G$10,MATCH($H22,DOM_COMB,0)))+($Q22/INDEX('Características combustibles'!$H$6:$H$10,MATCH($H22,DOM_COMB,0))))))</f>
        <v>0</v>
      </c>
    </row>
    <row r="23" spans="1:26">
      <c r="A23" s="41"/>
      <c r="B23" s="41"/>
      <c r="C23" s="41"/>
      <c r="D23" s="79"/>
      <c r="E23" s="80"/>
      <c r="F23" s="24">
        <f t="shared" si="0"/>
        <v>0</v>
      </c>
      <c r="G23" s="56" t="str">
        <f t="shared" si="1"/>
        <v>Rellene campos</v>
      </c>
      <c r="H23" s="41" t="s">
        <v>79</v>
      </c>
      <c r="I23" s="41"/>
      <c r="J23" s="7" t="str">
        <f t="shared" si="2"/>
        <v>Rellene campos</v>
      </c>
      <c r="K23" s="41"/>
      <c r="L23" s="79"/>
      <c r="M23" s="79"/>
      <c r="N23" s="79"/>
      <c r="O23" s="71" t="str">
        <f t="shared" si="3"/>
        <v>Defina clase</v>
      </c>
      <c r="P23" s="102">
        <f>IF(H23="","Rellene combustible",INDEX('Características combustibles'!$F$6:$F$10,MATCH(H23,DOM_COMB,0)))</f>
        <v>7.0000000000000007E-2</v>
      </c>
      <c r="Q23" s="108"/>
      <c r="R23" s="52" t="str">
        <f>IF(OR(M23="",N23="",H23="",K23="",L23=""),"Rellene campos",IF(H23="GAS NATURAL",IF(K23&lt;&gt;"URBANA","La metodología COPERT 4 no contempla autobuses de gas natural con circulación no urbana",LOOKUP(L23,'Factores de emision'!$F$73:$F$76,'Factores de emision'!$I$73:$I$76)),INDEX('Factores de emision'!$I$7:$I$72,MATCH(K23&amp;"-"&amp;L23&amp;"-"&amp;M23&amp;"-"&amp;O23,'Factores de emision'!$J$7:$J$72,0))))</f>
        <v>Rellene campos</v>
      </c>
      <c r="S23" s="71" t="str">
        <f t="shared" si="4"/>
        <v>Rellene campos</v>
      </c>
      <c r="T23" s="52">
        <f>IF(H23="","Rellene Combustible",INDEX('Características combustibles'!$E$6:$E$10,MATCH($H23,DOM_COMB,0)))</f>
        <v>3.1375917872674131</v>
      </c>
      <c r="U23" s="111">
        <f t="shared" si="5"/>
        <v>0</v>
      </c>
      <c r="V23" s="105">
        <f>U23*(1-INDEX('Características combustibles'!$I$6:$I$10,MATCH($H23,DOM_COMB,0)))</f>
        <v>0</v>
      </c>
      <c r="W23" s="65">
        <f>U23*(1-(($Q23/INDEX('Características combustibles'!$H$6:$H$10,MATCH($H23,DOM_COMB,0)))/(((1-$Q23)/INDEX('Características combustibles'!$G$6:$G$10,MATCH($H23,DOM_COMB,0)))+($Q23/INDEX('Características combustibles'!$H$6:$H$10,MATCH($H23,DOM_COMB,0))))))</f>
        <v>0</v>
      </c>
      <c r="X23" s="111">
        <f t="shared" si="6"/>
        <v>0</v>
      </c>
      <c r="Y23" s="65">
        <f>X23*(1-INDEX('Características combustibles'!$I$6:$I$10,MATCH($H23,DOM_COMB,0)))</f>
        <v>0</v>
      </c>
      <c r="Z23" s="114">
        <f>X23*(1-(($Q23/INDEX('Características combustibles'!$H$6:$H$10,MATCH($H23,DOM_COMB,0)))/(((1-$Q23)/INDEX('Características combustibles'!$G$6:$G$10,MATCH($H23,DOM_COMB,0)))+($Q23/INDEX('Características combustibles'!$H$6:$H$10,MATCH($H23,DOM_COMB,0))))))</f>
        <v>0</v>
      </c>
    </row>
    <row r="24" spans="1:26">
      <c r="A24" s="41"/>
      <c r="B24" s="41"/>
      <c r="C24" s="41"/>
      <c r="D24" s="79"/>
      <c r="E24" s="80"/>
      <c r="F24" s="24">
        <f t="shared" si="0"/>
        <v>0</v>
      </c>
      <c r="G24" s="56" t="str">
        <f t="shared" si="1"/>
        <v>Rellene campos</v>
      </c>
      <c r="H24" s="41" t="s">
        <v>79</v>
      </c>
      <c r="I24" s="41"/>
      <c r="J24" s="7" t="str">
        <f t="shared" si="2"/>
        <v>Rellene campos</v>
      </c>
      <c r="K24" s="41"/>
      <c r="L24" s="79"/>
      <c r="M24" s="79"/>
      <c r="N24" s="79"/>
      <c r="O24" s="71" t="str">
        <f t="shared" si="3"/>
        <v>Defina clase</v>
      </c>
      <c r="P24" s="102">
        <f>IF(H24="","Rellene combustible",INDEX('Características combustibles'!$F$6:$F$10,MATCH(H24,DOM_COMB,0)))</f>
        <v>7.0000000000000007E-2</v>
      </c>
      <c r="Q24" s="108"/>
      <c r="R24" s="52" t="str">
        <f>IF(OR(M24="",N24="",H24="",K24="",L24=""),"Rellene campos",IF(H24="GAS NATURAL",IF(K24&lt;&gt;"URBANA","La metodología COPERT 4 no contempla autobuses de gas natural con circulación no urbana",LOOKUP(L24,'Factores de emision'!$F$73:$F$76,'Factores de emision'!$I$73:$I$76)),INDEX('Factores de emision'!$I$7:$I$72,MATCH(K24&amp;"-"&amp;L24&amp;"-"&amp;M24&amp;"-"&amp;O24,'Factores de emision'!$J$7:$J$72,0))))</f>
        <v>Rellene campos</v>
      </c>
      <c r="S24" s="71" t="str">
        <f t="shared" si="4"/>
        <v>Rellene campos</v>
      </c>
      <c r="T24" s="52">
        <f>IF(H24="","Rellene Combustible",INDEX('Características combustibles'!$E$6:$E$10,MATCH($H24,DOM_COMB,0)))</f>
        <v>3.1375917872674131</v>
      </c>
      <c r="U24" s="111">
        <f t="shared" si="5"/>
        <v>0</v>
      </c>
      <c r="V24" s="105">
        <f>U24*(1-INDEX('Características combustibles'!$I$6:$I$10,MATCH($H24,DOM_COMB,0)))</f>
        <v>0</v>
      </c>
      <c r="W24" s="65">
        <f>U24*(1-(($Q24/INDEX('Características combustibles'!$H$6:$H$10,MATCH($H24,DOM_COMB,0)))/(((1-$Q24)/INDEX('Características combustibles'!$G$6:$G$10,MATCH($H24,DOM_COMB,0)))+($Q24/INDEX('Características combustibles'!$H$6:$H$10,MATCH($H24,DOM_COMB,0))))))</f>
        <v>0</v>
      </c>
      <c r="X24" s="111">
        <f t="shared" si="6"/>
        <v>0</v>
      </c>
      <c r="Y24" s="65">
        <f>X24*(1-INDEX('Características combustibles'!$I$6:$I$10,MATCH($H24,DOM_COMB,0)))</f>
        <v>0</v>
      </c>
      <c r="Z24" s="114">
        <f>X24*(1-(($Q24/INDEX('Características combustibles'!$H$6:$H$10,MATCH($H24,DOM_COMB,0)))/(((1-$Q24)/INDEX('Características combustibles'!$G$6:$G$10,MATCH($H24,DOM_COMB,0)))+($Q24/INDEX('Características combustibles'!$H$6:$H$10,MATCH($H24,DOM_COMB,0))))))</f>
        <v>0</v>
      </c>
    </row>
    <row r="25" spans="1:26">
      <c r="A25" s="41"/>
      <c r="B25" s="41"/>
      <c r="C25" s="41"/>
      <c r="D25" s="79"/>
      <c r="E25" s="80"/>
      <c r="F25" s="24">
        <f t="shared" si="0"/>
        <v>0</v>
      </c>
      <c r="G25" s="56" t="str">
        <f t="shared" si="1"/>
        <v>Rellene campos</v>
      </c>
      <c r="H25" s="41" t="s">
        <v>79</v>
      </c>
      <c r="I25" s="41"/>
      <c r="J25" s="7" t="str">
        <f t="shared" si="2"/>
        <v>Rellene campos</v>
      </c>
      <c r="K25" s="41"/>
      <c r="L25" s="79"/>
      <c r="M25" s="79"/>
      <c r="N25" s="79"/>
      <c r="O25" s="71" t="str">
        <f t="shared" si="3"/>
        <v>Defina clase</v>
      </c>
      <c r="P25" s="102">
        <f>IF(H25="","Rellene combustible",INDEX('Características combustibles'!$F$6:$F$10,MATCH(H25,DOM_COMB,0)))</f>
        <v>7.0000000000000007E-2</v>
      </c>
      <c r="Q25" s="108"/>
      <c r="R25" s="52" t="str">
        <f>IF(OR(M25="",N25="",H25="",K25="",L25=""),"Rellene campos",IF(H25="GAS NATURAL",IF(K25&lt;&gt;"URBANA","La metodología COPERT 4 no contempla autobuses de gas natural con circulación no urbana",LOOKUP(L25,'Factores de emision'!$F$73:$F$76,'Factores de emision'!$I$73:$I$76)),INDEX('Factores de emision'!$I$7:$I$72,MATCH(K25&amp;"-"&amp;L25&amp;"-"&amp;M25&amp;"-"&amp;O25,'Factores de emision'!$J$7:$J$72,0))))</f>
        <v>Rellene campos</v>
      </c>
      <c r="S25" s="71" t="str">
        <f t="shared" si="4"/>
        <v>Rellene campos</v>
      </c>
      <c r="T25" s="52">
        <f>IF(H25="","Rellene Combustible",INDEX('Características combustibles'!$E$6:$E$10,MATCH($H25,DOM_COMB,0)))</f>
        <v>3.1375917872674131</v>
      </c>
      <c r="U25" s="111">
        <f t="shared" si="5"/>
        <v>0</v>
      </c>
      <c r="V25" s="105">
        <f>U25*(1-INDEX('Características combustibles'!$I$6:$I$10,MATCH($H25,DOM_COMB,0)))</f>
        <v>0</v>
      </c>
      <c r="W25" s="65">
        <f>U25*(1-(($Q25/INDEX('Características combustibles'!$H$6:$H$10,MATCH($H25,DOM_COMB,0)))/(((1-$Q25)/INDEX('Características combustibles'!$G$6:$G$10,MATCH($H25,DOM_COMB,0)))+($Q25/INDEX('Características combustibles'!$H$6:$H$10,MATCH($H25,DOM_COMB,0))))))</f>
        <v>0</v>
      </c>
      <c r="X25" s="111">
        <f t="shared" si="6"/>
        <v>0</v>
      </c>
      <c r="Y25" s="65">
        <f>X25*(1-INDEX('Características combustibles'!$I$6:$I$10,MATCH($H25,DOM_COMB,0)))</f>
        <v>0</v>
      </c>
      <c r="Z25" s="114">
        <f>X25*(1-(($Q25/INDEX('Características combustibles'!$H$6:$H$10,MATCH($H25,DOM_COMB,0)))/(((1-$Q25)/INDEX('Características combustibles'!$G$6:$G$10,MATCH($H25,DOM_COMB,0)))+($Q25/INDEX('Características combustibles'!$H$6:$H$10,MATCH($H25,DOM_COMB,0))))))</f>
        <v>0</v>
      </c>
    </row>
    <row r="26" spans="1:26">
      <c r="A26" s="41"/>
      <c r="B26" s="41"/>
      <c r="C26" s="41"/>
      <c r="D26" s="79"/>
      <c r="E26" s="80"/>
      <c r="F26" s="24">
        <f t="shared" si="0"/>
        <v>0</v>
      </c>
      <c r="G26" s="56" t="str">
        <f t="shared" si="1"/>
        <v>Rellene campos</v>
      </c>
      <c r="H26" s="41" t="s">
        <v>79</v>
      </c>
      <c r="I26" s="41"/>
      <c r="J26" s="7" t="str">
        <f t="shared" si="2"/>
        <v>Rellene campos</v>
      </c>
      <c r="K26" s="41"/>
      <c r="L26" s="79"/>
      <c r="M26" s="79"/>
      <c r="N26" s="79"/>
      <c r="O26" s="71" t="str">
        <f t="shared" si="3"/>
        <v>Defina clase</v>
      </c>
      <c r="P26" s="102">
        <f>IF(H26="","Rellene combustible",INDEX('Características combustibles'!$F$6:$F$10,MATCH(H26,DOM_COMB,0)))</f>
        <v>7.0000000000000007E-2</v>
      </c>
      <c r="Q26" s="108"/>
      <c r="R26" s="52" t="str">
        <f>IF(OR(M26="",N26="",H26="",K26="",L26=""),"Rellene campos",IF(H26="GAS NATURAL",IF(K26&lt;&gt;"URBANA","La metodología COPERT 4 no contempla autobuses de gas natural con circulación no urbana",LOOKUP(L26,'Factores de emision'!$F$73:$F$76,'Factores de emision'!$I$73:$I$76)),INDEX('Factores de emision'!$I$7:$I$72,MATCH(K26&amp;"-"&amp;L26&amp;"-"&amp;M26&amp;"-"&amp;O26,'Factores de emision'!$J$7:$J$72,0))))</f>
        <v>Rellene campos</v>
      </c>
      <c r="S26" s="71" t="str">
        <f t="shared" si="4"/>
        <v>Rellene campos</v>
      </c>
      <c r="T26" s="52">
        <f>IF(H26="","Rellene Combustible",INDEX('Características combustibles'!$E$6:$E$10,MATCH($H26,DOM_COMB,0)))</f>
        <v>3.1375917872674131</v>
      </c>
      <c r="U26" s="111">
        <f t="shared" si="5"/>
        <v>0</v>
      </c>
      <c r="V26" s="105">
        <f>U26*(1-INDEX('Características combustibles'!$I$6:$I$10,MATCH($H26,DOM_COMB,0)))</f>
        <v>0</v>
      </c>
      <c r="W26" s="65">
        <f>U26*(1-(($Q26/INDEX('Características combustibles'!$H$6:$H$10,MATCH($H26,DOM_COMB,0)))/(((1-$Q26)/INDEX('Características combustibles'!$G$6:$G$10,MATCH($H26,DOM_COMB,0)))+($Q26/INDEX('Características combustibles'!$H$6:$H$10,MATCH($H26,DOM_COMB,0))))))</f>
        <v>0</v>
      </c>
      <c r="X26" s="111">
        <f t="shared" si="6"/>
        <v>0</v>
      </c>
      <c r="Y26" s="65">
        <f>X26*(1-INDEX('Características combustibles'!$I$6:$I$10,MATCH($H26,DOM_COMB,0)))</f>
        <v>0</v>
      </c>
      <c r="Z26" s="114">
        <f>X26*(1-(($Q26/INDEX('Características combustibles'!$H$6:$H$10,MATCH($H26,DOM_COMB,0)))/(((1-$Q26)/INDEX('Características combustibles'!$G$6:$G$10,MATCH($H26,DOM_COMB,0)))+($Q26/INDEX('Características combustibles'!$H$6:$H$10,MATCH($H26,DOM_COMB,0))))))</f>
        <v>0</v>
      </c>
    </row>
    <row r="27" spans="1:26">
      <c r="A27" s="41"/>
      <c r="B27" s="41"/>
      <c r="C27" s="41"/>
      <c r="D27" s="79"/>
      <c r="E27" s="80"/>
      <c r="F27" s="24">
        <f t="shared" si="0"/>
        <v>0</v>
      </c>
      <c r="G27" s="56" t="str">
        <f t="shared" si="1"/>
        <v>Rellene campos</v>
      </c>
      <c r="H27" s="41" t="s">
        <v>79</v>
      </c>
      <c r="I27" s="41"/>
      <c r="J27" s="7" t="str">
        <f t="shared" si="2"/>
        <v>Rellene campos</v>
      </c>
      <c r="K27" s="41"/>
      <c r="L27" s="79"/>
      <c r="M27" s="79"/>
      <c r="N27" s="79"/>
      <c r="O27" s="71" t="str">
        <f t="shared" si="3"/>
        <v>Defina clase</v>
      </c>
      <c r="P27" s="102">
        <f>IF(H27="","Rellene combustible",INDEX('Características combustibles'!$F$6:$F$10,MATCH(H27,DOM_COMB,0)))</f>
        <v>7.0000000000000007E-2</v>
      </c>
      <c r="Q27" s="108"/>
      <c r="R27" s="52" t="str">
        <f>IF(OR(M27="",N27="",H27="",K27="",L27=""),"Rellene campos",IF(H27="GAS NATURAL",IF(K27&lt;&gt;"URBANA","La metodología COPERT 4 no contempla autobuses de gas natural con circulación no urbana",LOOKUP(L27,'Factores de emision'!$F$73:$F$76,'Factores de emision'!$I$73:$I$76)),INDEX('Factores de emision'!$I$7:$I$72,MATCH(K27&amp;"-"&amp;L27&amp;"-"&amp;M27&amp;"-"&amp;O27,'Factores de emision'!$J$7:$J$72,0))))</f>
        <v>Rellene campos</v>
      </c>
      <c r="S27" s="71" t="str">
        <f t="shared" si="4"/>
        <v>Rellene campos</v>
      </c>
      <c r="T27" s="52">
        <f>IF(H27="","Rellene Combustible",INDEX('Características combustibles'!$E$6:$E$10,MATCH($H27,DOM_COMB,0)))</f>
        <v>3.1375917872674131</v>
      </c>
      <c r="U27" s="111">
        <f t="shared" si="5"/>
        <v>0</v>
      </c>
      <c r="V27" s="105">
        <f>U27*(1-INDEX('Características combustibles'!$I$6:$I$10,MATCH($H27,DOM_COMB,0)))</f>
        <v>0</v>
      </c>
      <c r="W27" s="65">
        <f>U27*(1-(($Q27/INDEX('Características combustibles'!$H$6:$H$10,MATCH($H27,DOM_COMB,0)))/(((1-$Q27)/INDEX('Características combustibles'!$G$6:$G$10,MATCH($H27,DOM_COMB,0)))+($Q27/INDEX('Características combustibles'!$H$6:$H$10,MATCH($H27,DOM_COMB,0))))))</f>
        <v>0</v>
      </c>
      <c r="X27" s="111">
        <f t="shared" si="6"/>
        <v>0</v>
      </c>
      <c r="Y27" s="65">
        <f>X27*(1-INDEX('Características combustibles'!$I$6:$I$10,MATCH($H27,DOM_COMB,0)))</f>
        <v>0</v>
      </c>
      <c r="Z27" s="114">
        <f>X27*(1-(($Q27/INDEX('Características combustibles'!$H$6:$H$10,MATCH($H27,DOM_COMB,0)))/(((1-$Q27)/INDEX('Características combustibles'!$G$6:$G$10,MATCH($H27,DOM_COMB,0)))+($Q27/INDEX('Características combustibles'!$H$6:$H$10,MATCH($H27,DOM_COMB,0))))))</f>
        <v>0</v>
      </c>
    </row>
    <row r="28" spans="1:26">
      <c r="A28" s="41"/>
      <c r="B28" s="41"/>
      <c r="C28" s="41"/>
      <c r="D28" s="79"/>
      <c r="E28" s="80"/>
      <c r="F28" s="24">
        <f t="shared" si="0"/>
        <v>0</v>
      </c>
      <c r="G28" s="56" t="str">
        <f t="shared" si="1"/>
        <v>Rellene campos</v>
      </c>
      <c r="H28" s="41" t="s">
        <v>79</v>
      </c>
      <c r="I28" s="41"/>
      <c r="J28" s="7" t="str">
        <f t="shared" si="2"/>
        <v>Rellene campos</v>
      </c>
      <c r="K28" s="41"/>
      <c r="L28" s="79"/>
      <c r="M28" s="79"/>
      <c r="N28" s="79"/>
      <c r="O28" s="71" t="str">
        <f t="shared" si="3"/>
        <v>Defina clase</v>
      </c>
      <c r="P28" s="102">
        <f>IF(H28="","Rellene combustible",INDEX('Características combustibles'!$F$6:$F$10,MATCH(H28,DOM_COMB,0)))</f>
        <v>7.0000000000000007E-2</v>
      </c>
      <c r="Q28" s="108"/>
      <c r="R28" s="52" t="str">
        <f>IF(OR(M28="",N28="",H28="",K28="",L28=""),"Rellene campos",IF(H28="GAS NATURAL",IF(K28&lt;&gt;"URBANA","La metodología COPERT 4 no contempla autobuses de gas natural con circulación no urbana",LOOKUP(L28,'Factores de emision'!$F$73:$F$76,'Factores de emision'!$I$73:$I$76)),INDEX('Factores de emision'!$I$7:$I$72,MATCH(K28&amp;"-"&amp;L28&amp;"-"&amp;M28&amp;"-"&amp;O28,'Factores de emision'!$J$7:$J$72,0))))</f>
        <v>Rellene campos</v>
      </c>
      <c r="S28" s="71" t="str">
        <f t="shared" si="4"/>
        <v>Rellene campos</v>
      </c>
      <c r="T28" s="52">
        <f>IF(H28="","Rellene Combustible",INDEX('Características combustibles'!$E$6:$E$10,MATCH($H28,DOM_COMB,0)))</f>
        <v>3.1375917872674131</v>
      </c>
      <c r="U28" s="111">
        <f t="shared" si="5"/>
        <v>0</v>
      </c>
      <c r="V28" s="105">
        <f>U28*(1-INDEX('Características combustibles'!$I$6:$I$10,MATCH($H28,DOM_COMB,0)))</f>
        <v>0</v>
      </c>
      <c r="W28" s="65">
        <f>U28*(1-(($Q28/INDEX('Características combustibles'!$H$6:$H$10,MATCH($H28,DOM_COMB,0)))/(((1-$Q28)/INDEX('Características combustibles'!$G$6:$G$10,MATCH($H28,DOM_COMB,0)))+($Q28/INDEX('Características combustibles'!$H$6:$H$10,MATCH($H28,DOM_COMB,0))))))</f>
        <v>0</v>
      </c>
      <c r="X28" s="111">
        <f t="shared" si="6"/>
        <v>0</v>
      </c>
      <c r="Y28" s="65">
        <f>X28*(1-INDEX('Características combustibles'!$I$6:$I$10,MATCH($H28,DOM_COMB,0)))</f>
        <v>0</v>
      </c>
      <c r="Z28" s="114">
        <f>X28*(1-(($Q28/INDEX('Características combustibles'!$H$6:$H$10,MATCH($H28,DOM_COMB,0)))/(((1-$Q28)/INDEX('Características combustibles'!$G$6:$G$10,MATCH($H28,DOM_COMB,0)))+($Q28/INDEX('Características combustibles'!$H$6:$H$10,MATCH($H28,DOM_COMB,0))))))</f>
        <v>0</v>
      </c>
    </row>
    <row r="29" spans="1:26">
      <c r="A29" s="41"/>
      <c r="B29" s="41"/>
      <c r="C29" s="41"/>
      <c r="D29" s="79"/>
      <c r="E29" s="80"/>
      <c r="F29" s="24">
        <f t="shared" si="0"/>
        <v>0</v>
      </c>
      <c r="G29" s="56" t="str">
        <f t="shared" si="1"/>
        <v>Rellene campos</v>
      </c>
      <c r="H29" s="41" t="s">
        <v>79</v>
      </c>
      <c r="I29" s="41"/>
      <c r="J29" s="7" t="str">
        <f t="shared" si="2"/>
        <v>Rellene campos</v>
      </c>
      <c r="K29" s="41"/>
      <c r="L29" s="79"/>
      <c r="M29" s="79"/>
      <c r="N29" s="79"/>
      <c r="O29" s="71" t="str">
        <f t="shared" si="3"/>
        <v>Defina clase</v>
      </c>
      <c r="P29" s="102">
        <f>IF(H29="","Rellene combustible",INDEX('Características combustibles'!$F$6:$F$10,MATCH(H29,DOM_COMB,0)))</f>
        <v>7.0000000000000007E-2</v>
      </c>
      <c r="Q29" s="108"/>
      <c r="R29" s="52" t="str">
        <f>IF(OR(M29="",N29="",H29="",K29="",L29=""),"Rellene campos",IF(H29="GAS NATURAL",IF(K29&lt;&gt;"URBANA","La metodología COPERT 4 no contempla autobuses de gas natural con circulación no urbana",LOOKUP(L29,'Factores de emision'!$F$73:$F$76,'Factores de emision'!$I$73:$I$76)),INDEX('Factores de emision'!$I$7:$I$72,MATCH(K29&amp;"-"&amp;L29&amp;"-"&amp;M29&amp;"-"&amp;O29,'Factores de emision'!$J$7:$J$72,0))))</f>
        <v>Rellene campos</v>
      </c>
      <c r="S29" s="71" t="str">
        <f t="shared" si="4"/>
        <v>Rellene campos</v>
      </c>
      <c r="T29" s="52">
        <f>IF(H29="","Rellene Combustible",INDEX('Características combustibles'!$E$6:$E$10,MATCH($H29,DOM_COMB,0)))</f>
        <v>3.1375917872674131</v>
      </c>
      <c r="U29" s="111">
        <f t="shared" si="5"/>
        <v>0</v>
      </c>
      <c r="V29" s="105">
        <f>U29*(1-INDEX('Características combustibles'!$I$6:$I$10,MATCH($H29,DOM_COMB,0)))</f>
        <v>0</v>
      </c>
      <c r="W29" s="65">
        <f>U29*(1-(($Q29/INDEX('Características combustibles'!$H$6:$H$10,MATCH($H29,DOM_COMB,0)))/(((1-$Q29)/INDEX('Características combustibles'!$G$6:$G$10,MATCH($H29,DOM_COMB,0)))+($Q29/INDEX('Características combustibles'!$H$6:$H$10,MATCH($H29,DOM_COMB,0))))))</f>
        <v>0</v>
      </c>
      <c r="X29" s="111">
        <f t="shared" si="6"/>
        <v>0</v>
      </c>
      <c r="Y29" s="65">
        <f>X29*(1-INDEX('Características combustibles'!$I$6:$I$10,MATCH($H29,DOM_COMB,0)))</f>
        <v>0</v>
      </c>
      <c r="Z29" s="114">
        <f>X29*(1-(($Q29/INDEX('Características combustibles'!$H$6:$H$10,MATCH($H29,DOM_COMB,0)))/(((1-$Q29)/INDEX('Características combustibles'!$G$6:$G$10,MATCH($H29,DOM_COMB,0)))+($Q29/INDEX('Características combustibles'!$H$6:$H$10,MATCH($H29,DOM_COMB,0))))))</f>
        <v>0</v>
      </c>
    </row>
    <row r="30" spans="1:26">
      <c r="A30" s="41"/>
      <c r="B30" s="41"/>
      <c r="C30" s="41"/>
      <c r="D30" s="79"/>
      <c r="E30" s="80"/>
      <c r="F30" s="24">
        <f t="shared" si="0"/>
        <v>0</v>
      </c>
      <c r="G30" s="56" t="str">
        <f t="shared" si="1"/>
        <v>Rellene campos</v>
      </c>
      <c r="H30" s="41" t="s">
        <v>79</v>
      </c>
      <c r="I30" s="41"/>
      <c r="J30" s="7" t="str">
        <f t="shared" si="2"/>
        <v>Rellene campos</v>
      </c>
      <c r="K30" s="41"/>
      <c r="L30" s="79"/>
      <c r="M30" s="79"/>
      <c r="N30" s="79"/>
      <c r="O30" s="71" t="str">
        <f t="shared" si="3"/>
        <v>Defina clase</v>
      </c>
      <c r="P30" s="102">
        <f>IF(H30="","Rellene combustible",INDEX('Características combustibles'!$F$6:$F$10,MATCH(H30,DOM_COMB,0)))</f>
        <v>7.0000000000000007E-2</v>
      </c>
      <c r="Q30" s="108"/>
      <c r="R30" s="52" t="str">
        <f>IF(OR(M30="",N30="",H30="",K30="",L30=""),"Rellene campos",IF(H30="GAS NATURAL",IF(K30&lt;&gt;"URBANA","La metodología COPERT 4 no contempla autobuses de gas natural con circulación no urbana",LOOKUP(L30,'Factores de emision'!$F$73:$F$76,'Factores de emision'!$I$73:$I$76)),INDEX('Factores de emision'!$I$7:$I$72,MATCH(K30&amp;"-"&amp;L30&amp;"-"&amp;M30&amp;"-"&amp;O30,'Factores de emision'!$J$7:$J$72,0))))</f>
        <v>Rellene campos</v>
      </c>
      <c r="S30" s="71" t="str">
        <f t="shared" si="4"/>
        <v>Rellene campos</v>
      </c>
      <c r="T30" s="52">
        <f>IF(H30="","Rellene Combustible",INDEX('Características combustibles'!$E$6:$E$10,MATCH($H30,DOM_COMB,0)))</f>
        <v>3.1375917872674131</v>
      </c>
      <c r="U30" s="111">
        <f t="shared" si="5"/>
        <v>0</v>
      </c>
      <c r="V30" s="105">
        <f>U30*(1-INDEX('Características combustibles'!$I$6:$I$10,MATCH($H30,DOM_COMB,0)))</f>
        <v>0</v>
      </c>
      <c r="W30" s="65">
        <f>U30*(1-(($Q30/INDEX('Características combustibles'!$H$6:$H$10,MATCH($H30,DOM_COMB,0)))/(((1-$Q30)/INDEX('Características combustibles'!$G$6:$G$10,MATCH($H30,DOM_COMB,0)))+($Q30/INDEX('Características combustibles'!$H$6:$H$10,MATCH($H30,DOM_COMB,0))))))</f>
        <v>0</v>
      </c>
      <c r="X30" s="111">
        <f t="shared" si="6"/>
        <v>0</v>
      </c>
      <c r="Y30" s="65">
        <f>X30*(1-INDEX('Características combustibles'!$I$6:$I$10,MATCH($H30,DOM_COMB,0)))</f>
        <v>0</v>
      </c>
      <c r="Z30" s="114">
        <f>X30*(1-(($Q30/INDEX('Características combustibles'!$H$6:$H$10,MATCH($H30,DOM_COMB,0)))/(((1-$Q30)/INDEX('Características combustibles'!$G$6:$G$10,MATCH($H30,DOM_COMB,0)))+($Q30/INDEX('Características combustibles'!$H$6:$H$10,MATCH($H30,DOM_COMB,0))))))</f>
        <v>0</v>
      </c>
    </row>
    <row r="31" spans="1:26">
      <c r="A31" s="41"/>
      <c r="B31" s="41"/>
      <c r="C31" s="41"/>
      <c r="D31" s="79"/>
      <c r="E31" s="80"/>
      <c r="F31" s="24">
        <f t="shared" si="0"/>
        <v>0</v>
      </c>
      <c r="G31" s="56" t="str">
        <f t="shared" si="1"/>
        <v>Rellene campos</v>
      </c>
      <c r="H31" s="41" t="s">
        <v>79</v>
      </c>
      <c r="I31" s="41"/>
      <c r="J31" s="7" t="str">
        <f t="shared" si="2"/>
        <v>Rellene campos</v>
      </c>
      <c r="K31" s="41"/>
      <c r="L31" s="79"/>
      <c r="M31" s="79"/>
      <c r="N31" s="79"/>
      <c r="O31" s="71" t="str">
        <f t="shared" si="3"/>
        <v>Defina clase</v>
      </c>
      <c r="P31" s="102">
        <f>IF(H31="","Rellene combustible",INDEX('Características combustibles'!$F$6:$F$10,MATCH(H31,DOM_COMB,0)))</f>
        <v>7.0000000000000007E-2</v>
      </c>
      <c r="Q31" s="108"/>
      <c r="R31" s="52" t="str">
        <f>IF(OR(M31="",N31="",H31="",K31="",L31=""),"Rellene campos",IF(H31="GAS NATURAL",IF(K31&lt;&gt;"URBANA","La metodología COPERT 4 no contempla autobuses de gas natural con circulación no urbana",LOOKUP(L31,'Factores de emision'!$F$73:$F$76,'Factores de emision'!$I$73:$I$76)),INDEX('Factores de emision'!$I$7:$I$72,MATCH(K31&amp;"-"&amp;L31&amp;"-"&amp;M31&amp;"-"&amp;O31,'Factores de emision'!$J$7:$J$72,0))))</f>
        <v>Rellene campos</v>
      </c>
      <c r="S31" s="71" t="str">
        <f t="shared" si="4"/>
        <v>Rellene campos</v>
      </c>
      <c r="T31" s="52">
        <f>IF(H31="","Rellene Combustible",INDEX('Características combustibles'!$E$6:$E$10,MATCH($H31,DOM_COMB,0)))</f>
        <v>3.1375917872674131</v>
      </c>
      <c r="U31" s="111">
        <f t="shared" si="5"/>
        <v>0</v>
      </c>
      <c r="V31" s="105">
        <f>U31*(1-INDEX('Características combustibles'!$I$6:$I$10,MATCH($H31,DOM_COMB,0)))</f>
        <v>0</v>
      </c>
      <c r="W31" s="65">
        <f>U31*(1-(($Q31/INDEX('Características combustibles'!$H$6:$H$10,MATCH($H31,DOM_COMB,0)))/(((1-$Q31)/INDEX('Características combustibles'!$G$6:$G$10,MATCH($H31,DOM_COMB,0)))+($Q31/INDEX('Características combustibles'!$H$6:$H$10,MATCH($H31,DOM_COMB,0))))))</f>
        <v>0</v>
      </c>
      <c r="X31" s="111">
        <f t="shared" si="6"/>
        <v>0</v>
      </c>
      <c r="Y31" s="65">
        <f>X31*(1-INDEX('Características combustibles'!$I$6:$I$10,MATCH($H31,DOM_COMB,0)))</f>
        <v>0</v>
      </c>
      <c r="Z31" s="114">
        <f>X31*(1-(($Q31/INDEX('Características combustibles'!$H$6:$H$10,MATCH($H31,DOM_COMB,0)))/(((1-$Q31)/INDEX('Características combustibles'!$G$6:$G$10,MATCH($H31,DOM_COMB,0)))+($Q31/INDEX('Características combustibles'!$H$6:$H$10,MATCH($H31,DOM_COMB,0))))))</f>
        <v>0</v>
      </c>
    </row>
    <row r="32" spans="1:26">
      <c r="A32" s="41"/>
      <c r="B32" s="41"/>
      <c r="C32" s="41"/>
      <c r="D32" s="79"/>
      <c r="E32" s="80"/>
      <c r="F32" s="24">
        <f t="shared" si="0"/>
        <v>0</v>
      </c>
      <c r="G32" s="56" t="str">
        <f t="shared" si="1"/>
        <v>Rellene campos</v>
      </c>
      <c r="H32" s="41" t="s">
        <v>79</v>
      </c>
      <c r="I32" s="41"/>
      <c r="J32" s="7" t="str">
        <f t="shared" si="2"/>
        <v>Rellene campos</v>
      </c>
      <c r="K32" s="41"/>
      <c r="L32" s="79"/>
      <c r="M32" s="79"/>
      <c r="N32" s="79"/>
      <c r="O32" s="71" t="str">
        <f t="shared" si="3"/>
        <v>Defina clase</v>
      </c>
      <c r="P32" s="102">
        <f>IF(H32="","Rellene combustible",INDEX('Características combustibles'!$F$6:$F$10,MATCH(H32,DOM_COMB,0)))</f>
        <v>7.0000000000000007E-2</v>
      </c>
      <c r="Q32" s="108"/>
      <c r="R32" s="52" t="str">
        <f>IF(OR(M32="",N32="",H32="",K32="",L32=""),"Rellene campos",IF(H32="GAS NATURAL",IF(K32&lt;&gt;"URBANA","La metodología COPERT 4 no contempla autobuses de gas natural con circulación no urbana",LOOKUP(L32,'Factores de emision'!$F$73:$F$76,'Factores de emision'!$I$73:$I$76)),INDEX('Factores de emision'!$I$7:$I$72,MATCH(K32&amp;"-"&amp;L32&amp;"-"&amp;M32&amp;"-"&amp;O32,'Factores de emision'!$J$7:$J$72,0))))</f>
        <v>Rellene campos</v>
      </c>
      <c r="S32" s="71" t="str">
        <f t="shared" si="4"/>
        <v>Rellene campos</v>
      </c>
      <c r="T32" s="52">
        <f>IF(H32="","Rellene Combustible",INDEX('Características combustibles'!$E$6:$E$10,MATCH($H32,DOM_COMB,0)))</f>
        <v>3.1375917872674131</v>
      </c>
      <c r="U32" s="111">
        <f t="shared" si="5"/>
        <v>0</v>
      </c>
      <c r="V32" s="105">
        <f>U32*(1-INDEX('Características combustibles'!$I$6:$I$10,MATCH($H32,DOM_COMB,0)))</f>
        <v>0</v>
      </c>
      <c r="W32" s="65">
        <f>U32*(1-(($Q32/INDEX('Características combustibles'!$H$6:$H$10,MATCH($H32,DOM_COMB,0)))/(((1-$Q32)/INDEX('Características combustibles'!$G$6:$G$10,MATCH($H32,DOM_COMB,0)))+($Q32/INDEX('Características combustibles'!$H$6:$H$10,MATCH($H32,DOM_COMB,0))))))</f>
        <v>0</v>
      </c>
      <c r="X32" s="111">
        <f t="shared" si="6"/>
        <v>0</v>
      </c>
      <c r="Y32" s="65">
        <f>X32*(1-INDEX('Características combustibles'!$I$6:$I$10,MATCH($H32,DOM_COMB,0)))</f>
        <v>0</v>
      </c>
      <c r="Z32" s="114">
        <f>X32*(1-(($Q32/INDEX('Características combustibles'!$H$6:$H$10,MATCH($H32,DOM_COMB,0)))/(((1-$Q32)/INDEX('Características combustibles'!$G$6:$G$10,MATCH($H32,DOM_COMB,0)))+($Q32/INDEX('Características combustibles'!$H$6:$H$10,MATCH($H32,DOM_COMB,0))))))</f>
        <v>0</v>
      </c>
    </row>
    <row r="33" spans="1:26">
      <c r="A33" s="41"/>
      <c r="B33" s="41"/>
      <c r="C33" s="41"/>
      <c r="D33" s="79"/>
      <c r="E33" s="80"/>
      <c r="F33" s="24">
        <f t="shared" si="0"/>
        <v>0</v>
      </c>
      <c r="G33" s="56" t="str">
        <f t="shared" si="1"/>
        <v>Rellene campos</v>
      </c>
      <c r="H33" s="41" t="s">
        <v>79</v>
      </c>
      <c r="I33" s="41"/>
      <c r="J33" s="7" t="str">
        <f t="shared" si="2"/>
        <v>Rellene campos</v>
      </c>
      <c r="K33" s="41"/>
      <c r="L33" s="79"/>
      <c r="M33" s="79"/>
      <c r="N33" s="79"/>
      <c r="O33" s="71" t="str">
        <f t="shared" si="3"/>
        <v>Defina clase</v>
      </c>
      <c r="P33" s="102">
        <f>IF(H33="","Rellene combustible",INDEX('Características combustibles'!$F$6:$F$10,MATCH(H33,DOM_COMB,0)))</f>
        <v>7.0000000000000007E-2</v>
      </c>
      <c r="Q33" s="108"/>
      <c r="R33" s="52" t="str">
        <f>IF(OR(M33="",N33="",H33="",K33="",L33=""),"Rellene campos",IF(H33="GAS NATURAL",IF(K33&lt;&gt;"URBANA","La metodología COPERT 4 no contempla autobuses de gas natural con circulación no urbana",LOOKUP(L33,'Factores de emision'!$F$73:$F$76,'Factores de emision'!$I$73:$I$76)),INDEX('Factores de emision'!$I$7:$I$72,MATCH(K33&amp;"-"&amp;L33&amp;"-"&amp;M33&amp;"-"&amp;O33,'Factores de emision'!$J$7:$J$72,0))))</f>
        <v>Rellene campos</v>
      </c>
      <c r="S33" s="71" t="str">
        <f t="shared" si="4"/>
        <v>Rellene campos</v>
      </c>
      <c r="T33" s="52">
        <f>IF(H33="","Rellene Combustible",INDEX('Características combustibles'!$E$6:$E$10,MATCH($H33,DOM_COMB,0)))</f>
        <v>3.1375917872674131</v>
      </c>
      <c r="U33" s="111">
        <f t="shared" si="5"/>
        <v>0</v>
      </c>
      <c r="V33" s="105">
        <f>U33*(1-INDEX('Características combustibles'!$I$6:$I$10,MATCH($H33,DOM_COMB,0)))</f>
        <v>0</v>
      </c>
      <c r="W33" s="65">
        <f>U33*(1-(($Q33/INDEX('Características combustibles'!$H$6:$H$10,MATCH($H33,DOM_COMB,0)))/(((1-$Q33)/INDEX('Características combustibles'!$G$6:$G$10,MATCH($H33,DOM_COMB,0)))+($Q33/INDEX('Características combustibles'!$H$6:$H$10,MATCH($H33,DOM_COMB,0))))))</f>
        <v>0</v>
      </c>
      <c r="X33" s="111">
        <f t="shared" si="6"/>
        <v>0</v>
      </c>
      <c r="Y33" s="65">
        <f>X33*(1-INDEX('Características combustibles'!$I$6:$I$10,MATCH($H33,DOM_COMB,0)))</f>
        <v>0</v>
      </c>
      <c r="Z33" s="114">
        <f>X33*(1-(($Q33/INDEX('Características combustibles'!$H$6:$H$10,MATCH($H33,DOM_COMB,0)))/(((1-$Q33)/INDEX('Características combustibles'!$G$6:$G$10,MATCH($H33,DOM_COMB,0)))+($Q33/INDEX('Características combustibles'!$H$6:$H$10,MATCH($H33,DOM_COMB,0))))))</f>
        <v>0</v>
      </c>
    </row>
    <row r="34" spans="1:26">
      <c r="A34" s="41"/>
      <c r="B34" s="41"/>
      <c r="C34" s="41"/>
      <c r="D34" s="79"/>
      <c r="E34" s="80"/>
      <c r="F34" s="24">
        <f t="shared" si="0"/>
        <v>0</v>
      </c>
      <c r="G34" s="56" t="str">
        <f t="shared" si="1"/>
        <v>Rellene campos</v>
      </c>
      <c r="H34" s="41" t="s">
        <v>79</v>
      </c>
      <c r="I34" s="41"/>
      <c r="J34" s="7" t="str">
        <f t="shared" si="2"/>
        <v>Rellene campos</v>
      </c>
      <c r="K34" s="41"/>
      <c r="L34" s="79"/>
      <c r="M34" s="79"/>
      <c r="N34" s="79"/>
      <c r="O34" s="71" t="str">
        <f t="shared" si="3"/>
        <v>Defina clase</v>
      </c>
      <c r="P34" s="102">
        <f>IF(H34="","Rellene combustible",INDEX('Características combustibles'!$F$6:$F$10,MATCH(H34,DOM_COMB,0)))</f>
        <v>7.0000000000000007E-2</v>
      </c>
      <c r="Q34" s="108"/>
      <c r="R34" s="52" t="str">
        <f>IF(OR(M34="",N34="",H34="",K34="",L34=""),"Rellene campos",IF(H34="GAS NATURAL",IF(K34&lt;&gt;"URBANA","La metodología COPERT 4 no contempla autobuses de gas natural con circulación no urbana",LOOKUP(L34,'Factores de emision'!$F$73:$F$76,'Factores de emision'!$I$73:$I$76)),INDEX('Factores de emision'!$I$7:$I$72,MATCH(K34&amp;"-"&amp;L34&amp;"-"&amp;M34&amp;"-"&amp;O34,'Factores de emision'!$J$7:$J$72,0))))</f>
        <v>Rellene campos</v>
      </c>
      <c r="S34" s="71" t="str">
        <f t="shared" si="4"/>
        <v>Rellene campos</v>
      </c>
      <c r="T34" s="52">
        <f>IF(H34="","Rellene Combustible",INDEX('Características combustibles'!$E$6:$E$10,MATCH($H34,DOM_COMB,0)))</f>
        <v>3.1375917872674131</v>
      </c>
      <c r="U34" s="111">
        <f t="shared" si="5"/>
        <v>0</v>
      </c>
      <c r="V34" s="105">
        <f>U34*(1-INDEX('Características combustibles'!$I$6:$I$10,MATCH($H34,DOM_COMB,0)))</f>
        <v>0</v>
      </c>
      <c r="W34" s="65">
        <f>U34*(1-(($Q34/INDEX('Características combustibles'!$H$6:$H$10,MATCH($H34,DOM_COMB,0)))/(((1-$Q34)/INDEX('Características combustibles'!$G$6:$G$10,MATCH($H34,DOM_COMB,0)))+($Q34/INDEX('Características combustibles'!$H$6:$H$10,MATCH($H34,DOM_COMB,0))))))</f>
        <v>0</v>
      </c>
      <c r="X34" s="111">
        <f t="shared" si="6"/>
        <v>0</v>
      </c>
      <c r="Y34" s="65">
        <f>X34*(1-INDEX('Características combustibles'!$I$6:$I$10,MATCH($H34,DOM_COMB,0)))</f>
        <v>0</v>
      </c>
      <c r="Z34" s="114">
        <f>X34*(1-(($Q34/INDEX('Características combustibles'!$H$6:$H$10,MATCH($H34,DOM_COMB,0)))/(((1-$Q34)/INDEX('Características combustibles'!$G$6:$G$10,MATCH($H34,DOM_COMB,0)))+($Q34/INDEX('Características combustibles'!$H$6:$H$10,MATCH($H34,DOM_COMB,0))))))</f>
        <v>0</v>
      </c>
    </row>
    <row r="35" spans="1:26">
      <c r="A35" s="41"/>
      <c r="B35" s="41"/>
      <c r="C35" s="41"/>
      <c r="D35" s="79"/>
      <c r="E35" s="80"/>
      <c r="F35" s="24">
        <f t="shared" si="0"/>
        <v>0</v>
      </c>
      <c r="G35" s="56" t="str">
        <f t="shared" si="1"/>
        <v>Rellene campos</v>
      </c>
      <c r="H35" s="41" t="s">
        <v>79</v>
      </c>
      <c r="I35" s="41"/>
      <c r="J35" s="7" t="str">
        <f t="shared" si="2"/>
        <v>Rellene campos</v>
      </c>
      <c r="K35" s="41"/>
      <c r="L35" s="79"/>
      <c r="M35" s="79"/>
      <c r="N35" s="79"/>
      <c r="O35" s="71" t="str">
        <f t="shared" si="3"/>
        <v>Defina clase</v>
      </c>
      <c r="P35" s="102">
        <f>IF(H35="","Rellene combustible",INDEX('Características combustibles'!$F$6:$F$10,MATCH(H35,DOM_COMB,0)))</f>
        <v>7.0000000000000007E-2</v>
      </c>
      <c r="Q35" s="108"/>
      <c r="R35" s="52" t="str">
        <f>IF(OR(M35="",N35="",H35="",K35="",L35=""),"Rellene campos",IF(H35="GAS NATURAL",IF(K35&lt;&gt;"URBANA","La metodología COPERT 4 no contempla autobuses de gas natural con circulación no urbana",LOOKUP(L35,'Factores de emision'!$F$73:$F$76,'Factores de emision'!$I$73:$I$76)),INDEX('Factores de emision'!$I$7:$I$72,MATCH(K35&amp;"-"&amp;L35&amp;"-"&amp;M35&amp;"-"&amp;O35,'Factores de emision'!$J$7:$J$72,0))))</f>
        <v>Rellene campos</v>
      </c>
      <c r="S35" s="71" t="str">
        <f t="shared" si="4"/>
        <v>Rellene campos</v>
      </c>
      <c r="T35" s="52">
        <f>IF(H35="","Rellene Combustible",INDEX('Características combustibles'!$E$6:$E$10,MATCH($H35,DOM_COMB,0)))</f>
        <v>3.1375917872674131</v>
      </c>
      <c r="U35" s="111">
        <f t="shared" si="5"/>
        <v>0</v>
      </c>
      <c r="V35" s="105">
        <f>U35*(1-INDEX('Características combustibles'!$I$6:$I$10,MATCH($H35,DOM_COMB,0)))</f>
        <v>0</v>
      </c>
      <c r="W35" s="65">
        <f>U35*(1-(($Q35/INDEX('Características combustibles'!$H$6:$H$10,MATCH($H35,DOM_COMB,0)))/(((1-$Q35)/INDEX('Características combustibles'!$G$6:$G$10,MATCH($H35,DOM_COMB,0)))+($Q35/INDEX('Características combustibles'!$H$6:$H$10,MATCH($H35,DOM_COMB,0))))))</f>
        <v>0</v>
      </c>
      <c r="X35" s="111">
        <f t="shared" si="6"/>
        <v>0</v>
      </c>
      <c r="Y35" s="65">
        <f>X35*(1-INDEX('Características combustibles'!$I$6:$I$10,MATCH($H35,DOM_COMB,0)))</f>
        <v>0</v>
      </c>
      <c r="Z35" s="114">
        <f>X35*(1-(($Q35/INDEX('Características combustibles'!$H$6:$H$10,MATCH($H35,DOM_COMB,0)))/(((1-$Q35)/INDEX('Características combustibles'!$G$6:$G$10,MATCH($H35,DOM_COMB,0)))+($Q35/INDEX('Características combustibles'!$H$6:$H$10,MATCH($H35,DOM_COMB,0))))))</f>
        <v>0</v>
      </c>
    </row>
    <row r="36" spans="1:26">
      <c r="A36" s="41"/>
      <c r="B36" s="41"/>
      <c r="C36" s="41"/>
      <c r="D36" s="79"/>
      <c r="E36" s="80"/>
      <c r="F36" s="24">
        <f t="shared" si="0"/>
        <v>0</v>
      </c>
      <c r="G36" s="56" t="str">
        <f t="shared" si="1"/>
        <v>Rellene campos</v>
      </c>
      <c r="H36" s="41" t="s">
        <v>79</v>
      </c>
      <c r="I36" s="41"/>
      <c r="J36" s="7" t="str">
        <f t="shared" si="2"/>
        <v>Rellene campos</v>
      </c>
      <c r="K36" s="41"/>
      <c r="L36" s="79"/>
      <c r="M36" s="79"/>
      <c r="N36" s="79"/>
      <c r="O36" s="71" t="str">
        <f t="shared" si="3"/>
        <v>Defina clase</v>
      </c>
      <c r="P36" s="102">
        <f>IF(H36="","Rellene combustible",INDEX('Características combustibles'!$F$6:$F$10,MATCH(H36,DOM_COMB,0)))</f>
        <v>7.0000000000000007E-2</v>
      </c>
      <c r="Q36" s="108"/>
      <c r="R36" s="52" t="str">
        <f>IF(OR(M36="",N36="",H36="",K36="",L36=""),"Rellene campos",IF(H36="GAS NATURAL",IF(K36&lt;&gt;"URBANA","La metodología COPERT 4 no contempla autobuses de gas natural con circulación no urbana",LOOKUP(L36,'Factores de emision'!$F$73:$F$76,'Factores de emision'!$I$73:$I$76)),INDEX('Factores de emision'!$I$7:$I$72,MATCH(K36&amp;"-"&amp;L36&amp;"-"&amp;M36&amp;"-"&amp;O36,'Factores de emision'!$J$7:$J$72,0))))</f>
        <v>Rellene campos</v>
      </c>
      <c r="S36" s="71" t="str">
        <f t="shared" si="4"/>
        <v>Rellene campos</v>
      </c>
      <c r="T36" s="52">
        <f>IF(H36="","Rellene Combustible",INDEX('Características combustibles'!$E$6:$E$10,MATCH($H36,DOM_COMB,0)))</f>
        <v>3.1375917872674131</v>
      </c>
      <c r="U36" s="111">
        <f t="shared" si="5"/>
        <v>0</v>
      </c>
      <c r="V36" s="105">
        <f>U36*(1-INDEX('Características combustibles'!$I$6:$I$10,MATCH($H36,DOM_COMB,0)))</f>
        <v>0</v>
      </c>
      <c r="W36" s="65">
        <f>U36*(1-(($Q36/INDEX('Características combustibles'!$H$6:$H$10,MATCH($H36,DOM_COMB,0)))/(((1-$Q36)/INDEX('Características combustibles'!$G$6:$G$10,MATCH($H36,DOM_COMB,0)))+($Q36/INDEX('Características combustibles'!$H$6:$H$10,MATCH($H36,DOM_COMB,0))))))</f>
        <v>0</v>
      </c>
      <c r="X36" s="111">
        <f t="shared" si="6"/>
        <v>0</v>
      </c>
      <c r="Y36" s="65">
        <f>X36*(1-INDEX('Características combustibles'!$I$6:$I$10,MATCH($H36,DOM_COMB,0)))</f>
        <v>0</v>
      </c>
      <c r="Z36" s="114">
        <f>X36*(1-(($Q36/INDEX('Características combustibles'!$H$6:$H$10,MATCH($H36,DOM_COMB,0)))/(((1-$Q36)/INDEX('Características combustibles'!$G$6:$G$10,MATCH($H36,DOM_COMB,0)))+($Q36/INDEX('Características combustibles'!$H$6:$H$10,MATCH($H36,DOM_COMB,0))))))</f>
        <v>0</v>
      </c>
    </row>
    <row r="37" spans="1:26">
      <c r="A37" s="41"/>
      <c r="B37" s="41"/>
      <c r="C37" s="41"/>
      <c r="D37" s="79"/>
      <c r="E37" s="80"/>
      <c r="F37" s="24">
        <f t="shared" si="0"/>
        <v>0</v>
      </c>
      <c r="G37" s="56" t="str">
        <f t="shared" si="1"/>
        <v>Rellene campos</v>
      </c>
      <c r="H37" s="41" t="s">
        <v>79</v>
      </c>
      <c r="I37" s="41"/>
      <c r="J37" s="7" t="str">
        <f t="shared" si="2"/>
        <v>Rellene campos</v>
      </c>
      <c r="K37" s="41"/>
      <c r="L37" s="79"/>
      <c r="M37" s="79"/>
      <c r="N37" s="79"/>
      <c r="O37" s="71" t="str">
        <f t="shared" si="3"/>
        <v>Defina clase</v>
      </c>
      <c r="P37" s="102">
        <f>IF(H37="","Rellene combustible",INDEX('Características combustibles'!$F$6:$F$10,MATCH(H37,DOM_COMB,0)))</f>
        <v>7.0000000000000007E-2</v>
      </c>
      <c r="Q37" s="108"/>
      <c r="R37" s="52" t="str">
        <f>IF(OR(M37="",N37="",H37="",K37="",L37=""),"Rellene campos",IF(H37="GAS NATURAL",IF(K37&lt;&gt;"URBANA","La metodología COPERT 4 no contempla autobuses de gas natural con circulación no urbana",LOOKUP(L37,'Factores de emision'!$F$73:$F$76,'Factores de emision'!$I$73:$I$76)),INDEX('Factores de emision'!$I$7:$I$72,MATCH(K37&amp;"-"&amp;L37&amp;"-"&amp;M37&amp;"-"&amp;O37,'Factores de emision'!$J$7:$J$72,0))))</f>
        <v>Rellene campos</v>
      </c>
      <c r="S37" s="71" t="str">
        <f t="shared" si="4"/>
        <v>Rellene campos</v>
      </c>
      <c r="T37" s="52">
        <f>IF(H37="","Rellene Combustible",INDEX('Características combustibles'!$E$6:$E$10,MATCH($H37,DOM_COMB,0)))</f>
        <v>3.1375917872674131</v>
      </c>
      <c r="U37" s="111">
        <f t="shared" si="5"/>
        <v>0</v>
      </c>
      <c r="V37" s="105">
        <f>U37*(1-INDEX('Características combustibles'!$I$6:$I$10,MATCH($H37,DOM_COMB,0)))</f>
        <v>0</v>
      </c>
      <c r="W37" s="65">
        <f>U37*(1-(($Q37/INDEX('Características combustibles'!$H$6:$H$10,MATCH($H37,DOM_COMB,0)))/(((1-$Q37)/INDEX('Características combustibles'!$G$6:$G$10,MATCH($H37,DOM_COMB,0)))+($Q37/INDEX('Características combustibles'!$H$6:$H$10,MATCH($H37,DOM_COMB,0))))))</f>
        <v>0</v>
      </c>
      <c r="X37" s="111">
        <f t="shared" si="6"/>
        <v>0</v>
      </c>
      <c r="Y37" s="65">
        <f>X37*(1-INDEX('Características combustibles'!$I$6:$I$10,MATCH($H37,DOM_COMB,0)))</f>
        <v>0</v>
      </c>
      <c r="Z37" s="114">
        <f>X37*(1-(($Q37/INDEX('Características combustibles'!$H$6:$H$10,MATCH($H37,DOM_COMB,0)))/(((1-$Q37)/INDEX('Características combustibles'!$G$6:$G$10,MATCH($H37,DOM_COMB,0)))+($Q37/INDEX('Características combustibles'!$H$6:$H$10,MATCH($H37,DOM_COMB,0))))))</f>
        <v>0</v>
      </c>
    </row>
    <row r="38" spans="1:26">
      <c r="A38" s="41"/>
      <c r="B38" s="41"/>
      <c r="C38" s="41"/>
      <c r="D38" s="79"/>
      <c r="E38" s="80"/>
      <c r="F38" s="24">
        <f t="shared" si="0"/>
        <v>0</v>
      </c>
      <c r="G38" s="56" t="str">
        <f t="shared" si="1"/>
        <v>Rellene campos</v>
      </c>
      <c r="H38" s="41" t="s">
        <v>79</v>
      </c>
      <c r="I38" s="41"/>
      <c r="J38" s="7" t="str">
        <f t="shared" si="2"/>
        <v>Rellene campos</v>
      </c>
      <c r="K38" s="41"/>
      <c r="L38" s="79"/>
      <c r="M38" s="79"/>
      <c r="N38" s="79"/>
      <c r="O38" s="71" t="str">
        <f t="shared" si="3"/>
        <v>Defina clase</v>
      </c>
      <c r="P38" s="102">
        <f>IF(H38="","Rellene combustible",INDEX('Características combustibles'!$F$6:$F$10,MATCH(H38,DOM_COMB,0)))</f>
        <v>7.0000000000000007E-2</v>
      </c>
      <c r="Q38" s="108"/>
      <c r="R38" s="52" t="str">
        <f>IF(OR(M38="",N38="",H38="",K38="",L38=""),"Rellene campos",IF(H38="GAS NATURAL",IF(K38&lt;&gt;"URBANA","La metodología COPERT 4 no contempla autobuses de gas natural con circulación no urbana",LOOKUP(L38,'Factores de emision'!$F$73:$F$76,'Factores de emision'!$I$73:$I$76)),INDEX('Factores de emision'!$I$7:$I$72,MATCH(K38&amp;"-"&amp;L38&amp;"-"&amp;M38&amp;"-"&amp;O38,'Factores de emision'!$J$7:$J$72,0))))</f>
        <v>Rellene campos</v>
      </c>
      <c r="S38" s="71" t="str">
        <f t="shared" si="4"/>
        <v>Rellene campos</v>
      </c>
      <c r="T38" s="52">
        <f>IF(H38="","Rellene Combustible",INDEX('Características combustibles'!$E$6:$E$10,MATCH($H38,DOM_COMB,0)))</f>
        <v>3.1375917872674131</v>
      </c>
      <c r="U38" s="111">
        <f t="shared" si="5"/>
        <v>0</v>
      </c>
      <c r="V38" s="105">
        <f>U38*(1-INDEX('Características combustibles'!$I$6:$I$10,MATCH($H38,DOM_COMB,0)))</f>
        <v>0</v>
      </c>
      <c r="W38" s="65">
        <f>U38*(1-(($Q38/INDEX('Características combustibles'!$H$6:$H$10,MATCH($H38,DOM_COMB,0)))/(((1-$Q38)/INDEX('Características combustibles'!$G$6:$G$10,MATCH($H38,DOM_COMB,0)))+($Q38/INDEX('Características combustibles'!$H$6:$H$10,MATCH($H38,DOM_COMB,0))))))</f>
        <v>0</v>
      </c>
      <c r="X38" s="111">
        <f t="shared" si="6"/>
        <v>0</v>
      </c>
      <c r="Y38" s="65">
        <f>X38*(1-INDEX('Características combustibles'!$I$6:$I$10,MATCH($H38,DOM_COMB,0)))</f>
        <v>0</v>
      </c>
      <c r="Z38" s="114">
        <f>X38*(1-(($Q38/INDEX('Características combustibles'!$H$6:$H$10,MATCH($H38,DOM_COMB,0)))/(((1-$Q38)/INDEX('Características combustibles'!$G$6:$G$10,MATCH($H38,DOM_COMB,0)))+($Q38/INDEX('Características combustibles'!$H$6:$H$10,MATCH($H38,DOM_COMB,0))))))</f>
        <v>0</v>
      </c>
    </row>
    <row r="39" spans="1:26">
      <c r="A39" s="41"/>
      <c r="B39" s="41"/>
      <c r="C39" s="41"/>
      <c r="D39" s="79"/>
      <c r="E39" s="80"/>
      <c r="F39" s="24">
        <f t="shared" si="0"/>
        <v>0</v>
      </c>
      <c r="G39" s="56" t="str">
        <f t="shared" si="1"/>
        <v>Rellene campos</v>
      </c>
      <c r="H39" s="41" t="s">
        <v>79</v>
      </c>
      <c r="I39" s="41"/>
      <c r="J39" s="7" t="str">
        <f t="shared" si="2"/>
        <v>Rellene campos</v>
      </c>
      <c r="K39" s="41"/>
      <c r="L39" s="79"/>
      <c r="M39" s="79"/>
      <c r="N39" s="79"/>
      <c r="O39" s="71" t="str">
        <f t="shared" si="3"/>
        <v>Defina clase</v>
      </c>
      <c r="P39" s="102">
        <f>IF(H39="","Rellene combustible",INDEX('Características combustibles'!$F$6:$F$10,MATCH(H39,DOM_COMB,0)))</f>
        <v>7.0000000000000007E-2</v>
      </c>
      <c r="Q39" s="108"/>
      <c r="R39" s="52" t="str">
        <f>IF(OR(M39="",N39="",H39="",K39="",L39=""),"Rellene campos",IF(H39="GAS NATURAL",IF(K39&lt;&gt;"URBANA","La metodología COPERT 4 no contempla autobuses de gas natural con circulación no urbana",LOOKUP(L39,'Factores de emision'!$F$73:$F$76,'Factores de emision'!$I$73:$I$76)),INDEX('Factores de emision'!$I$7:$I$72,MATCH(K39&amp;"-"&amp;L39&amp;"-"&amp;M39&amp;"-"&amp;O39,'Factores de emision'!$J$7:$J$72,0))))</f>
        <v>Rellene campos</v>
      </c>
      <c r="S39" s="71" t="str">
        <f t="shared" si="4"/>
        <v>Rellene campos</v>
      </c>
      <c r="T39" s="52">
        <f>IF(H39="","Rellene Combustible",INDEX('Características combustibles'!$E$6:$E$10,MATCH($H39,DOM_COMB,0)))</f>
        <v>3.1375917872674131</v>
      </c>
      <c r="U39" s="111">
        <f t="shared" si="5"/>
        <v>0</v>
      </c>
      <c r="V39" s="105">
        <f>U39*(1-INDEX('Características combustibles'!$I$6:$I$10,MATCH($H39,DOM_COMB,0)))</f>
        <v>0</v>
      </c>
      <c r="W39" s="65">
        <f>U39*(1-(($Q39/INDEX('Características combustibles'!$H$6:$H$10,MATCH($H39,DOM_COMB,0)))/(((1-$Q39)/INDEX('Características combustibles'!$G$6:$G$10,MATCH($H39,DOM_COMB,0)))+($Q39/INDEX('Características combustibles'!$H$6:$H$10,MATCH($H39,DOM_COMB,0))))))</f>
        <v>0</v>
      </c>
      <c r="X39" s="111">
        <f t="shared" si="6"/>
        <v>0</v>
      </c>
      <c r="Y39" s="65">
        <f>X39*(1-INDEX('Características combustibles'!$I$6:$I$10,MATCH($H39,DOM_COMB,0)))</f>
        <v>0</v>
      </c>
      <c r="Z39" s="114">
        <f>X39*(1-(($Q39/INDEX('Características combustibles'!$H$6:$H$10,MATCH($H39,DOM_COMB,0)))/(((1-$Q39)/INDEX('Características combustibles'!$G$6:$G$10,MATCH($H39,DOM_COMB,0)))+($Q39/INDEX('Características combustibles'!$H$6:$H$10,MATCH($H39,DOM_COMB,0))))))</f>
        <v>0</v>
      </c>
    </row>
    <row r="40" spans="1:26">
      <c r="A40" s="41"/>
      <c r="B40" s="41"/>
      <c r="C40" s="41"/>
      <c r="D40" s="79"/>
      <c r="E40" s="80"/>
      <c r="F40" s="24">
        <f t="shared" si="0"/>
        <v>0</v>
      </c>
      <c r="G40" s="56" t="str">
        <f t="shared" si="1"/>
        <v>Rellene campos</v>
      </c>
      <c r="H40" s="41" t="s">
        <v>79</v>
      </c>
      <c r="I40" s="41"/>
      <c r="J40" s="7" t="str">
        <f t="shared" si="2"/>
        <v>Rellene campos</v>
      </c>
      <c r="K40" s="41"/>
      <c r="L40" s="79"/>
      <c r="M40" s="79"/>
      <c r="N40" s="79"/>
      <c r="O40" s="71" t="str">
        <f t="shared" si="3"/>
        <v>Defina clase</v>
      </c>
      <c r="P40" s="102">
        <f>IF(H40="","Rellene combustible",INDEX('Características combustibles'!$F$6:$F$10,MATCH(H40,DOM_COMB,0)))</f>
        <v>7.0000000000000007E-2</v>
      </c>
      <c r="Q40" s="108"/>
      <c r="R40" s="52" t="str">
        <f>IF(OR(M40="",N40="",H40="",K40="",L40=""),"Rellene campos",IF(H40="GAS NATURAL",IF(K40&lt;&gt;"URBANA","La metodología COPERT 4 no contempla autobuses de gas natural con circulación no urbana",LOOKUP(L40,'Factores de emision'!$F$73:$F$76,'Factores de emision'!$I$73:$I$76)),INDEX('Factores de emision'!$I$7:$I$72,MATCH(K40&amp;"-"&amp;L40&amp;"-"&amp;M40&amp;"-"&amp;O40,'Factores de emision'!$J$7:$J$72,0))))</f>
        <v>Rellene campos</v>
      </c>
      <c r="S40" s="71" t="str">
        <f t="shared" si="4"/>
        <v>Rellene campos</v>
      </c>
      <c r="T40" s="52">
        <f>IF(H40="","Rellene Combustible",INDEX('Características combustibles'!$E$6:$E$10,MATCH($H40,DOM_COMB,0)))</f>
        <v>3.1375917872674131</v>
      </c>
      <c r="U40" s="111">
        <f t="shared" si="5"/>
        <v>0</v>
      </c>
      <c r="V40" s="105">
        <f>U40*(1-INDEX('Características combustibles'!$I$6:$I$10,MATCH($H40,DOM_COMB,0)))</f>
        <v>0</v>
      </c>
      <c r="W40" s="65">
        <f>U40*(1-(($Q40/INDEX('Características combustibles'!$H$6:$H$10,MATCH($H40,DOM_COMB,0)))/(((1-$Q40)/INDEX('Características combustibles'!$G$6:$G$10,MATCH($H40,DOM_COMB,0)))+($Q40/INDEX('Características combustibles'!$H$6:$H$10,MATCH($H40,DOM_COMB,0))))))</f>
        <v>0</v>
      </c>
      <c r="X40" s="111">
        <f t="shared" si="6"/>
        <v>0</v>
      </c>
      <c r="Y40" s="65">
        <f>X40*(1-INDEX('Características combustibles'!$I$6:$I$10,MATCH($H40,DOM_COMB,0)))</f>
        <v>0</v>
      </c>
      <c r="Z40" s="114">
        <f>X40*(1-(($Q40/INDEX('Características combustibles'!$H$6:$H$10,MATCH($H40,DOM_COMB,0)))/(((1-$Q40)/INDEX('Características combustibles'!$G$6:$G$10,MATCH($H40,DOM_COMB,0)))+($Q40/INDEX('Características combustibles'!$H$6:$H$10,MATCH($H40,DOM_COMB,0))))))</f>
        <v>0</v>
      </c>
    </row>
    <row r="41" spans="1:26">
      <c r="A41" s="41"/>
      <c r="B41" s="41"/>
      <c r="C41" s="41"/>
      <c r="D41" s="79"/>
      <c r="E41" s="80"/>
      <c r="F41" s="24">
        <f t="shared" si="0"/>
        <v>0</v>
      </c>
      <c r="G41" s="56" t="str">
        <f t="shared" si="1"/>
        <v>Rellene campos</v>
      </c>
      <c r="H41" s="41" t="s">
        <v>79</v>
      </c>
      <c r="I41" s="41"/>
      <c r="J41" s="7" t="str">
        <f t="shared" si="2"/>
        <v>Rellene campos</v>
      </c>
      <c r="K41" s="41"/>
      <c r="L41" s="79"/>
      <c r="M41" s="79"/>
      <c r="N41" s="79"/>
      <c r="O41" s="71" t="str">
        <f t="shared" si="3"/>
        <v>Defina clase</v>
      </c>
      <c r="P41" s="102">
        <f>IF(H41="","Rellene combustible",INDEX('Características combustibles'!$F$6:$F$10,MATCH(H41,DOM_COMB,0)))</f>
        <v>7.0000000000000007E-2</v>
      </c>
      <c r="Q41" s="108"/>
      <c r="R41" s="52" t="str">
        <f>IF(OR(M41="",N41="",H41="",K41="",L41=""),"Rellene campos",IF(H41="GAS NATURAL",IF(K41&lt;&gt;"URBANA","La metodología COPERT 4 no contempla autobuses de gas natural con circulación no urbana",LOOKUP(L41,'Factores de emision'!$F$73:$F$76,'Factores de emision'!$I$73:$I$76)),INDEX('Factores de emision'!$I$7:$I$72,MATCH(K41&amp;"-"&amp;L41&amp;"-"&amp;M41&amp;"-"&amp;O41,'Factores de emision'!$J$7:$J$72,0))))</f>
        <v>Rellene campos</v>
      </c>
      <c r="S41" s="71" t="str">
        <f t="shared" si="4"/>
        <v>Rellene campos</v>
      </c>
      <c r="T41" s="52">
        <f>IF(H41="","Rellene Combustible",INDEX('Características combustibles'!$E$6:$E$10,MATCH($H41,DOM_COMB,0)))</f>
        <v>3.1375917872674131</v>
      </c>
      <c r="U41" s="111">
        <f t="shared" si="5"/>
        <v>0</v>
      </c>
      <c r="V41" s="105">
        <f>U41*(1-INDEX('Características combustibles'!$I$6:$I$10,MATCH($H41,DOM_COMB,0)))</f>
        <v>0</v>
      </c>
      <c r="W41" s="65">
        <f>U41*(1-(($Q41/INDEX('Características combustibles'!$H$6:$H$10,MATCH($H41,DOM_COMB,0)))/(((1-$Q41)/INDEX('Características combustibles'!$G$6:$G$10,MATCH($H41,DOM_COMB,0)))+($Q41/INDEX('Características combustibles'!$H$6:$H$10,MATCH($H41,DOM_COMB,0))))))</f>
        <v>0</v>
      </c>
      <c r="X41" s="111">
        <f t="shared" si="6"/>
        <v>0</v>
      </c>
      <c r="Y41" s="65">
        <f>X41*(1-INDEX('Características combustibles'!$I$6:$I$10,MATCH($H41,DOM_COMB,0)))</f>
        <v>0</v>
      </c>
      <c r="Z41" s="114">
        <f>X41*(1-(($Q41/INDEX('Características combustibles'!$H$6:$H$10,MATCH($H41,DOM_COMB,0)))/(((1-$Q41)/INDEX('Características combustibles'!$G$6:$G$10,MATCH($H41,DOM_COMB,0)))+($Q41/INDEX('Características combustibles'!$H$6:$H$10,MATCH($H41,DOM_COMB,0))))))</f>
        <v>0</v>
      </c>
    </row>
    <row r="42" spans="1:26">
      <c r="A42" s="41"/>
      <c r="B42" s="41"/>
      <c r="C42" s="41"/>
      <c r="D42" s="79"/>
      <c r="E42" s="80"/>
      <c r="F42" s="24">
        <f t="shared" si="0"/>
        <v>0</v>
      </c>
      <c r="G42" s="56" t="str">
        <f t="shared" si="1"/>
        <v>Rellene campos</v>
      </c>
      <c r="H42" s="41" t="s">
        <v>79</v>
      </c>
      <c r="I42" s="41"/>
      <c r="J42" s="7" t="str">
        <f t="shared" si="2"/>
        <v>Rellene campos</v>
      </c>
      <c r="K42" s="41"/>
      <c r="L42" s="79"/>
      <c r="M42" s="79"/>
      <c r="N42" s="79"/>
      <c r="O42" s="71" t="str">
        <f t="shared" si="3"/>
        <v>Defina clase</v>
      </c>
      <c r="P42" s="102">
        <f>IF(H42="","Rellene combustible",INDEX('Características combustibles'!$F$6:$F$10,MATCH(H42,DOM_COMB,0)))</f>
        <v>7.0000000000000007E-2</v>
      </c>
      <c r="Q42" s="108"/>
      <c r="R42" s="52" t="str">
        <f>IF(OR(M42="",N42="",H42="",K42="",L42=""),"Rellene campos",IF(H42="GAS NATURAL",IF(K42&lt;&gt;"URBANA","La metodología COPERT 4 no contempla autobuses de gas natural con circulación no urbana",LOOKUP(L42,'Factores de emision'!$F$73:$F$76,'Factores de emision'!$I$73:$I$76)),INDEX('Factores de emision'!$I$7:$I$72,MATCH(K42&amp;"-"&amp;L42&amp;"-"&amp;M42&amp;"-"&amp;O42,'Factores de emision'!$J$7:$J$72,0))))</f>
        <v>Rellene campos</v>
      </c>
      <c r="S42" s="71" t="str">
        <f t="shared" si="4"/>
        <v>Rellene campos</v>
      </c>
      <c r="T42" s="52">
        <f>IF(H42="","Rellene Combustible",INDEX('Características combustibles'!$E$6:$E$10,MATCH($H42,DOM_COMB,0)))</f>
        <v>3.1375917872674131</v>
      </c>
      <c r="U42" s="111">
        <f t="shared" si="5"/>
        <v>0</v>
      </c>
      <c r="V42" s="105">
        <f>U42*(1-INDEX('Características combustibles'!$I$6:$I$10,MATCH($H42,DOM_COMB,0)))</f>
        <v>0</v>
      </c>
      <c r="W42" s="65">
        <f>U42*(1-(($Q42/INDEX('Características combustibles'!$H$6:$H$10,MATCH($H42,DOM_COMB,0)))/(((1-$Q42)/INDEX('Características combustibles'!$G$6:$G$10,MATCH($H42,DOM_COMB,0)))+($Q42/INDEX('Características combustibles'!$H$6:$H$10,MATCH($H42,DOM_COMB,0))))))</f>
        <v>0</v>
      </c>
      <c r="X42" s="111">
        <f t="shared" si="6"/>
        <v>0</v>
      </c>
      <c r="Y42" s="65">
        <f>X42*(1-INDEX('Características combustibles'!$I$6:$I$10,MATCH($H42,DOM_COMB,0)))</f>
        <v>0</v>
      </c>
      <c r="Z42" s="114">
        <f>X42*(1-(($Q42/INDEX('Características combustibles'!$H$6:$H$10,MATCH($H42,DOM_COMB,0)))/(((1-$Q42)/INDEX('Características combustibles'!$G$6:$G$10,MATCH($H42,DOM_COMB,0)))+($Q42/INDEX('Características combustibles'!$H$6:$H$10,MATCH($H42,DOM_COMB,0))))))</f>
        <v>0</v>
      </c>
    </row>
    <row r="43" spans="1:26">
      <c r="A43" s="41"/>
      <c r="B43" s="41"/>
      <c r="C43" s="41"/>
      <c r="D43" s="79"/>
      <c r="E43" s="80"/>
      <c r="F43" s="24">
        <f t="shared" si="0"/>
        <v>0</v>
      </c>
      <c r="G43" s="56" t="str">
        <f t="shared" si="1"/>
        <v>Rellene campos</v>
      </c>
      <c r="H43" s="41" t="s">
        <v>79</v>
      </c>
      <c r="I43" s="41"/>
      <c r="J43" s="7" t="str">
        <f t="shared" si="2"/>
        <v>Rellene campos</v>
      </c>
      <c r="K43" s="41"/>
      <c r="L43" s="79"/>
      <c r="M43" s="79"/>
      <c r="N43" s="79"/>
      <c r="O43" s="71" t="str">
        <f t="shared" si="3"/>
        <v>Defina clase</v>
      </c>
      <c r="P43" s="102">
        <f>IF(H43="","Rellene combustible",INDEX('Características combustibles'!$F$6:$F$10,MATCH(H43,DOM_COMB,0)))</f>
        <v>7.0000000000000007E-2</v>
      </c>
      <c r="Q43" s="108"/>
      <c r="R43" s="52" t="str">
        <f>IF(OR(M43="",N43="",H43="",K43="",L43=""),"Rellene campos",IF(H43="GAS NATURAL",IF(K43&lt;&gt;"URBANA","La metodología COPERT 4 no contempla autobuses de gas natural con circulación no urbana",LOOKUP(L43,'Factores de emision'!$F$73:$F$76,'Factores de emision'!$I$73:$I$76)),INDEX('Factores de emision'!$I$7:$I$72,MATCH(K43&amp;"-"&amp;L43&amp;"-"&amp;M43&amp;"-"&amp;O43,'Factores de emision'!$J$7:$J$72,0))))</f>
        <v>Rellene campos</v>
      </c>
      <c r="S43" s="71" t="str">
        <f t="shared" si="4"/>
        <v>Rellene campos</v>
      </c>
      <c r="T43" s="52">
        <f>IF(H43="","Rellene Combustible",INDEX('Características combustibles'!$E$6:$E$10,MATCH($H43,DOM_COMB,0)))</f>
        <v>3.1375917872674131</v>
      </c>
      <c r="U43" s="111">
        <f t="shared" si="5"/>
        <v>0</v>
      </c>
      <c r="V43" s="105">
        <f>U43*(1-INDEX('Características combustibles'!$I$6:$I$10,MATCH($H43,DOM_COMB,0)))</f>
        <v>0</v>
      </c>
      <c r="W43" s="65">
        <f>U43*(1-(($Q43/INDEX('Características combustibles'!$H$6:$H$10,MATCH($H43,DOM_COMB,0)))/(((1-$Q43)/INDEX('Características combustibles'!$G$6:$G$10,MATCH($H43,DOM_COMB,0)))+($Q43/INDEX('Características combustibles'!$H$6:$H$10,MATCH($H43,DOM_COMB,0))))))</f>
        <v>0</v>
      </c>
      <c r="X43" s="111">
        <f t="shared" si="6"/>
        <v>0</v>
      </c>
      <c r="Y43" s="65">
        <f>X43*(1-INDEX('Características combustibles'!$I$6:$I$10,MATCH($H43,DOM_COMB,0)))</f>
        <v>0</v>
      </c>
      <c r="Z43" s="114">
        <f>X43*(1-(($Q43/INDEX('Características combustibles'!$H$6:$H$10,MATCH($H43,DOM_COMB,0)))/(((1-$Q43)/INDEX('Características combustibles'!$G$6:$G$10,MATCH($H43,DOM_COMB,0)))+($Q43/INDEX('Características combustibles'!$H$6:$H$10,MATCH($H43,DOM_COMB,0))))))</f>
        <v>0</v>
      </c>
    </row>
    <row r="44" spans="1:26">
      <c r="A44" s="42"/>
      <c r="B44" s="42"/>
      <c r="C44" s="42"/>
      <c r="D44" s="81"/>
      <c r="E44" s="82"/>
      <c r="F44" s="26">
        <f t="shared" si="0"/>
        <v>0</v>
      </c>
      <c r="G44" s="57" t="str">
        <f t="shared" si="1"/>
        <v>Rellene campos</v>
      </c>
      <c r="H44" s="42" t="s">
        <v>79</v>
      </c>
      <c r="I44" s="42"/>
      <c r="J44" s="8" t="str">
        <f t="shared" si="2"/>
        <v>Rellene campos</v>
      </c>
      <c r="K44" s="42"/>
      <c r="L44" s="81"/>
      <c r="M44" s="81"/>
      <c r="N44" s="81"/>
      <c r="O44" s="73" t="str">
        <f t="shared" si="3"/>
        <v>Defina clase</v>
      </c>
      <c r="P44" s="103">
        <f>IF(H44="","Rellene combustible",INDEX('Características combustibles'!$F$6:$F$10,MATCH(H44,DOM_COMB,0)))</f>
        <v>7.0000000000000007E-2</v>
      </c>
      <c r="Q44" s="109"/>
      <c r="R44" s="53" t="str">
        <f>IF(OR(M44="",N44="",H44="",K44="",L44=""),"Rellene campos",IF(H44="GAS NATURAL",IF(K44&lt;&gt;"URBANA","La metodología COPERT 4 no contempla autobuses de gas natural con circulación no urbana",LOOKUP(L44,'Factores de emision'!$F$73:$F$76,'Factores de emision'!$I$73:$I$76)),INDEX('Factores de emision'!$I$7:$I$72,MATCH(K44&amp;"-"&amp;L44&amp;"-"&amp;M44&amp;"-"&amp;O44,'Factores de emision'!$J$7:$J$72,0))))</f>
        <v>Rellene campos</v>
      </c>
      <c r="S44" s="73" t="str">
        <f t="shared" si="4"/>
        <v>Rellene campos</v>
      </c>
      <c r="T44" s="53">
        <f>IF(H44="","Rellene Combustible",INDEX('Características combustibles'!$E$6:$E$10,MATCH($H44,DOM_COMB,0)))</f>
        <v>3.1375917872674131</v>
      </c>
      <c r="U44" s="112">
        <f t="shared" si="5"/>
        <v>0</v>
      </c>
      <c r="V44" s="106">
        <f>U44*(1-INDEX('Características combustibles'!$I$6:$I$10,MATCH($H44,DOM_COMB,0)))</f>
        <v>0</v>
      </c>
      <c r="W44" s="67">
        <f>U44*(1-(($Q44/INDEX('Características combustibles'!$H$6:$H$10,MATCH($H44,DOM_COMB,0)))/(((1-$Q44)/INDEX('Características combustibles'!$G$6:$G$10,MATCH($H44,DOM_COMB,0)))+($Q44/INDEX('Características combustibles'!$H$6:$H$10,MATCH($H44,DOM_COMB,0))))))</f>
        <v>0</v>
      </c>
      <c r="X44" s="112">
        <f t="shared" si="6"/>
        <v>0</v>
      </c>
      <c r="Y44" s="67">
        <f>X44*(1-INDEX('Características combustibles'!$I$6:$I$10,MATCH($H44,DOM_COMB,0)))</f>
        <v>0</v>
      </c>
      <c r="Z44" s="115">
        <f>X44*(1-(($Q44/INDEX('Características combustibles'!$H$6:$H$10,MATCH($H44,DOM_COMB,0)))/(((1-$Q44)/INDEX('Características combustibles'!$G$6:$G$10,MATCH($H44,DOM_COMB,0)))+($Q44/INDEX('Características combustibles'!$H$6:$H$10,MATCH($H44,DOM_COMB,0))))))</f>
        <v>0</v>
      </c>
    </row>
  </sheetData>
  <sheetProtection password="D151" sheet="1" formatCells="0" formatColumns="0" formatRows="0" insertColumns="0" insertRows="0" insertHyperlinks="0" deleteColumns="0" deleteRows="0" pivotTables="0"/>
  <protectedRanges>
    <protectedRange sqref="F4 A5:E44 H5:I44 K5:N44 Q5:Q44" name="Rango1"/>
  </protectedRanges>
  <mergeCells count="3">
    <mergeCell ref="A2:C2"/>
    <mergeCell ref="U3:W3"/>
    <mergeCell ref="X3:Z3"/>
  </mergeCells>
  <phoneticPr fontId="0" type="noConversion"/>
  <dataValidations count="5">
    <dataValidation type="list" allowBlank="1" showInputMessage="1" showErrorMessage="1" sqref="K5:K44">
      <formula1>DOM_ACT</formula1>
    </dataValidation>
    <dataValidation type="list" allowBlank="1" showInputMessage="1" showErrorMessage="1" sqref="L5:L44">
      <formula1>DOM_CLASE</formula1>
    </dataValidation>
    <dataValidation type="list" allowBlank="1" showInputMessage="1" showErrorMessage="1" sqref="M5:M44">
      <formula1>DOM_NORM</formula1>
    </dataValidation>
    <dataValidation type="list" allowBlank="1" showInputMessage="1" showErrorMessage="1" sqref="H5:H44">
      <formula1>DOM_COMB</formula1>
    </dataValidation>
    <dataValidation type="decimal" allowBlank="1" showInputMessage="1" showErrorMessage="1" sqref="E5:E44">
      <formula1>0</formula1>
      <formula2>1</formula2>
    </dataValidation>
  </dataValidations>
  <pageMargins left="0.75" right="0.75" top="1" bottom="1" header="0" footer="0"/>
  <pageSetup paperSize="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6"/>
  <dimension ref="A2:Z44"/>
  <sheetViews>
    <sheetView showGridLines="0" zoomScale="70" workbookViewId="0">
      <selection activeCell="D5" sqref="D5"/>
    </sheetView>
  </sheetViews>
  <sheetFormatPr baseColWidth="10" defaultColWidth="11.28515625" defaultRowHeight="12.75"/>
  <cols>
    <col min="1" max="26" width="20.7109375" customWidth="1"/>
  </cols>
  <sheetData>
    <row r="2" spans="1:26">
      <c r="A2" s="118" t="s">
        <v>115</v>
      </c>
      <c r="B2" s="118"/>
      <c r="C2" s="118"/>
      <c r="H2" s="5"/>
      <c r="I2" s="1"/>
      <c r="J2" s="1"/>
      <c r="L2" s="5"/>
      <c r="M2" s="5"/>
      <c r="N2" s="5"/>
      <c r="O2" s="5"/>
      <c r="P2" s="5"/>
      <c r="Q2" s="5"/>
      <c r="R2" s="3"/>
      <c r="S2" s="3"/>
    </row>
    <row r="3" spans="1:26" ht="27.75" customHeight="1">
      <c r="U3" s="119" t="s">
        <v>99</v>
      </c>
      <c r="V3" s="120"/>
      <c r="W3" s="121"/>
      <c r="X3" s="119" t="s">
        <v>100</v>
      </c>
      <c r="Y3" s="120"/>
      <c r="Z3" s="121"/>
    </row>
    <row r="4" spans="1:26" ht="53.25" customHeight="1">
      <c r="A4" s="58" t="s">
        <v>47</v>
      </c>
      <c r="B4" s="58" t="s">
        <v>54</v>
      </c>
      <c r="C4" s="58" t="s">
        <v>48</v>
      </c>
      <c r="D4" s="39" t="s">
        <v>102</v>
      </c>
      <c r="E4" s="39" t="s">
        <v>101</v>
      </c>
      <c r="F4" s="39" t="s">
        <v>49</v>
      </c>
      <c r="G4" s="39" t="s">
        <v>61</v>
      </c>
      <c r="H4" s="39" t="s">
        <v>51</v>
      </c>
      <c r="I4" s="39" t="s">
        <v>97</v>
      </c>
      <c r="J4" s="39" t="s">
        <v>98</v>
      </c>
      <c r="K4" s="39" t="s">
        <v>88</v>
      </c>
      <c r="L4" s="39" t="s">
        <v>50</v>
      </c>
      <c r="M4" s="39" t="s">
        <v>91</v>
      </c>
      <c r="N4" s="39" t="s">
        <v>89</v>
      </c>
      <c r="O4" s="39" t="s">
        <v>90</v>
      </c>
      <c r="P4" s="58" t="s">
        <v>4</v>
      </c>
      <c r="Q4" s="39" t="s">
        <v>28</v>
      </c>
      <c r="R4" s="39" t="s">
        <v>62</v>
      </c>
      <c r="S4" s="39" t="s">
        <v>52</v>
      </c>
      <c r="T4" s="39" t="s">
        <v>63</v>
      </c>
      <c r="U4" s="39" t="s">
        <v>94</v>
      </c>
      <c r="V4" s="39" t="s">
        <v>95</v>
      </c>
      <c r="W4" s="39" t="s">
        <v>96</v>
      </c>
      <c r="X4" s="39" t="s">
        <v>94</v>
      </c>
      <c r="Y4" s="39" t="s">
        <v>95</v>
      </c>
      <c r="Z4" s="39" t="s">
        <v>96</v>
      </c>
    </row>
    <row r="5" spans="1:26">
      <c r="A5" s="69">
        <f>'Escenario de base'!A5</f>
        <v>0</v>
      </c>
      <c r="B5" s="25">
        <f>'Escenario de base'!B5</f>
        <v>0</v>
      </c>
      <c r="C5" s="70">
        <f>'Escenario de base'!C5</f>
        <v>0</v>
      </c>
      <c r="D5" s="83"/>
      <c r="E5" s="78"/>
      <c r="F5" s="25">
        <f>B5*C5</f>
        <v>0</v>
      </c>
      <c r="G5" s="55" t="str">
        <f>IF(OR(B5="",C5="",D5="",E5=""),"Rellene campos",F5*D5*E5)</f>
        <v>Rellene campos</v>
      </c>
      <c r="H5" s="40" t="s">
        <v>79</v>
      </c>
      <c r="I5" s="40"/>
      <c r="J5" s="6" t="str">
        <f>IF(F5=0,"Rellene campos",I5*1000000/F5)</f>
        <v>Rellene campos</v>
      </c>
      <c r="K5" s="40"/>
      <c r="L5" s="77"/>
      <c r="M5" s="77"/>
      <c r="N5" s="77"/>
      <c r="O5" s="69" t="str">
        <f>IF(L5="","Defina clase",IF(N5="","DEFINA PMA",IF(L5="URBANO",SMALL(DOM_URBANO,COUNTIF(DOM_URBANO,"&lt;="&amp;N5)),SMALL(DOM_AUTOCARES,COUNTIF(DOM_AUTOCARES,"&lt;="&amp;N5)))))</f>
        <v>Defina clase</v>
      </c>
      <c r="P5" s="101">
        <f>IF(H5="","Rellene combustible",INDEX('Características combustibles'!$F$6:$F$10,MATCH(H5,DOM_COMB,0)))</f>
        <v>7.0000000000000007E-2</v>
      </c>
      <c r="Q5" s="98"/>
      <c r="R5" s="51" t="str">
        <f>IF(OR(M5="",N5="",H5="",K5="",L5=""),"Rellene campos",IF(H5="GAS NATURAL",IF(K5&lt;&gt;"URBANA","La metodología COPERT 4 no contempla autobuses de gas natural con circulación no urbana",LOOKUP(M5,'Factores de emision'!$F$73:$F$76,'Factores de emision'!$I$73:$I$76)),INDEX('Factores de emision'!$I$7:$I$72,MATCH(K5&amp;"-"&amp;L5&amp;"-"&amp;M5&amp;"-"&amp;O5,'Factores de emision'!$J$7:$J$72,0))))</f>
        <v>Rellene campos</v>
      </c>
      <c r="S5" s="54" t="str">
        <f>IF(ISTEXT(R5),"Rellene campos",F5*R5/1000000)</f>
        <v>Rellene campos</v>
      </c>
      <c r="T5" s="51">
        <f>IF(H5="","Rellene Combustible",INDEX('Características combustibles'!$E$6:$E$10,MATCH($H5,DOM_COMB,0)))</f>
        <v>3.1375917872674131</v>
      </c>
      <c r="U5" s="54">
        <f>IF(OR(ISTEXT(I5),ISTEXT(T5)),0,T5*I5)</f>
        <v>0</v>
      </c>
      <c r="V5" s="54">
        <f>U5*(1-INDEX('Características combustibles'!$I$6:$I$10,MATCH($H5,DOM_COMB,0)))</f>
        <v>0</v>
      </c>
      <c r="W5" s="54">
        <f>U5*(1-(($Q5/INDEX('Características combustibles'!$H$6:$H$10,MATCH($H5,DOM_COMB,0)))/(((1-$Q5)/INDEX('Características combustibles'!$G$6:$G$10,MATCH($H5,DOM_COMB,0)))+($Q5/INDEX('Características combustibles'!$H$6:$H$10,MATCH($H5,DOM_COMB,0))))))</f>
        <v>0</v>
      </c>
      <c r="X5" s="54">
        <f>IF(OR(ISTEXT(S5),ISTEXT(T5)),,T5*S5)</f>
        <v>0</v>
      </c>
      <c r="Y5" s="54">
        <f>X5*(1-INDEX('Características combustibles'!$I$6:$I$10,MATCH($H5,DOM_COMB,0)))</f>
        <v>0</v>
      </c>
      <c r="Z5" s="54">
        <f>X5*(1-(($Q5/INDEX('Características combustibles'!$H$6:$H$10,MATCH($H5,DOM_COMB,0)))/(((1-$Q5)/INDEX('Características combustibles'!$G$6:$G$10,MATCH($H5,DOM_COMB,0)))+($Q5/INDEX('Características combustibles'!$H$6:$H$10,MATCH($H5,DOM_COMB,0))))))</f>
        <v>0</v>
      </c>
    </row>
    <row r="6" spans="1:26">
      <c r="A6" s="71">
        <f>'Escenario de base'!A6</f>
        <v>0</v>
      </c>
      <c r="B6" s="24">
        <f>'Escenario de base'!B6</f>
        <v>0</v>
      </c>
      <c r="C6" s="72">
        <f>'Escenario de base'!C6</f>
        <v>0</v>
      </c>
      <c r="D6" s="84"/>
      <c r="E6" s="80"/>
      <c r="F6" s="24">
        <f t="shared" ref="F6:F44" si="0">B6*C6</f>
        <v>0</v>
      </c>
      <c r="G6" s="56" t="str">
        <f t="shared" ref="G6:G44" si="1">IF(OR(B6="",C6="",D6="",E6=""),"Rellene campos",F6*D6*E6)</f>
        <v>Rellene campos</v>
      </c>
      <c r="H6" s="41" t="s">
        <v>79</v>
      </c>
      <c r="I6" s="41"/>
      <c r="J6" s="7" t="str">
        <f t="shared" ref="J6:J44" si="2">IF(F6=0,"Rellene campos",I6*1000000/F6)</f>
        <v>Rellene campos</v>
      </c>
      <c r="K6" s="41"/>
      <c r="L6" s="79"/>
      <c r="M6" s="79"/>
      <c r="N6" s="79"/>
      <c r="O6" s="71" t="str">
        <f t="shared" ref="O6:O44" si="3">IF(L6="","Defina clase",IF(N6="","Defina pma",IF(L6="URBANO",SMALL(DOM_URBANO,COUNTIF(DOM_URBANO,"&lt;="&amp;N6)),SMALL(DOM_AUTOCARES,COUNTIF(DOM_AUTOCARES,"&lt;="&amp;N6)))))</f>
        <v>Defina clase</v>
      </c>
      <c r="P6" s="102">
        <f>IF(H6="","Rellene combustible",INDEX('Características combustibles'!$F$6:$F$10,MATCH(H6,DOM_COMB,0)))</f>
        <v>7.0000000000000007E-2</v>
      </c>
      <c r="Q6" s="99"/>
      <c r="R6" s="52" t="str">
        <f>IF(OR(M6="",N6="",H6="",K6="",L6=""),"Rellene campos",IF(H6="GAS NATURAL",IF(K6&lt;&gt;"URBANA","La metodología COPERT 4 no contempla autobuses de gas natural con circulación no urbana",LOOKUP(L6,'Factores de emision'!$F$73:$F$76,'Factores de emision'!$I$73:$I$76)),INDEX('Factores de emision'!$I$7:$I$72,MATCH(K6&amp;"-"&amp;L6&amp;"-"&amp;M6&amp;"-"&amp;O6,'Factores de emision'!$J$7:$J$72,0))))</f>
        <v>Rellene campos</v>
      </c>
      <c r="S6" s="24" t="str">
        <f t="shared" ref="S6:S44" si="4">IF(ISTEXT(R6),"Rellene campos",F6*R6/1000000)</f>
        <v>Rellene campos</v>
      </c>
      <c r="T6" s="52">
        <f>IF(H6="","Rellene Combustible",INDEX('Características combustibles'!$E$6:$E$10,MATCH($H6,DOM_COMB,0)))</f>
        <v>3.1375917872674131</v>
      </c>
      <c r="U6" s="65">
        <f t="shared" ref="U6:U44" si="5">IF(OR(ISTEXT(I6),ISTEXT(T6)),0,T6*I6)</f>
        <v>0</v>
      </c>
      <c r="V6" s="65">
        <f>U6*(1-INDEX('Características combustibles'!$I$6:$I$10,MATCH($H6,DOM_COMB,0)))</f>
        <v>0</v>
      </c>
      <c r="W6" s="65">
        <f>U6*(1-(($Q6/INDEX('Características combustibles'!$H$6:$H$10,MATCH($H6,DOM_COMB,0)))/(((1-$Q6)/INDEX('Características combustibles'!$G$6:$G$10,MATCH($H6,DOM_COMB,0)))+($Q6/INDEX('Características combustibles'!$H$6:$H$10,MATCH($H6,DOM_COMB,0))))))</f>
        <v>0</v>
      </c>
      <c r="X6" s="65">
        <f t="shared" ref="X6:X44" si="6">IF(OR(ISTEXT(S6),ISTEXT(T6)),,T6*S6)</f>
        <v>0</v>
      </c>
      <c r="Y6" s="65">
        <f>X6*(1-INDEX('Características combustibles'!$I$6:$I$10,MATCH($H6,DOM_COMB,0)))</f>
        <v>0</v>
      </c>
      <c r="Z6" s="66">
        <f>X6*(1-(($Q6/INDEX('Características combustibles'!$H$6:$H$10,MATCH($H6,DOM_COMB,0)))/(((1-$Q6)/INDEX('Características combustibles'!$G$6:$G$10,MATCH($H6,DOM_COMB,0)))+($Q6/INDEX('Características combustibles'!$H$6:$H$10,MATCH($H6,DOM_COMB,0))))))</f>
        <v>0</v>
      </c>
    </row>
    <row r="7" spans="1:26">
      <c r="A7" s="71">
        <f>'Escenario de base'!A7</f>
        <v>0</v>
      </c>
      <c r="B7" s="24">
        <f>'Escenario de base'!B7</f>
        <v>0</v>
      </c>
      <c r="C7" s="72">
        <f>'Escenario de base'!C7</f>
        <v>0</v>
      </c>
      <c r="D7" s="84"/>
      <c r="E7" s="80"/>
      <c r="F7" s="24">
        <f t="shared" si="0"/>
        <v>0</v>
      </c>
      <c r="G7" s="56" t="str">
        <f t="shared" si="1"/>
        <v>Rellene campos</v>
      </c>
      <c r="H7" s="41" t="s">
        <v>79</v>
      </c>
      <c r="I7" s="41"/>
      <c r="J7" s="7" t="str">
        <f t="shared" si="2"/>
        <v>Rellene campos</v>
      </c>
      <c r="K7" s="41"/>
      <c r="L7" s="79"/>
      <c r="M7" s="79"/>
      <c r="N7" s="79"/>
      <c r="O7" s="71" t="str">
        <f t="shared" si="3"/>
        <v>Defina clase</v>
      </c>
      <c r="P7" s="102">
        <f>IF(H7="","Rellene combustible",INDEX('Características combustibles'!$F$6:$F$10,MATCH(H7,DOM_COMB,0)))</f>
        <v>7.0000000000000007E-2</v>
      </c>
      <c r="Q7" s="99"/>
      <c r="R7" s="52" t="str">
        <f>IF(OR(M7="",N7="",H7="",K7="",L7=""),"Rellene campos",IF(H7="GAS NATURAL",IF(K7&lt;&gt;"URBANA","La metodología COPERT 4 no contempla autobuses de gas natural con circulación no urbana",LOOKUP(L7,'Factores de emision'!$F$73:$F$76,'Factores de emision'!$I$73:$I$76)),INDEX('Factores de emision'!$I$7:$I$72,MATCH(K7&amp;"-"&amp;L7&amp;"-"&amp;M7&amp;"-"&amp;O7,'Factores de emision'!$J$7:$J$72,0))))</f>
        <v>Rellene campos</v>
      </c>
      <c r="S7" s="24" t="str">
        <f t="shared" si="4"/>
        <v>Rellene campos</v>
      </c>
      <c r="T7" s="52">
        <f>IF(H7="","Rellene Combustible",INDEX('Características combustibles'!$E$6:$E$10,MATCH($H7,DOM_COMB,0)))</f>
        <v>3.1375917872674131</v>
      </c>
      <c r="U7" s="65">
        <f t="shared" si="5"/>
        <v>0</v>
      </c>
      <c r="V7" s="65">
        <f>U7*(1-INDEX('Características combustibles'!$I$6:$I$10,MATCH($H7,DOM_COMB,0)))</f>
        <v>0</v>
      </c>
      <c r="W7" s="65">
        <f>U7*(1-(($Q7/INDEX('Características combustibles'!$H$6:$H$10,MATCH($H7,DOM_COMB,0)))/(((1-$Q7)/INDEX('Características combustibles'!$G$6:$G$10,MATCH($H7,DOM_COMB,0)))+($Q7/INDEX('Características combustibles'!$H$6:$H$10,MATCH($H7,DOM_COMB,0))))))</f>
        <v>0</v>
      </c>
      <c r="X7" s="65">
        <f t="shared" si="6"/>
        <v>0</v>
      </c>
      <c r="Y7" s="65">
        <f>X7*(1-INDEX('Características combustibles'!$I$6:$I$10,MATCH($H7,DOM_COMB,0)))</f>
        <v>0</v>
      </c>
      <c r="Z7" s="66">
        <f>X7*(1-(($Q7/INDEX('Características combustibles'!$H$6:$H$10,MATCH($H7,DOM_COMB,0)))/(((1-$Q7)/INDEX('Características combustibles'!$G$6:$G$10,MATCH($H7,DOM_COMB,0)))+($Q7/INDEX('Características combustibles'!$H$6:$H$10,MATCH($H7,DOM_COMB,0))))))</f>
        <v>0</v>
      </c>
    </row>
    <row r="8" spans="1:26">
      <c r="A8" s="71">
        <f>'Escenario de base'!A8</f>
        <v>0</v>
      </c>
      <c r="B8" s="24">
        <f>'Escenario de base'!B8</f>
        <v>0</v>
      </c>
      <c r="C8" s="72">
        <f>'Escenario de base'!C8</f>
        <v>0</v>
      </c>
      <c r="D8" s="84"/>
      <c r="E8" s="80"/>
      <c r="F8" s="24">
        <f t="shared" si="0"/>
        <v>0</v>
      </c>
      <c r="G8" s="56" t="str">
        <f t="shared" si="1"/>
        <v>Rellene campos</v>
      </c>
      <c r="H8" s="41" t="s">
        <v>79</v>
      </c>
      <c r="I8" s="41"/>
      <c r="J8" s="7" t="str">
        <f t="shared" si="2"/>
        <v>Rellene campos</v>
      </c>
      <c r="K8" s="41"/>
      <c r="L8" s="79"/>
      <c r="M8" s="79"/>
      <c r="N8" s="79"/>
      <c r="O8" s="71" t="str">
        <f t="shared" si="3"/>
        <v>Defina clase</v>
      </c>
      <c r="P8" s="102">
        <f>IF(H8="","Rellene combustible",INDEX('Características combustibles'!$F$6:$F$10,MATCH(H8,DOM_COMB,0)))</f>
        <v>7.0000000000000007E-2</v>
      </c>
      <c r="Q8" s="99"/>
      <c r="R8" s="52" t="str">
        <f>IF(OR(M8="",N8="",H8="",K8="",L8=""),"Rellene campos",IF(H8="GAS NATURAL",IF(K8&lt;&gt;"URBANA","La metodología COPERT 4 no contempla autobuses de gas natural con circulación no urbana",LOOKUP(L8,'Factores de emision'!$F$73:$F$76,'Factores de emision'!$I$73:$I$76)),INDEX('Factores de emision'!$I$7:$I$72,MATCH(K8&amp;"-"&amp;L8&amp;"-"&amp;M8&amp;"-"&amp;O8,'Factores de emision'!$J$7:$J$72,0))))</f>
        <v>Rellene campos</v>
      </c>
      <c r="S8" s="24" t="str">
        <f t="shared" si="4"/>
        <v>Rellene campos</v>
      </c>
      <c r="T8" s="52">
        <f>IF(H8="","Rellene Combustible",INDEX('Características combustibles'!$E$6:$E$10,MATCH($H8,DOM_COMB,0)))</f>
        <v>3.1375917872674131</v>
      </c>
      <c r="U8" s="65">
        <f t="shared" si="5"/>
        <v>0</v>
      </c>
      <c r="V8" s="65">
        <f>U8*(1-INDEX('Características combustibles'!$I$6:$I$10,MATCH($H8,DOM_COMB,0)))</f>
        <v>0</v>
      </c>
      <c r="W8" s="65">
        <f>U8*(1-(($Q8/INDEX('Características combustibles'!$H$6:$H$10,MATCH($H8,DOM_COMB,0)))/(((1-$Q8)/INDEX('Características combustibles'!$G$6:$G$10,MATCH($H8,DOM_COMB,0)))+($Q8/INDEX('Características combustibles'!$H$6:$H$10,MATCH($H8,DOM_COMB,0))))))</f>
        <v>0</v>
      </c>
      <c r="X8" s="65">
        <f t="shared" si="6"/>
        <v>0</v>
      </c>
      <c r="Y8" s="65">
        <f>X8*(1-INDEX('Características combustibles'!$I$6:$I$10,MATCH($H8,DOM_COMB,0)))</f>
        <v>0</v>
      </c>
      <c r="Z8" s="66">
        <f>X8*(1-(($Q8/INDEX('Características combustibles'!$H$6:$H$10,MATCH($H8,DOM_COMB,0)))/(((1-$Q8)/INDEX('Características combustibles'!$G$6:$G$10,MATCH($H8,DOM_COMB,0)))+($Q8/INDEX('Características combustibles'!$H$6:$H$10,MATCH($H8,DOM_COMB,0))))))</f>
        <v>0</v>
      </c>
    </row>
    <row r="9" spans="1:26">
      <c r="A9" s="71">
        <f>'Escenario de base'!A9</f>
        <v>0</v>
      </c>
      <c r="B9" s="24">
        <f>'Escenario de base'!B9</f>
        <v>0</v>
      </c>
      <c r="C9" s="72">
        <f>'Escenario de base'!C9</f>
        <v>0</v>
      </c>
      <c r="D9" s="84"/>
      <c r="E9" s="80"/>
      <c r="F9" s="24">
        <f t="shared" si="0"/>
        <v>0</v>
      </c>
      <c r="G9" s="56" t="str">
        <f t="shared" si="1"/>
        <v>Rellene campos</v>
      </c>
      <c r="H9" s="41" t="s">
        <v>79</v>
      </c>
      <c r="I9" s="41"/>
      <c r="J9" s="7" t="str">
        <f t="shared" si="2"/>
        <v>Rellene campos</v>
      </c>
      <c r="K9" s="41"/>
      <c r="L9" s="79"/>
      <c r="M9" s="79"/>
      <c r="N9" s="79"/>
      <c r="O9" s="71" t="str">
        <f t="shared" si="3"/>
        <v>Defina clase</v>
      </c>
      <c r="P9" s="102">
        <f>IF(H9="","Rellene combustible",INDEX('Características combustibles'!$F$6:$F$10,MATCH(H9,DOM_COMB,0)))</f>
        <v>7.0000000000000007E-2</v>
      </c>
      <c r="Q9" s="99"/>
      <c r="R9" s="52" t="str">
        <f>IF(OR(M9="",N9="",H9="",K9="",L9=""),"Rellene campos",IF(H9="GAS NATURAL",IF(K9&lt;&gt;"URBANA","La metodología COPERT 4 no contempla autobuses de gas natural con circulación no urbana",LOOKUP(L9,'Factores de emision'!$F$73:$F$76,'Factores de emision'!$I$73:$I$76)),INDEX('Factores de emision'!$I$7:$I$72,MATCH(K9&amp;"-"&amp;L9&amp;"-"&amp;M9&amp;"-"&amp;O9,'Factores de emision'!$J$7:$J$72,0))))</f>
        <v>Rellene campos</v>
      </c>
      <c r="S9" s="24" t="str">
        <f t="shared" si="4"/>
        <v>Rellene campos</v>
      </c>
      <c r="T9" s="52">
        <f>IF(H9="","Rellene Combustible",INDEX('Características combustibles'!$E$6:$E$10,MATCH($H9,DOM_COMB,0)))</f>
        <v>3.1375917872674131</v>
      </c>
      <c r="U9" s="65">
        <f t="shared" si="5"/>
        <v>0</v>
      </c>
      <c r="V9" s="65">
        <f>U9*(1-INDEX('Características combustibles'!$I$6:$I$10,MATCH($H9,DOM_COMB,0)))</f>
        <v>0</v>
      </c>
      <c r="W9" s="65">
        <f>U9*(1-(($Q9/INDEX('Características combustibles'!$H$6:$H$10,MATCH($H9,DOM_COMB,0)))/(((1-$Q9)/INDEX('Características combustibles'!$G$6:$G$10,MATCH($H9,DOM_COMB,0)))+($Q9/INDEX('Características combustibles'!$H$6:$H$10,MATCH($H9,DOM_COMB,0))))))</f>
        <v>0</v>
      </c>
      <c r="X9" s="65">
        <f t="shared" si="6"/>
        <v>0</v>
      </c>
      <c r="Y9" s="65">
        <f>X9*(1-INDEX('Características combustibles'!$I$6:$I$10,MATCH($H9,DOM_COMB,0)))</f>
        <v>0</v>
      </c>
      <c r="Z9" s="66">
        <f>X9*(1-(($Q9/INDEX('Características combustibles'!$H$6:$H$10,MATCH($H9,DOM_COMB,0)))/(((1-$Q9)/INDEX('Características combustibles'!$G$6:$G$10,MATCH($H9,DOM_COMB,0)))+($Q9/INDEX('Características combustibles'!$H$6:$H$10,MATCH($H9,DOM_COMB,0))))))</f>
        <v>0</v>
      </c>
    </row>
    <row r="10" spans="1:26">
      <c r="A10" s="71">
        <f>'Escenario de base'!A10</f>
        <v>0</v>
      </c>
      <c r="B10" s="24">
        <f>'Escenario de base'!B10</f>
        <v>0</v>
      </c>
      <c r="C10" s="72">
        <f>'Escenario de base'!C10</f>
        <v>0</v>
      </c>
      <c r="D10" s="84"/>
      <c r="E10" s="80"/>
      <c r="F10" s="24">
        <f t="shared" si="0"/>
        <v>0</v>
      </c>
      <c r="G10" s="56" t="str">
        <f t="shared" si="1"/>
        <v>Rellene campos</v>
      </c>
      <c r="H10" s="41" t="s">
        <v>79</v>
      </c>
      <c r="I10" s="41"/>
      <c r="J10" s="7" t="str">
        <f t="shared" si="2"/>
        <v>Rellene campos</v>
      </c>
      <c r="K10" s="41"/>
      <c r="L10" s="79"/>
      <c r="M10" s="79"/>
      <c r="N10" s="79"/>
      <c r="O10" s="71" t="str">
        <f t="shared" si="3"/>
        <v>Defina clase</v>
      </c>
      <c r="P10" s="102">
        <f>IF(H10="","Rellene combustible",INDEX('Características combustibles'!$F$6:$F$10,MATCH(H10,DOM_COMB,0)))</f>
        <v>7.0000000000000007E-2</v>
      </c>
      <c r="Q10" s="99"/>
      <c r="R10" s="52" t="str">
        <f>IF(OR(M10="",N10="",H10="",K10="",L10=""),"Rellene campos",IF(H10="GAS NATURAL",IF(K10&lt;&gt;"URBANA","La metodología COPERT 4 no contempla autobuses de gas natural con circulación no urbana",LOOKUP(L10,'Factores de emision'!$F$73:$F$76,'Factores de emision'!$I$73:$I$76)),INDEX('Factores de emision'!$I$7:$I$72,MATCH(K10&amp;"-"&amp;L10&amp;"-"&amp;M10&amp;"-"&amp;O10,'Factores de emision'!$J$7:$J$72,0))))</f>
        <v>Rellene campos</v>
      </c>
      <c r="S10" s="24" t="str">
        <f t="shared" si="4"/>
        <v>Rellene campos</v>
      </c>
      <c r="T10" s="52">
        <f>IF(H10="","Rellene Combustible",INDEX('Características combustibles'!$E$6:$E$10,MATCH($H10,DOM_COMB,0)))</f>
        <v>3.1375917872674131</v>
      </c>
      <c r="U10" s="65">
        <f t="shared" si="5"/>
        <v>0</v>
      </c>
      <c r="V10" s="65">
        <f>U10*(1-INDEX('Características combustibles'!$I$6:$I$10,MATCH($H10,DOM_COMB,0)))</f>
        <v>0</v>
      </c>
      <c r="W10" s="65">
        <f>U10*(1-(($Q10/INDEX('Características combustibles'!$H$6:$H$10,MATCH($H10,DOM_COMB,0)))/(((1-$Q10)/INDEX('Características combustibles'!$G$6:$G$10,MATCH($H10,DOM_COMB,0)))+($Q10/INDEX('Características combustibles'!$H$6:$H$10,MATCH($H10,DOM_COMB,0))))))</f>
        <v>0</v>
      </c>
      <c r="X10" s="65">
        <f t="shared" si="6"/>
        <v>0</v>
      </c>
      <c r="Y10" s="65">
        <f>X10*(1-INDEX('Características combustibles'!$I$6:$I$10,MATCH($H10,DOM_COMB,0)))</f>
        <v>0</v>
      </c>
      <c r="Z10" s="66">
        <f>X10*(1-(($Q10/INDEX('Características combustibles'!$H$6:$H$10,MATCH($H10,DOM_COMB,0)))/(((1-$Q10)/INDEX('Características combustibles'!$G$6:$G$10,MATCH($H10,DOM_COMB,0)))+($Q10/INDEX('Características combustibles'!$H$6:$H$10,MATCH($H10,DOM_COMB,0))))))</f>
        <v>0</v>
      </c>
    </row>
    <row r="11" spans="1:26">
      <c r="A11" s="71">
        <f>'Escenario de base'!A11</f>
        <v>0</v>
      </c>
      <c r="B11" s="24">
        <f>'Escenario de base'!B11</f>
        <v>0</v>
      </c>
      <c r="C11" s="72">
        <f>'Escenario de base'!C11</f>
        <v>0</v>
      </c>
      <c r="D11" s="84"/>
      <c r="E11" s="80"/>
      <c r="F11" s="24">
        <f t="shared" si="0"/>
        <v>0</v>
      </c>
      <c r="G11" s="56" t="str">
        <f t="shared" si="1"/>
        <v>Rellene campos</v>
      </c>
      <c r="H11" s="41" t="s">
        <v>79</v>
      </c>
      <c r="I11" s="41"/>
      <c r="J11" s="7" t="str">
        <f t="shared" si="2"/>
        <v>Rellene campos</v>
      </c>
      <c r="K11" s="41"/>
      <c r="L11" s="79"/>
      <c r="M11" s="79"/>
      <c r="N11" s="79"/>
      <c r="O11" s="71" t="str">
        <f t="shared" si="3"/>
        <v>Defina clase</v>
      </c>
      <c r="P11" s="102">
        <f>IF(H11="","Rellene combustible",INDEX('Características combustibles'!$F$6:$F$10,MATCH(H11,DOM_COMB,0)))</f>
        <v>7.0000000000000007E-2</v>
      </c>
      <c r="Q11" s="99"/>
      <c r="R11" s="52" t="str">
        <f>IF(OR(M11="",N11="",H11="",K11="",L11=""),"Rellene campos",IF(H11="GAS NATURAL",IF(K11&lt;&gt;"URBANA","La metodología COPERT 4 no contempla autobuses de gas natural con circulación no urbana",LOOKUP(L11,'Factores de emision'!$F$73:$F$76,'Factores de emision'!$I$73:$I$76)),INDEX('Factores de emision'!$I$7:$I$72,MATCH(K11&amp;"-"&amp;L11&amp;"-"&amp;M11&amp;"-"&amp;O11,'Factores de emision'!$J$7:$J$72,0))))</f>
        <v>Rellene campos</v>
      </c>
      <c r="S11" s="24" t="str">
        <f t="shared" si="4"/>
        <v>Rellene campos</v>
      </c>
      <c r="T11" s="52">
        <f>IF(H11="","Rellene Combustible",INDEX('Características combustibles'!$E$6:$E$10,MATCH($H11,DOM_COMB,0)))</f>
        <v>3.1375917872674131</v>
      </c>
      <c r="U11" s="65">
        <f t="shared" si="5"/>
        <v>0</v>
      </c>
      <c r="V11" s="65">
        <f>U11*(1-INDEX('Características combustibles'!$I$6:$I$10,MATCH($H11,DOM_COMB,0)))</f>
        <v>0</v>
      </c>
      <c r="W11" s="65">
        <f>U11*(1-(($Q11/INDEX('Características combustibles'!$H$6:$H$10,MATCH($H11,DOM_COMB,0)))/(((1-$Q11)/INDEX('Características combustibles'!$G$6:$G$10,MATCH($H11,DOM_COMB,0)))+($Q11/INDEX('Características combustibles'!$H$6:$H$10,MATCH($H11,DOM_COMB,0))))))</f>
        <v>0</v>
      </c>
      <c r="X11" s="65">
        <f t="shared" si="6"/>
        <v>0</v>
      </c>
      <c r="Y11" s="65">
        <f>X11*(1-INDEX('Características combustibles'!$I$6:$I$10,MATCH($H11,DOM_COMB,0)))</f>
        <v>0</v>
      </c>
      <c r="Z11" s="66">
        <f>X11*(1-(($Q11/INDEX('Características combustibles'!$H$6:$H$10,MATCH($H11,DOM_COMB,0)))/(((1-$Q11)/INDEX('Características combustibles'!$G$6:$G$10,MATCH($H11,DOM_COMB,0)))+($Q11/INDEX('Características combustibles'!$H$6:$H$10,MATCH($H11,DOM_COMB,0))))))</f>
        <v>0</v>
      </c>
    </row>
    <row r="12" spans="1:26">
      <c r="A12" s="71">
        <f>'Escenario de base'!A12</f>
        <v>0</v>
      </c>
      <c r="B12" s="24">
        <f>'Escenario de base'!B12</f>
        <v>0</v>
      </c>
      <c r="C12" s="72">
        <f>'Escenario de base'!C12</f>
        <v>0</v>
      </c>
      <c r="D12" s="84"/>
      <c r="E12" s="80"/>
      <c r="F12" s="24">
        <f t="shared" si="0"/>
        <v>0</v>
      </c>
      <c r="G12" s="56" t="str">
        <f t="shared" si="1"/>
        <v>Rellene campos</v>
      </c>
      <c r="H12" s="41" t="s">
        <v>79</v>
      </c>
      <c r="I12" s="41"/>
      <c r="J12" s="7" t="str">
        <f t="shared" si="2"/>
        <v>Rellene campos</v>
      </c>
      <c r="K12" s="41"/>
      <c r="L12" s="79"/>
      <c r="M12" s="79"/>
      <c r="N12" s="79"/>
      <c r="O12" s="71" t="str">
        <f t="shared" si="3"/>
        <v>Defina clase</v>
      </c>
      <c r="P12" s="102">
        <f>IF(H12="","Rellene combustible",INDEX('Características combustibles'!$F$6:$F$10,MATCH(H12,DOM_COMB,0)))</f>
        <v>7.0000000000000007E-2</v>
      </c>
      <c r="Q12" s="99"/>
      <c r="R12" s="52" t="str">
        <f>IF(OR(M12="",N12="",H12="",K12="",L12=""),"Rellene campos",IF(H12="GAS NATURAL",IF(K12&lt;&gt;"URBANA","La metodología COPERT 4 no contempla autobuses de gas natural con circulación no urbana",LOOKUP(L12,'Factores de emision'!$F$73:$F$76,'Factores de emision'!$I$73:$I$76)),INDEX('Factores de emision'!$I$7:$I$72,MATCH(K12&amp;"-"&amp;L12&amp;"-"&amp;M12&amp;"-"&amp;O12,'Factores de emision'!$J$7:$J$72,0))))</f>
        <v>Rellene campos</v>
      </c>
      <c r="S12" s="24" t="str">
        <f t="shared" si="4"/>
        <v>Rellene campos</v>
      </c>
      <c r="T12" s="52">
        <f>IF(H12="","Rellene Combustible",INDEX('Características combustibles'!$E$6:$E$10,MATCH($H12,DOM_COMB,0)))</f>
        <v>3.1375917872674131</v>
      </c>
      <c r="U12" s="65">
        <f t="shared" si="5"/>
        <v>0</v>
      </c>
      <c r="V12" s="65">
        <f>U12*(1-INDEX('Características combustibles'!$I$6:$I$10,MATCH($H12,DOM_COMB,0)))</f>
        <v>0</v>
      </c>
      <c r="W12" s="65">
        <f>U12*(1-(($Q12/INDEX('Características combustibles'!$H$6:$H$10,MATCH($H12,DOM_COMB,0)))/(((1-$Q12)/INDEX('Características combustibles'!$G$6:$G$10,MATCH($H12,DOM_COMB,0)))+($Q12/INDEX('Características combustibles'!$H$6:$H$10,MATCH($H12,DOM_COMB,0))))))</f>
        <v>0</v>
      </c>
      <c r="X12" s="65">
        <f t="shared" si="6"/>
        <v>0</v>
      </c>
      <c r="Y12" s="65">
        <f>X12*(1-INDEX('Características combustibles'!$I$6:$I$10,MATCH($H12,DOM_COMB,0)))</f>
        <v>0</v>
      </c>
      <c r="Z12" s="66">
        <f>X12*(1-(($Q12/INDEX('Características combustibles'!$H$6:$H$10,MATCH($H12,DOM_COMB,0)))/(((1-$Q12)/INDEX('Características combustibles'!$G$6:$G$10,MATCH($H12,DOM_COMB,0)))+($Q12/INDEX('Características combustibles'!$H$6:$H$10,MATCH($H12,DOM_COMB,0))))))</f>
        <v>0</v>
      </c>
    </row>
    <row r="13" spans="1:26">
      <c r="A13" s="71">
        <f>'Escenario de base'!A13</f>
        <v>0</v>
      </c>
      <c r="B13" s="24">
        <f>'Escenario de base'!B13</f>
        <v>0</v>
      </c>
      <c r="C13" s="72">
        <f>'Escenario de base'!C13</f>
        <v>0</v>
      </c>
      <c r="D13" s="84"/>
      <c r="E13" s="80"/>
      <c r="F13" s="24">
        <f t="shared" si="0"/>
        <v>0</v>
      </c>
      <c r="G13" s="56" t="str">
        <f t="shared" si="1"/>
        <v>Rellene campos</v>
      </c>
      <c r="H13" s="41" t="s">
        <v>79</v>
      </c>
      <c r="I13" s="41"/>
      <c r="J13" s="7" t="str">
        <f t="shared" si="2"/>
        <v>Rellene campos</v>
      </c>
      <c r="K13" s="41"/>
      <c r="L13" s="79"/>
      <c r="M13" s="79"/>
      <c r="N13" s="79"/>
      <c r="O13" s="71" t="str">
        <f t="shared" si="3"/>
        <v>Defina clase</v>
      </c>
      <c r="P13" s="102">
        <f>IF(H13="","Rellene combustible",INDEX('Características combustibles'!$F$6:$F$10,MATCH(H13,DOM_COMB,0)))</f>
        <v>7.0000000000000007E-2</v>
      </c>
      <c r="Q13" s="99"/>
      <c r="R13" s="52" t="str">
        <f>IF(OR(M13="",N13="",H13="",K13="",L13=""),"Rellene campos",IF(H13="GAS NATURAL",IF(K13&lt;&gt;"URBANA","La metodología COPERT 4 no contempla autobuses de gas natural con circulación no urbana",LOOKUP(L13,'Factores de emision'!$F$73:$F$76,'Factores de emision'!$I$73:$I$76)),INDEX('Factores de emision'!$I$7:$I$72,MATCH(K13&amp;"-"&amp;L13&amp;"-"&amp;M13&amp;"-"&amp;O13,'Factores de emision'!$J$7:$J$72,0))))</f>
        <v>Rellene campos</v>
      </c>
      <c r="S13" s="24" t="str">
        <f t="shared" si="4"/>
        <v>Rellene campos</v>
      </c>
      <c r="T13" s="52">
        <f>IF(H13="","Rellene Combustible",INDEX('Características combustibles'!$E$6:$E$10,MATCH($H13,DOM_COMB,0)))</f>
        <v>3.1375917872674131</v>
      </c>
      <c r="U13" s="65">
        <f t="shared" si="5"/>
        <v>0</v>
      </c>
      <c r="V13" s="65">
        <f>U13*(1-INDEX('Características combustibles'!$I$6:$I$10,MATCH($H13,DOM_COMB,0)))</f>
        <v>0</v>
      </c>
      <c r="W13" s="65">
        <f>U13*(1-(($Q13/INDEX('Características combustibles'!$H$6:$H$10,MATCH($H13,DOM_COMB,0)))/(((1-$Q13)/INDEX('Características combustibles'!$G$6:$G$10,MATCH($H13,DOM_COMB,0)))+($Q13/INDEX('Características combustibles'!$H$6:$H$10,MATCH($H13,DOM_COMB,0))))))</f>
        <v>0</v>
      </c>
      <c r="X13" s="65">
        <f t="shared" si="6"/>
        <v>0</v>
      </c>
      <c r="Y13" s="65">
        <f>X13*(1-INDEX('Características combustibles'!$I$6:$I$10,MATCH($H13,DOM_COMB,0)))</f>
        <v>0</v>
      </c>
      <c r="Z13" s="66">
        <f>X13*(1-(($Q13/INDEX('Características combustibles'!$H$6:$H$10,MATCH($H13,DOM_COMB,0)))/(((1-$Q13)/INDEX('Características combustibles'!$G$6:$G$10,MATCH($H13,DOM_COMB,0)))+($Q13/INDEX('Características combustibles'!$H$6:$H$10,MATCH($H13,DOM_COMB,0))))))</f>
        <v>0</v>
      </c>
    </row>
    <row r="14" spans="1:26">
      <c r="A14" s="71">
        <f>'Escenario de base'!A14</f>
        <v>0</v>
      </c>
      <c r="B14" s="24">
        <f>'Escenario de base'!B14</f>
        <v>0</v>
      </c>
      <c r="C14" s="72">
        <f>'Escenario de base'!C14</f>
        <v>0</v>
      </c>
      <c r="D14" s="84"/>
      <c r="E14" s="80"/>
      <c r="F14" s="24">
        <f t="shared" si="0"/>
        <v>0</v>
      </c>
      <c r="G14" s="56" t="str">
        <f t="shared" si="1"/>
        <v>Rellene campos</v>
      </c>
      <c r="H14" s="41" t="s">
        <v>79</v>
      </c>
      <c r="I14" s="41"/>
      <c r="J14" s="7" t="str">
        <f t="shared" si="2"/>
        <v>Rellene campos</v>
      </c>
      <c r="K14" s="41"/>
      <c r="L14" s="79"/>
      <c r="M14" s="79"/>
      <c r="N14" s="79"/>
      <c r="O14" s="71" t="str">
        <f t="shared" si="3"/>
        <v>Defina clase</v>
      </c>
      <c r="P14" s="102">
        <f>IF(H14="","Rellene combustible",INDEX('Características combustibles'!$F$6:$F$10,MATCH(H14,DOM_COMB,0)))</f>
        <v>7.0000000000000007E-2</v>
      </c>
      <c r="Q14" s="99"/>
      <c r="R14" s="52" t="str">
        <f>IF(OR(M14="",N14="",H14="",K14="",L14=""),"Rellene campos",IF(H14="GAS NATURAL",IF(K14&lt;&gt;"URBANA","La metodología COPERT 4 no contempla autobuses de gas natural con circulación no urbana",LOOKUP(L14,'Factores de emision'!$F$73:$F$76,'Factores de emision'!$I$73:$I$76)),INDEX('Factores de emision'!$I$7:$I$72,MATCH(K14&amp;"-"&amp;L14&amp;"-"&amp;M14&amp;"-"&amp;O14,'Factores de emision'!$J$7:$J$72,0))))</f>
        <v>Rellene campos</v>
      </c>
      <c r="S14" s="24" t="str">
        <f t="shared" si="4"/>
        <v>Rellene campos</v>
      </c>
      <c r="T14" s="52">
        <f>IF(H14="","Rellene Combustible",INDEX('Características combustibles'!$E$6:$E$10,MATCH($H14,DOM_COMB,0)))</f>
        <v>3.1375917872674131</v>
      </c>
      <c r="U14" s="65">
        <f t="shared" si="5"/>
        <v>0</v>
      </c>
      <c r="V14" s="65">
        <f>U14*(1-INDEX('Características combustibles'!$I$6:$I$10,MATCH($H14,DOM_COMB,0)))</f>
        <v>0</v>
      </c>
      <c r="W14" s="65">
        <f>U14*(1-(($Q14/INDEX('Características combustibles'!$H$6:$H$10,MATCH($H14,DOM_COMB,0)))/(((1-$Q14)/INDEX('Características combustibles'!$G$6:$G$10,MATCH($H14,DOM_COMB,0)))+($Q14/INDEX('Características combustibles'!$H$6:$H$10,MATCH($H14,DOM_COMB,0))))))</f>
        <v>0</v>
      </c>
      <c r="X14" s="65">
        <f t="shared" si="6"/>
        <v>0</v>
      </c>
      <c r="Y14" s="65">
        <f>X14*(1-INDEX('Características combustibles'!$I$6:$I$10,MATCH($H14,DOM_COMB,0)))</f>
        <v>0</v>
      </c>
      <c r="Z14" s="66">
        <f>X14*(1-(($Q14/INDEX('Características combustibles'!$H$6:$H$10,MATCH($H14,DOM_COMB,0)))/(((1-$Q14)/INDEX('Características combustibles'!$G$6:$G$10,MATCH($H14,DOM_COMB,0)))+($Q14/INDEX('Características combustibles'!$H$6:$H$10,MATCH($H14,DOM_COMB,0))))))</f>
        <v>0</v>
      </c>
    </row>
    <row r="15" spans="1:26">
      <c r="A15" s="71">
        <f>'Escenario de base'!A15</f>
        <v>0</v>
      </c>
      <c r="B15" s="24">
        <f>'Escenario de base'!B15</f>
        <v>0</v>
      </c>
      <c r="C15" s="72">
        <f>'Escenario de base'!C15</f>
        <v>0</v>
      </c>
      <c r="D15" s="84"/>
      <c r="E15" s="80"/>
      <c r="F15" s="24">
        <f t="shared" si="0"/>
        <v>0</v>
      </c>
      <c r="G15" s="56" t="str">
        <f t="shared" si="1"/>
        <v>Rellene campos</v>
      </c>
      <c r="H15" s="41" t="s">
        <v>79</v>
      </c>
      <c r="I15" s="41"/>
      <c r="J15" s="7" t="str">
        <f t="shared" si="2"/>
        <v>Rellene campos</v>
      </c>
      <c r="K15" s="41"/>
      <c r="L15" s="79"/>
      <c r="M15" s="79"/>
      <c r="N15" s="79"/>
      <c r="O15" s="71" t="str">
        <f t="shared" si="3"/>
        <v>Defina clase</v>
      </c>
      <c r="P15" s="102">
        <f>IF(H15="","Rellene combustible",INDEX('Características combustibles'!$F$6:$F$10,MATCH(H15,DOM_COMB,0)))</f>
        <v>7.0000000000000007E-2</v>
      </c>
      <c r="Q15" s="99"/>
      <c r="R15" s="52" t="str">
        <f>IF(OR(M15="",N15="",H15="",K15="",L15=""),"Rellene campos",IF(H15="GAS NATURAL",IF(K15&lt;&gt;"URBANA","La metodología COPERT 4 no contempla autobuses de gas natural con circulación no urbana",LOOKUP(L15,'Factores de emision'!$F$73:$F$76,'Factores de emision'!$I$73:$I$76)),INDEX('Factores de emision'!$I$7:$I$72,MATCH(K15&amp;"-"&amp;L15&amp;"-"&amp;M15&amp;"-"&amp;O15,'Factores de emision'!$J$7:$J$72,0))))</f>
        <v>Rellene campos</v>
      </c>
      <c r="S15" s="24" t="str">
        <f t="shared" si="4"/>
        <v>Rellene campos</v>
      </c>
      <c r="T15" s="52">
        <f>IF(H15="","Rellene Combustible",INDEX('Características combustibles'!$E$6:$E$10,MATCH($H15,DOM_COMB,0)))</f>
        <v>3.1375917872674131</v>
      </c>
      <c r="U15" s="65">
        <f t="shared" si="5"/>
        <v>0</v>
      </c>
      <c r="V15" s="65">
        <f>U15*(1-INDEX('Características combustibles'!$I$6:$I$10,MATCH($H15,DOM_COMB,0)))</f>
        <v>0</v>
      </c>
      <c r="W15" s="65">
        <f>U15*(1-(($Q15/INDEX('Características combustibles'!$H$6:$H$10,MATCH($H15,DOM_COMB,0)))/(((1-$Q15)/INDEX('Características combustibles'!$G$6:$G$10,MATCH($H15,DOM_COMB,0)))+($Q15/INDEX('Características combustibles'!$H$6:$H$10,MATCH($H15,DOM_COMB,0))))))</f>
        <v>0</v>
      </c>
      <c r="X15" s="65">
        <f t="shared" si="6"/>
        <v>0</v>
      </c>
      <c r="Y15" s="65">
        <f>X15*(1-INDEX('Características combustibles'!$I$6:$I$10,MATCH($H15,DOM_COMB,0)))</f>
        <v>0</v>
      </c>
      <c r="Z15" s="66">
        <f>X15*(1-(($Q15/INDEX('Características combustibles'!$H$6:$H$10,MATCH($H15,DOM_COMB,0)))/(((1-$Q15)/INDEX('Características combustibles'!$G$6:$G$10,MATCH($H15,DOM_COMB,0)))+($Q15/INDEX('Características combustibles'!$H$6:$H$10,MATCH($H15,DOM_COMB,0))))))</f>
        <v>0</v>
      </c>
    </row>
    <row r="16" spans="1:26">
      <c r="A16" s="71">
        <f>'Escenario de base'!A16</f>
        <v>0</v>
      </c>
      <c r="B16" s="24">
        <f>'Escenario de base'!B16</f>
        <v>0</v>
      </c>
      <c r="C16" s="72">
        <f>'Escenario de base'!C16</f>
        <v>0</v>
      </c>
      <c r="D16" s="84"/>
      <c r="E16" s="80"/>
      <c r="F16" s="24">
        <f t="shared" si="0"/>
        <v>0</v>
      </c>
      <c r="G16" s="56" t="str">
        <f t="shared" si="1"/>
        <v>Rellene campos</v>
      </c>
      <c r="H16" s="41" t="s">
        <v>79</v>
      </c>
      <c r="I16" s="41"/>
      <c r="J16" s="7" t="str">
        <f t="shared" si="2"/>
        <v>Rellene campos</v>
      </c>
      <c r="K16" s="41"/>
      <c r="L16" s="79"/>
      <c r="M16" s="79"/>
      <c r="N16" s="79"/>
      <c r="O16" s="71" t="str">
        <f t="shared" si="3"/>
        <v>Defina clase</v>
      </c>
      <c r="P16" s="102">
        <f>IF(H16="","Rellene combustible",INDEX('Características combustibles'!$F$6:$F$10,MATCH(H16,DOM_COMB,0)))</f>
        <v>7.0000000000000007E-2</v>
      </c>
      <c r="Q16" s="99"/>
      <c r="R16" s="52" t="str">
        <f>IF(OR(M16="",N16="",H16="",K16="",L16=""),"Rellene campos",IF(H16="GAS NATURAL",IF(K16&lt;&gt;"URBANA","La metodología COPERT 4 no contempla autobuses de gas natural con circulación no urbana",LOOKUP(L16,'Factores de emision'!$F$73:$F$76,'Factores de emision'!$I$73:$I$76)),INDEX('Factores de emision'!$I$7:$I$72,MATCH(K16&amp;"-"&amp;L16&amp;"-"&amp;M16&amp;"-"&amp;O16,'Factores de emision'!$J$7:$J$72,0))))</f>
        <v>Rellene campos</v>
      </c>
      <c r="S16" s="24" t="str">
        <f t="shared" si="4"/>
        <v>Rellene campos</v>
      </c>
      <c r="T16" s="52">
        <f>IF(H16="","Rellene Combustible",INDEX('Características combustibles'!$E$6:$E$10,MATCH($H16,DOM_COMB,0)))</f>
        <v>3.1375917872674131</v>
      </c>
      <c r="U16" s="65">
        <f t="shared" si="5"/>
        <v>0</v>
      </c>
      <c r="V16" s="65">
        <f>U16*(1-INDEX('Características combustibles'!$I$6:$I$10,MATCH($H16,DOM_COMB,0)))</f>
        <v>0</v>
      </c>
      <c r="W16" s="65">
        <f>U16*(1-(($Q16/INDEX('Características combustibles'!$H$6:$H$10,MATCH($H16,DOM_COMB,0)))/(((1-$Q16)/INDEX('Características combustibles'!$G$6:$G$10,MATCH($H16,DOM_COMB,0)))+($Q16/INDEX('Características combustibles'!$H$6:$H$10,MATCH($H16,DOM_COMB,0))))))</f>
        <v>0</v>
      </c>
      <c r="X16" s="65">
        <f t="shared" si="6"/>
        <v>0</v>
      </c>
      <c r="Y16" s="65">
        <f>X16*(1-INDEX('Características combustibles'!$I$6:$I$10,MATCH($H16,DOM_COMB,0)))</f>
        <v>0</v>
      </c>
      <c r="Z16" s="66">
        <f>X16*(1-(($Q16/INDEX('Características combustibles'!$H$6:$H$10,MATCH($H16,DOM_COMB,0)))/(((1-$Q16)/INDEX('Características combustibles'!$G$6:$G$10,MATCH($H16,DOM_COMB,0)))+($Q16/INDEX('Características combustibles'!$H$6:$H$10,MATCH($H16,DOM_COMB,0))))))</f>
        <v>0</v>
      </c>
    </row>
    <row r="17" spans="1:26">
      <c r="A17" s="71">
        <f>'Escenario de base'!A17</f>
        <v>0</v>
      </c>
      <c r="B17" s="24">
        <f>'Escenario de base'!B17</f>
        <v>0</v>
      </c>
      <c r="C17" s="72">
        <f>'Escenario de base'!C17</f>
        <v>0</v>
      </c>
      <c r="D17" s="84"/>
      <c r="E17" s="80"/>
      <c r="F17" s="24">
        <f t="shared" si="0"/>
        <v>0</v>
      </c>
      <c r="G17" s="56" t="str">
        <f t="shared" si="1"/>
        <v>Rellene campos</v>
      </c>
      <c r="H17" s="41" t="s">
        <v>79</v>
      </c>
      <c r="I17" s="41"/>
      <c r="J17" s="7" t="str">
        <f t="shared" si="2"/>
        <v>Rellene campos</v>
      </c>
      <c r="K17" s="41"/>
      <c r="L17" s="79"/>
      <c r="M17" s="79"/>
      <c r="N17" s="79"/>
      <c r="O17" s="71" t="str">
        <f t="shared" si="3"/>
        <v>Defina clase</v>
      </c>
      <c r="P17" s="102">
        <f>IF(H17="","Rellene combustible",INDEX('Características combustibles'!$F$6:$F$10,MATCH(H17,DOM_COMB,0)))</f>
        <v>7.0000000000000007E-2</v>
      </c>
      <c r="Q17" s="99"/>
      <c r="R17" s="52" t="str">
        <f>IF(OR(M17="",N17="",H17="",K17="",L17=""),"Rellene campos",IF(H17="GAS NATURAL",IF(K17&lt;&gt;"URBANA","La metodología COPERT 4 no contempla autobuses de gas natural con circulación no urbana",LOOKUP(L17,'Factores de emision'!$F$73:$F$76,'Factores de emision'!$I$73:$I$76)),INDEX('Factores de emision'!$I$7:$I$72,MATCH(K17&amp;"-"&amp;L17&amp;"-"&amp;M17&amp;"-"&amp;O17,'Factores de emision'!$J$7:$J$72,0))))</f>
        <v>Rellene campos</v>
      </c>
      <c r="S17" s="24" t="str">
        <f t="shared" si="4"/>
        <v>Rellene campos</v>
      </c>
      <c r="T17" s="52">
        <f>IF(H17="","Rellene Combustible",INDEX('Características combustibles'!$E$6:$E$10,MATCH($H17,DOM_COMB,0)))</f>
        <v>3.1375917872674131</v>
      </c>
      <c r="U17" s="65">
        <f t="shared" si="5"/>
        <v>0</v>
      </c>
      <c r="V17" s="65">
        <f>U17*(1-INDEX('Características combustibles'!$I$6:$I$10,MATCH($H17,DOM_COMB,0)))</f>
        <v>0</v>
      </c>
      <c r="W17" s="65">
        <f>U17*(1-(($Q17/INDEX('Características combustibles'!$H$6:$H$10,MATCH($H17,DOM_COMB,0)))/(((1-$Q17)/INDEX('Características combustibles'!$G$6:$G$10,MATCH($H17,DOM_COMB,0)))+($Q17/INDEX('Características combustibles'!$H$6:$H$10,MATCH($H17,DOM_COMB,0))))))</f>
        <v>0</v>
      </c>
      <c r="X17" s="65">
        <f t="shared" si="6"/>
        <v>0</v>
      </c>
      <c r="Y17" s="65">
        <f>X17*(1-INDEX('Características combustibles'!$I$6:$I$10,MATCH($H17,DOM_COMB,0)))</f>
        <v>0</v>
      </c>
      <c r="Z17" s="66">
        <f>X17*(1-(($Q17/INDEX('Características combustibles'!$H$6:$H$10,MATCH($H17,DOM_COMB,0)))/(((1-$Q17)/INDEX('Características combustibles'!$G$6:$G$10,MATCH($H17,DOM_COMB,0)))+($Q17/INDEX('Características combustibles'!$H$6:$H$10,MATCH($H17,DOM_COMB,0))))))</f>
        <v>0</v>
      </c>
    </row>
    <row r="18" spans="1:26">
      <c r="A18" s="71">
        <f>'Escenario de base'!A18</f>
        <v>0</v>
      </c>
      <c r="B18" s="24">
        <f>'Escenario de base'!B18</f>
        <v>0</v>
      </c>
      <c r="C18" s="72">
        <f>'Escenario de base'!C18</f>
        <v>0</v>
      </c>
      <c r="D18" s="84"/>
      <c r="E18" s="80"/>
      <c r="F18" s="24">
        <f t="shared" si="0"/>
        <v>0</v>
      </c>
      <c r="G18" s="56" t="str">
        <f t="shared" si="1"/>
        <v>Rellene campos</v>
      </c>
      <c r="H18" s="41" t="s">
        <v>79</v>
      </c>
      <c r="I18" s="41"/>
      <c r="J18" s="7" t="str">
        <f t="shared" si="2"/>
        <v>Rellene campos</v>
      </c>
      <c r="K18" s="41"/>
      <c r="L18" s="79"/>
      <c r="M18" s="79"/>
      <c r="N18" s="79"/>
      <c r="O18" s="71" t="str">
        <f t="shared" si="3"/>
        <v>Defina clase</v>
      </c>
      <c r="P18" s="102">
        <f>IF(H18="","Rellene combustible",INDEX('Características combustibles'!$F$6:$F$10,MATCH(H18,DOM_COMB,0)))</f>
        <v>7.0000000000000007E-2</v>
      </c>
      <c r="Q18" s="99"/>
      <c r="R18" s="52" t="str">
        <f>IF(OR(M18="",N18="",H18="",K18="",L18=""),"Rellene campos",IF(H18="GAS NATURAL",IF(K18&lt;&gt;"URBANA","La metodología COPERT 4 no contempla autobuses de gas natural con circulación no urbana",LOOKUP(L18,'Factores de emision'!$F$73:$F$76,'Factores de emision'!$I$73:$I$76)),INDEX('Factores de emision'!$I$7:$I$72,MATCH(K18&amp;"-"&amp;L18&amp;"-"&amp;M18&amp;"-"&amp;O18,'Factores de emision'!$J$7:$J$72,0))))</f>
        <v>Rellene campos</v>
      </c>
      <c r="S18" s="24" t="str">
        <f t="shared" si="4"/>
        <v>Rellene campos</v>
      </c>
      <c r="T18" s="52">
        <f>IF(H18="","Rellene Combustible",INDEX('Características combustibles'!$E$6:$E$10,MATCH($H18,DOM_COMB,0)))</f>
        <v>3.1375917872674131</v>
      </c>
      <c r="U18" s="65">
        <f t="shared" si="5"/>
        <v>0</v>
      </c>
      <c r="V18" s="65">
        <f>U18*(1-INDEX('Características combustibles'!$I$6:$I$10,MATCH($H18,DOM_COMB,0)))</f>
        <v>0</v>
      </c>
      <c r="W18" s="65">
        <f>U18*(1-(($Q18/INDEX('Características combustibles'!$H$6:$H$10,MATCH($H18,DOM_COMB,0)))/(((1-$Q18)/INDEX('Características combustibles'!$G$6:$G$10,MATCH($H18,DOM_COMB,0)))+($Q18/INDEX('Características combustibles'!$H$6:$H$10,MATCH($H18,DOM_COMB,0))))))</f>
        <v>0</v>
      </c>
      <c r="X18" s="65">
        <f t="shared" si="6"/>
        <v>0</v>
      </c>
      <c r="Y18" s="65">
        <f>X18*(1-INDEX('Características combustibles'!$I$6:$I$10,MATCH($H18,DOM_COMB,0)))</f>
        <v>0</v>
      </c>
      <c r="Z18" s="66">
        <f>X18*(1-(($Q18/INDEX('Características combustibles'!$H$6:$H$10,MATCH($H18,DOM_COMB,0)))/(((1-$Q18)/INDEX('Características combustibles'!$G$6:$G$10,MATCH($H18,DOM_COMB,0)))+($Q18/INDEX('Características combustibles'!$H$6:$H$10,MATCH($H18,DOM_COMB,0))))))</f>
        <v>0</v>
      </c>
    </row>
    <row r="19" spans="1:26">
      <c r="A19" s="71">
        <f>'Escenario de base'!A19</f>
        <v>0</v>
      </c>
      <c r="B19" s="24">
        <f>'Escenario de base'!B19</f>
        <v>0</v>
      </c>
      <c r="C19" s="72">
        <f>'Escenario de base'!C19</f>
        <v>0</v>
      </c>
      <c r="D19" s="84"/>
      <c r="E19" s="80"/>
      <c r="F19" s="24">
        <f t="shared" si="0"/>
        <v>0</v>
      </c>
      <c r="G19" s="56" t="str">
        <f t="shared" si="1"/>
        <v>Rellene campos</v>
      </c>
      <c r="H19" s="41" t="s">
        <v>79</v>
      </c>
      <c r="I19" s="41"/>
      <c r="J19" s="7" t="str">
        <f t="shared" si="2"/>
        <v>Rellene campos</v>
      </c>
      <c r="K19" s="41"/>
      <c r="L19" s="79"/>
      <c r="M19" s="79"/>
      <c r="N19" s="79"/>
      <c r="O19" s="71" t="str">
        <f t="shared" si="3"/>
        <v>Defina clase</v>
      </c>
      <c r="P19" s="102">
        <f>IF(H19="","Rellene combustible",INDEX('Características combustibles'!$F$6:$F$10,MATCH(H19,DOM_COMB,0)))</f>
        <v>7.0000000000000007E-2</v>
      </c>
      <c r="Q19" s="99"/>
      <c r="R19" s="52" t="str">
        <f>IF(OR(M19="",N19="",H19="",K19="",L19=""),"Rellene campos",IF(H19="GAS NATURAL",IF(K19&lt;&gt;"URBANA","La metodología COPERT 4 no contempla autobuses de gas natural con circulación no urbana",LOOKUP(L19,'Factores de emision'!$F$73:$F$76,'Factores de emision'!$I$73:$I$76)),INDEX('Factores de emision'!$I$7:$I$72,MATCH(K19&amp;"-"&amp;L19&amp;"-"&amp;M19&amp;"-"&amp;O19,'Factores de emision'!$J$7:$J$72,0))))</f>
        <v>Rellene campos</v>
      </c>
      <c r="S19" s="24" t="str">
        <f t="shared" si="4"/>
        <v>Rellene campos</v>
      </c>
      <c r="T19" s="52">
        <f>IF(H19="","Rellene Combustible",INDEX('Características combustibles'!$E$6:$E$10,MATCH($H19,DOM_COMB,0)))</f>
        <v>3.1375917872674131</v>
      </c>
      <c r="U19" s="65">
        <f t="shared" si="5"/>
        <v>0</v>
      </c>
      <c r="V19" s="65">
        <f>U19*(1-INDEX('Características combustibles'!$I$6:$I$10,MATCH($H19,DOM_COMB,0)))</f>
        <v>0</v>
      </c>
      <c r="W19" s="65">
        <f>U19*(1-(($Q19/INDEX('Características combustibles'!$H$6:$H$10,MATCH($H19,DOM_COMB,0)))/(((1-$Q19)/INDEX('Características combustibles'!$G$6:$G$10,MATCH($H19,DOM_COMB,0)))+($Q19/INDEX('Características combustibles'!$H$6:$H$10,MATCH($H19,DOM_COMB,0))))))</f>
        <v>0</v>
      </c>
      <c r="X19" s="65">
        <f t="shared" si="6"/>
        <v>0</v>
      </c>
      <c r="Y19" s="65">
        <f>X19*(1-INDEX('Características combustibles'!$I$6:$I$10,MATCH($H19,DOM_COMB,0)))</f>
        <v>0</v>
      </c>
      <c r="Z19" s="66">
        <f>X19*(1-(($Q19/INDEX('Características combustibles'!$H$6:$H$10,MATCH($H19,DOM_COMB,0)))/(((1-$Q19)/INDEX('Características combustibles'!$G$6:$G$10,MATCH($H19,DOM_COMB,0)))+($Q19/INDEX('Características combustibles'!$H$6:$H$10,MATCH($H19,DOM_COMB,0))))))</f>
        <v>0</v>
      </c>
    </row>
    <row r="20" spans="1:26">
      <c r="A20" s="71">
        <f>'Escenario de base'!A20</f>
        <v>0</v>
      </c>
      <c r="B20" s="24">
        <f>'Escenario de base'!B20</f>
        <v>0</v>
      </c>
      <c r="C20" s="72">
        <f>'Escenario de base'!C20</f>
        <v>0</v>
      </c>
      <c r="D20" s="84"/>
      <c r="E20" s="80"/>
      <c r="F20" s="24">
        <f t="shared" si="0"/>
        <v>0</v>
      </c>
      <c r="G20" s="56" t="str">
        <f t="shared" si="1"/>
        <v>Rellene campos</v>
      </c>
      <c r="H20" s="41" t="s">
        <v>79</v>
      </c>
      <c r="I20" s="41"/>
      <c r="J20" s="7" t="str">
        <f t="shared" si="2"/>
        <v>Rellene campos</v>
      </c>
      <c r="K20" s="41"/>
      <c r="L20" s="79"/>
      <c r="M20" s="79"/>
      <c r="N20" s="79"/>
      <c r="O20" s="71" t="str">
        <f t="shared" si="3"/>
        <v>Defina clase</v>
      </c>
      <c r="P20" s="102">
        <f>IF(H20="","Rellene combustible",INDEX('Características combustibles'!$F$6:$F$10,MATCH(H20,DOM_COMB,0)))</f>
        <v>7.0000000000000007E-2</v>
      </c>
      <c r="Q20" s="99"/>
      <c r="R20" s="52" t="str">
        <f>IF(OR(M20="",N20="",H20="",K20="",L20=""),"Rellene campos",IF(H20="GAS NATURAL",IF(K20&lt;&gt;"URBANA","La metodología COPERT 4 no contempla autobuses de gas natural con circulación no urbana",LOOKUP(L20,'Factores de emision'!$F$73:$F$76,'Factores de emision'!$I$73:$I$76)),INDEX('Factores de emision'!$I$7:$I$72,MATCH(K20&amp;"-"&amp;L20&amp;"-"&amp;M20&amp;"-"&amp;O20,'Factores de emision'!$J$7:$J$72,0))))</f>
        <v>Rellene campos</v>
      </c>
      <c r="S20" s="24" t="str">
        <f t="shared" si="4"/>
        <v>Rellene campos</v>
      </c>
      <c r="T20" s="52">
        <f>IF(H20="","Rellene Combustible",INDEX('Características combustibles'!$E$6:$E$10,MATCH($H20,DOM_COMB,0)))</f>
        <v>3.1375917872674131</v>
      </c>
      <c r="U20" s="65">
        <f t="shared" si="5"/>
        <v>0</v>
      </c>
      <c r="V20" s="65">
        <f>U20*(1-INDEX('Características combustibles'!$I$6:$I$10,MATCH($H20,DOM_COMB,0)))</f>
        <v>0</v>
      </c>
      <c r="W20" s="65">
        <f>U20*(1-(($Q20/INDEX('Características combustibles'!$H$6:$H$10,MATCH($H20,DOM_COMB,0)))/(((1-$Q20)/INDEX('Características combustibles'!$G$6:$G$10,MATCH($H20,DOM_COMB,0)))+($Q20/INDEX('Características combustibles'!$H$6:$H$10,MATCH($H20,DOM_COMB,0))))))</f>
        <v>0</v>
      </c>
      <c r="X20" s="65">
        <f t="shared" si="6"/>
        <v>0</v>
      </c>
      <c r="Y20" s="65">
        <f>X20*(1-INDEX('Características combustibles'!$I$6:$I$10,MATCH($H20,DOM_COMB,0)))</f>
        <v>0</v>
      </c>
      <c r="Z20" s="66">
        <f>X20*(1-(($Q20/INDEX('Características combustibles'!$H$6:$H$10,MATCH($H20,DOM_COMB,0)))/(((1-$Q20)/INDEX('Características combustibles'!$G$6:$G$10,MATCH($H20,DOM_COMB,0)))+($Q20/INDEX('Características combustibles'!$H$6:$H$10,MATCH($H20,DOM_COMB,0))))))</f>
        <v>0</v>
      </c>
    </row>
    <row r="21" spans="1:26">
      <c r="A21" s="71">
        <f>'Escenario de base'!A21</f>
        <v>0</v>
      </c>
      <c r="B21" s="24">
        <f>'Escenario de base'!B21</f>
        <v>0</v>
      </c>
      <c r="C21" s="72">
        <f>'Escenario de base'!C21</f>
        <v>0</v>
      </c>
      <c r="D21" s="84"/>
      <c r="E21" s="80"/>
      <c r="F21" s="24">
        <f t="shared" si="0"/>
        <v>0</v>
      </c>
      <c r="G21" s="56" t="str">
        <f t="shared" si="1"/>
        <v>Rellene campos</v>
      </c>
      <c r="H21" s="41" t="s">
        <v>79</v>
      </c>
      <c r="I21" s="41"/>
      <c r="J21" s="7" t="str">
        <f t="shared" si="2"/>
        <v>Rellene campos</v>
      </c>
      <c r="K21" s="41"/>
      <c r="L21" s="79"/>
      <c r="M21" s="79"/>
      <c r="N21" s="79"/>
      <c r="O21" s="71" t="str">
        <f t="shared" si="3"/>
        <v>Defina clase</v>
      </c>
      <c r="P21" s="102">
        <f>IF(H21="","Rellene combustible",INDEX('Características combustibles'!$F$6:$F$10,MATCH(H21,DOM_COMB,0)))</f>
        <v>7.0000000000000007E-2</v>
      </c>
      <c r="Q21" s="99"/>
      <c r="R21" s="52" t="str">
        <f>IF(OR(M21="",N21="",H21="",K21="",L21=""),"Rellene campos",IF(H21="GAS NATURAL",IF(K21&lt;&gt;"URBANA","La metodología COPERT 4 no contempla autobuses de gas natural con circulación no urbana",LOOKUP(L21,'Factores de emision'!$F$73:$F$76,'Factores de emision'!$I$73:$I$76)),INDEX('Factores de emision'!$I$7:$I$72,MATCH(K21&amp;"-"&amp;L21&amp;"-"&amp;M21&amp;"-"&amp;O21,'Factores de emision'!$J$7:$J$72,0))))</f>
        <v>Rellene campos</v>
      </c>
      <c r="S21" s="24" t="str">
        <f t="shared" si="4"/>
        <v>Rellene campos</v>
      </c>
      <c r="T21" s="52">
        <f>IF(H21="","Rellene Combustible",INDEX('Características combustibles'!$E$6:$E$10,MATCH($H21,DOM_COMB,0)))</f>
        <v>3.1375917872674131</v>
      </c>
      <c r="U21" s="65">
        <f t="shared" si="5"/>
        <v>0</v>
      </c>
      <c r="V21" s="65">
        <f>U21*(1-INDEX('Características combustibles'!$I$6:$I$10,MATCH($H21,DOM_COMB,0)))</f>
        <v>0</v>
      </c>
      <c r="W21" s="65">
        <f>U21*(1-(($Q21/INDEX('Características combustibles'!$H$6:$H$10,MATCH($H21,DOM_COMB,0)))/(((1-$Q21)/INDEX('Características combustibles'!$G$6:$G$10,MATCH($H21,DOM_COMB,0)))+($Q21/INDEX('Características combustibles'!$H$6:$H$10,MATCH($H21,DOM_COMB,0))))))</f>
        <v>0</v>
      </c>
      <c r="X21" s="65">
        <f t="shared" si="6"/>
        <v>0</v>
      </c>
      <c r="Y21" s="65">
        <f>X21*(1-INDEX('Características combustibles'!$I$6:$I$10,MATCH($H21,DOM_COMB,0)))</f>
        <v>0</v>
      </c>
      <c r="Z21" s="66">
        <f>X21*(1-(($Q21/INDEX('Características combustibles'!$H$6:$H$10,MATCH($H21,DOM_COMB,0)))/(((1-$Q21)/INDEX('Características combustibles'!$G$6:$G$10,MATCH($H21,DOM_COMB,0)))+($Q21/INDEX('Características combustibles'!$H$6:$H$10,MATCH($H21,DOM_COMB,0))))))</f>
        <v>0</v>
      </c>
    </row>
    <row r="22" spans="1:26">
      <c r="A22" s="71">
        <f>'Escenario de base'!A22</f>
        <v>0</v>
      </c>
      <c r="B22" s="24">
        <f>'Escenario de base'!B22</f>
        <v>0</v>
      </c>
      <c r="C22" s="72">
        <f>'Escenario de base'!C22</f>
        <v>0</v>
      </c>
      <c r="D22" s="84"/>
      <c r="E22" s="80"/>
      <c r="F22" s="24">
        <f t="shared" si="0"/>
        <v>0</v>
      </c>
      <c r="G22" s="56" t="str">
        <f t="shared" si="1"/>
        <v>Rellene campos</v>
      </c>
      <c r="H22" s="41" t="s">
        <v>79</v>
      </c>
      <c r="I22" s="41"/>
      <c r="J22" s="7" t="str">
        <f t="shared" si="2"/>
        <v>Rellene campos</v>
      </c>
      <c r="K22" s="41"/>
      <c r="L22" s="79"/>
      <c r="M22" s="79"/>
      <c r="N22" s="79"/>
      <c r="O22" s="71" t="str">
        <f t="shared" si="3"/>
        <v>Defina clase</v>
      </c>
      <c r="P22" s="102">
        <f>IF(H22="","Rellene combustible",INDEX('Características combustibles'!$F$6:$F$10,MATCH(H22,DOM_COMB,0)))</f>
        <v>7.0000000000000007E-2</v>
      </c>
      <c r="Q22" s="99"/>
      <c r="R22" s="52" t="str">
        <f>IF(OR(M22="",N22="",H22="",K22="",L22=""),"Rellene campos",IF(H22="GAS NATURAL",IF(K22&lt;&gt;"URBANA","La metodología COPERT 4 no contempla autobuses de gas natural con circulación no urbana",LOOKUP(L22,'Factores de emision'!$F$73:$F$76,'Factores de emision'!$I$73:$I$76)),INDEX('Factores de emision'!$I$7:$I$72,MATCH(K22&amp;"-"&amp;L22&amp;"-"&amp;M22&amp;"-"&amp;O22,'Factores de emision'!$J$7:$J$72,0))))</f>
        <v>Rellene campos</v>
      </c>
      <c r="S22" s="24" t="str">
        <f t="shared" si="4"/>
        <v>Rellene campos</v>
      </c>
      <c r="T22" s="52">
        <f>IF(H22="","Rellene Combustible",INDEX('Características combustibles'!$E$6:$E$10,MATCH($H22,DOM_COMB,0)))</f>
        <v>3.1375917872674131</v>
      </c>
      <c r="U22" s="65">
        <f t="shared" si="5"/>
        <v>0</v>
      </c>
      <c r="V22" s="65">
        <f>U22*(1-INDEX('Características combustibles'!$I$6:$I$10,MATCH($H22,DOM_COMB,0)))</f>
        <v>0</v>
      </c>
      <c r="W22" s="65">
        <f>U22*(1-(($Q22/INDEX('Características combustibles'!$H$6:$H$10,MATCH($H22,DOM_COMB,0)))/(((1-$Q22)/INDEX('Características combustibles'!$G$6:$G$10,MATCH($H22,DOM_COMB,0)))+($Q22/INDEX('Características combustibles'!$H$6:$H$10,MATCH($H22,DOM_COMB,0))))))</f>
        <v>0</v>
      </c>
      <c r="X22" s="65">
        <f t="shared" si="6"/>
        <v>0</v>
      </c>
      <c r="Y22" s="65">
        <f>X22*(1-INDEX('Características combustibles'!$I$6:$I$10,MATCH($H22,DOM_COMB,0)))</f>
        <v>0</v>
      </c>
      <c r="Z22" s="66">
        <f>X22*(1-(($Q22/INDEX('Características combustibles'!$H$6:$H$10,MATCH($H22,DOM_COMB,0)))/(((1-$Q22)/INDEX('Características combustibles'!$G$6:$G$10,MATCH($H22,DOM_COMB,0)))+($Q22/INDEX('Características combustibles'!$H$6:$H$10,MATCH($H22,DOM_COMB,0))))))</f>
        <v>0</v>
      </c>
    </row>
    <row r="23" spans="1:26">
      <c r="A23" s="71">
        <f>'Escenario de base'!A23</f>
        <v>0</v>
      </c>
      <c r="B23" s="24">
        <f>'Escenario de base'!B23</f>
        <v>0</v>
      </c>
      <c r="C23" s="72">
        <f>'Escenario de base'!C23</f>
        <v>0</v>
      </c>
      <c r="D23" s="84"/>
      <c r="E23" s="80"/>
      <c r="F23" s="24">
        <f t="shared" si="0"/>
        <v>0</v>
      </c>
      <c r="G23" s="56" t="str">
        <f t="shared" si="1"/>
        <v>Rellene campos</v>
      </c>
      <c r="H23" s="41" t="s">
        <v>79</v>
      </c>
      <c r="I23" s="41"/>
      <c r="J23" s="7" t="str">
        <f t="shared" si="2"/>
        <v>Rellene campos</v>
      </c>
      <c r="K23" s="41"/>
      <c r="L23" s="79"/>
      <c r="M23" s="79"/>
      <c r="N23" s="79"/>
      <c r="O23" s="71" t="str">
        <f t="shared" si="3"/>
        <v>Defina clase</v>
      </c>
      <c r="P23" s="102">
        <f>IF(H23="","Rellene combustible",INDEX('Características combustibles'!$F$6:$F$10,MATCH(H23,DOM_COMB,0)))</f>
        <v>7.0000000000000007E-2</v>
      </c>
      <c r="Q23" s="99"/>
      <c r="R23" s="52" t="str">
        <f>IF(OR(M23="",N23="",H23="",K23="",L23=""),"Rellene campos",IF(H23="GAS NATURAL",IF(K23&lt;&gt;"URBANA","La metodología COPERT 4 no contempla autobuses de gas natural con circulación no urbana",LOOKUP(L23,'Factores de emision'!$F$73:$F$76,'Factores de emision'!$I$73:$I$76)),INDEX('Factores de emision'!$I$7:$I$72,MATCH(K23&amp;"-"&amp;L23&amp;"-"&amp;M23&amp;"-"&amp;O23,'Factores de emision'!$J$7:$J$72,0))))</f>
        <v>Rellene campos</v>
      </c>
      <c r="S23" s="24" t="str">
        <f t="shared" si="4"/>
        <v>Rellene campos</v>
      </c>
      <c r="T23" s="52">
        <f>IF(H23="","Rellene Combustible",INDEX('Características combustibles'!$E$6:$E$10,MATCH($H23,DOM_COMB,0)))</f>
        <v>3.1375917872674131</v>
      </c>
      <c r="U23" s="65">
        <f t="shared" si="5"/>
        <v>0</v>
      </c>
      <c r="V23" s="65">
        <f>U23*(1-INDEX('Características combustibles'!$I$6:$I$10,MATCH($H23,DOM_COMB,0)))</f>
        <v>0</v>
      </c>
      <c r="W23" s="65">
        <f>U23*(1-(($Q23/INDEX('Características combustibles'!$H$6:$H$10,MATCH($H23,DOM_COMB,0)))/(((1-$Q23)/INDEX('Características combustibles'!$G$6:$G$10,MATCH($H23,DOM_COMB,0)))+($Q23/INDEX('Características combustibles'!$H$6:$H$10,MATCH($H23,DOM_COMB,0))))))</f>
        <v>0</v>
      </c>
      <c r="X23" s="65">
        <f t="shared" si="6"/>
        <v>0</v>
      </c>
      <c r="Y23" s="65">
        <f>X23*(1-INDEX('Características combustibles'!$I$6:$I$10,MATCH($H23,DOM_COMB,0)))</f>
        <v>0</v>
      </c>
      <c r="Z23" s="66">
        <f>X23*(1-(($Q23/INDEX('Características combustibles'!$H$6:$H$10,MATCH($H23,DOM_COMB,0)))/(((1-$Q23)/INDEX('Características combustibles'!$G$6:$G$10,MATCH($H23,DOM_COMB,0)))+($Q23/INDEX('Características combustibles'!$H$6:$H$10,MATCH($H23,DOM_COMB,0))))))</f>
        <v>0</v>
      </c>
    </row>
    <row r="24" spans="1:26">
      <c r="A24" s="71">
        <f>'Escenario de base'!A24</f>
        <v>0</v>
      </c>
      <c r="B24" s="24">
        <f>'Escenario de base'!B24</f>
        <v>0</v>
      </c>
      <c r="C24" s="72">
        <f>'Escenario de base'!C24</f>
        <v>0</v>
      </c>
      <c r="D24" s="84"/>
      <c r="E24" s="80"/>
      <c r="F24" s="24">
        <f t="shared" si="0"/>
        <v>0</v>
      </c>
      <c r="G24" s="56" t="str">
        <f t="shared" si="1"/>
        <v>Rellene campos</v>
      </c>
      <c r="H24" s="41" t="s">
        <v>79</v>
      </c>
      <c r="I24" s="41"/>
      <c r="J24" s="7" t="str">
        <f t="shared" si="2"/>
        <v>Rellene campos</v>
      </c>
      <c r="K24" s="41"/>
      <c r="L24" s="79"/>
      <c r="M24" s="79"/>
      <c r="N24" s="79"/>
      <c r="O24" s="71" t="str">
        <f t="shared" si="3"/>
        <v>Defina clase</v>
      </c>
      <c r="P24" s="102">
        <f>IF(H24="","Rellene combustible",INDEX('Características combustibles'!$F$6:$F$10,MATCH(H24,DOM_COMB,0)))</f>
        <v>7.0000000000000007E-2</v>
      </c>
      <c r="Q24" s="99"/>
      <c r="R24" s="52" t="str">
        <f>IF(OR(M24="",N24="",H24="",K24="",L24=""),"Rellene campos",IF(H24="GAS NATURAL",IF(K24&lt;&gt;"URBANA","La metodología COPERT 4 no contempla autobuses de gas natural con circulación no urbana",LOOKUP(L24,'Factores de emision'!$F$73:$F$76,'Factores de emision'!$I$73:$I$76)),INDEX('Factores de emision'!$I$7:$I$72,MATCH(K24&amp;"-"&amp;L24&amp;"-"&amp;M24&amp;"-"&amp;O24,'Factores de emision'!$J$7:$J$72,0))))</f>
        <v>Rellene campos</v>
      </c>
      <c r="S24" s="24" t="str">
        <f t="shared" si="4"/>
        <v>Rellene campos</v>
      </c>
      <c r="T24" s="52">
        <f>IF(H24="","Rellene Combustible",INDEX('Características combustibles'!$E$6:$E$10,MATCH($H24,DOM_COMB,0)))</f>
        <v>3.1375917872674131</v>
      </c>
      <c r="U24" s="65">
        <f t="shared" si="5"/>
        <v>0</v>
      </c>
      <c r="V24" s="65">
        <f>U24*(1-INDEX('Características combustibles'!$I$6:$I$10,MATCH($H24,DOM_COMB,0)))</f>
        <v>0</v>
      </c>
      <c r="W24" s="65">
        <f>U24*(1-(($Q24/INDEX('Características combustibles'!$H$6:$H$10,MATCH($H24,DOM_COMB,0)))/(((1-$Q24)/INDEX('Características combustibles'!$G$6:$G$10,MATCH($H24,DOM_COMB,0)))+($Q24/INDEX('Características combustibles'!$H$6:$H$10,MATCH($H24,DOM_COMB,0))))))</f>
        <v>0</v>
      </c>
      <c r="X24" s="65">
        <f t="shared" si="6"/>
        <v>0</v>
      </c>
      <c r="Y24" s="65">
        <f>X24*(1-INDEX('Características combustibles'!$I$6:$I$10,MATCH($H24,DOM_COMB,0)))</f>
        <v>0</v>
      </c>
      <c r="Z24" s="66">
        <f>X24*(1-(($Q24/INDEX('Características combustibles'!$H$6:$H$10,MATCH($H24,DOM_COMB,0)))/(((1-$Q24)/INDEX('Características combustibles'!$G$6:$G$10,MATCH($H24,DOM_COMB,0)))+($Q24/INDEX('Características combustibles'!$H$6:$H$10,MATCH($H24,DOM_COMB,0))))))</f>
        <v>0</v>
      </c>
    </row>
    <row r="25" spans="1:26">
      <c r="A25" s="71">
        <f>'Escenario de base'!A25</f>
        <v>0</v>
      </c>
      <c r="B25" s="24">
        <f>'Escenario de base'!B25</f>
        <v>0</v>
      </c>
      <c r="C25" s="72">
        <f>'Escenario de base'!C25</f>
        <v>0</v>
      </c>
      <c r="D25" s="84"/>
      <c r="E25" s="80"/>
      <c r="F25" s="24">
        <f t="shared" si="0"/>
        <v>0</v>
      </c>
      <c r="G25" s="56" t="str">
        <f t="shared" si="1"/>
        <v>Rellene campos</v>
      </c>
      <c r="H25" s="41" t="s">
        <v>79</v>
      </c>
      <c r="I25" s="41"/>
      <c r="J25" s="7" t="str">
        <f t="shared" si="2"/>
        <v>Rellene campos</v>
      </c>
      <c r="K25" s="41"/>
      <c r="L25" s="79"/>
      <c r="M25" s="79"/>
      <c r="N25" s="79"/>
      <c r="O25" s="71" t="str">
        <f t="shared" si="3"/>
        <v>Defina clase</v>
      </c>
      <c r="P25" s="102">
        <f>IF(H25="","Rellene combustible",INDEX('Características combustibles'!$F$6:$F$10,MATCH(H25,DOM_COMB,0)))</f>
        <v>7.0000000000000007E-2</v>
      </c>
      <c r="Q25" s="99"/>
      <c r="R25" s="52" t="str">
        <f>IF(OR(M25="",N25="",H25="",K25="",L25=""),"Rellene campos",IF(H25="GAS NATURAL",IF(K25&lt;&gt;"URBANA","La metodología COPERT 4 no contempla autobuses de gas natural con circulación no urbana",LOOKUP(L25,'Factores de emision'!$F$73:$F$76,'Factores de emision'!$I$73:$I$76)),INDEX('Factores de emision'!$I$7:$I$72,MATCH(K25&amp;"-"&amp;L25&amp;"-"&amp;M25&amp;"-"&amp;O25,'Factores de emision'!$J$7:$J$72,0))))</f>
        <v>Rellene campos</v>
      </c>
      <c r="S25" s="24" t="str">
        <f t="shared" si="4"/>
        <v>Rellene campos</v>
      </c>
      <c r="T25" s="52">
        <f>IF(H25="","Rellene Combustible",INDEX('Características combustibles'!$E$6:$E$10,MATCH($H25,DOM_COMB,0)))</f>
        <v>3.1375917872674131</v>
      </c>
      <c r="U25" s="65">
        <f t="shared" si="5"/>
        <v>0</v>
      </c>
      <c r="V25" s="65">
        <f>U25*(1-INDEX('Características combustibles'!$I$6:$I$10,MATCH($H25,DOM_COMB,0)))</f>
        <v>0</v>
      </c>
      <c r="W25" s="65">
        <f>U25*(1-(($Q25/INDEX('Características combustibles'!$H$6:$H$10,MATCH($H25,DOM_COMB,0)))/(((1-$Q25)/INDEX('Características combustibles'!$G$6:$G$10,MATCH($H25,DOM_COMB,0)))+($Q25/INDEX('Características combustibles'!$H$6:$H$10,MATCH($H25,DOM_COMB,0))))))</f>
        <v>0</v>
      </c>
      <c r="X25" s="65">
        <f t="shared" si="6"/>
        <v>0</v>
      </c>
      <c r="Y25" s="65">
        <f>X25*(1-INDEX('Características combustibles'!$I$6:$I$10,MATCH($H25,DOM_COMB,0)))</f>
        <v>0</v>
      </c>
      <c r="Z25" s="66">
        <f>X25*(1-(($Q25/INDEX('Características combustibles'!$H$6:$H$10,MATCH($H25,DOM_COMB,0)))/(((1-$Q25)/INDEX('Características combustibles'!$G$6:$G$10,MATCH($H25,DOM_COMB,0)))+($Q25/INDEX('Características combustibles'!$H$6:$H$10,MATCH($H25,DOM_COMB,0))))))</f>
        <v>0</v>
      </c>
    </row>
    <row r="26" spans="1:26">
      <c r="A26" s="71">
        <f>'Escenario de base'!A26</f>
        <v>0</v>
      </c>
      <c r="B26" s="24">
        <f>'Escenario de base'!B26</f>
        <v>0</v>
      </c>
      <c r="C26" s="72">
        <f>'Escenario de base'!C26</f>
        <v>0</v>
      </c>
      <c r="D26" s="84"/>
      <c r="E26" s="80"/>
      <c r="F26" s="24">
        <f t="shared" si="0"/>
        <v>0</v>
      </c>
      <c r="G26" s="56" t="str">
        <f t="shared" si="1"/>
        <v>Rellene campos</v>
      </c>
      <c r="H26" s="41" t="s">
        <v>79</v>
      </c>
      <c r="I26" s="41"/>
      <c r="J26" s="7" t="str">
        <f t="shared" si="2"/>
        <v>Rellene campos</v>
      </c>
      <c r="K26" s="41"/>
      <c r="L26" s="79"/>
      <c r="M26" s="79"/>
      <c r="N26" s="79"/>
      <c r="O26" s="71" t="str">
        <f t="shared" si="3"/>
        <v>Defina clase</v>
      </c>
      <c r="P26" s="102">
        <f>IF(H26="","Rellene combustible",INDEX('Características combustibles'!$F$6:$F$10,MATCH(H26,DOM_COMB,0)))</f>
        <v>7.0000000000000007E-2</v>
      </c>
      <c r="Q26" s="99"/>
      <c r="R26" s="52" t="str">
        <f>IF(OR(M26="",N26="",H26="",K26="",L26=""),"Rellene campos",IF(H26="GAS NATURAL",IF(K26&lt;&gt;"URBANA","La metodología COPERT 4 no contempla autobuses de gas natural con circulación no urbana",LOOKUP(L26,'Factores de emision'!$F$73:$F$76,'Factores de emision'!$I$73:$I$76)),INDEX('Factores de emision'!$I$7:$I$72,MATCH(K26&amp;"-"&amp;L26&amp;"-"&amp;M26&amp;"-"&amp;O26,'Factores de emision'!$J$7:$J$72,0))))</f>
        <v>Rellene campos</v>
      </c>
      <c r="S26" s="24" t="str">
        <f t="shared" si="4"/>
        <v>Rellene campos</v>
      </c>
      <c r="T26" s="52">
        <f>IF(H26="","Rellene Combustible",INDEX('Características combustibles'!$E$6:$E$10,MATCH($H26,DOM_COMB,0)))</f>
        <v>3.1375917872674131</v>
      </c>
      <c r="U26" s="65">
        <f t="shared" si="5"/>
        <v>0</v>
      </c>
      <c r="V26" s="65">
        <f>U26*(1-INDEX('Características combustibles'!$I$6:$I$10,MATCH($H26,DOM_COMB,0)))</f>
        <v>0</v>
      </c>
      <c r="W26" s="65">
        <f>U26*(1-(($Q26/INDEX('Características combustibles'!$H$6:$H$10,MATCH($H26,DOM_COMB,0)))/(((1-$Q26)/INDEX('Características combustibles'!$G$6:$G$10,MATCH($H26,DOM_COMB,0)))+($Q26/INDEX('Características combustibles'!$H$6:$H$10,MATCH($H26,DOM_COMB,0))))))</f>
        <v>0</v>
      </c>
      <c r="X26" s="65">
        <f t="shared" si="6"/>
        <v>0</v>
      </c>
      <c r="Y26" s="65">
        <f>X26*(1-INDEX('Características combustibles'!$I$6:$I$10,MATCH($H26,DOM_COMB,0)))</f>
        <v>0</v>
      </c>
      <c r="Z26" s="66">
        <f>X26*(1-(($Q26/INDEX('Características combustibles'!$H$6:$H$10,MATCH($H26,DOM_COMB,0)))/(((1-$Q26)/INDEX('Características combustibles'!$G$6:$G$10,MATCH($H26,DOM_COMB,0)))+($Q26/INDEX('Características combustibles'!$H$6:$H$10,MATCH($H26,DOM_COMB,0))))))</f>
        <v>0</v>
      </c>
    </row>
    <row r="27" spans="1:26">
      <c r="A27" s="71">
        <f>'Escenario de base'!A27</f>
        <v>0</v>
      </c>
      <c r="B27" s="24">
        <f>'Escenario de base'!B27</f>
        <v>0</v>
      </c>
      <c r="C27" s="72">
        <f>'Escenario de base'!C27</f>
        <v>0</v>
      </c>
      <c r="D27" s="84"/>
      <c r="E27" s="80"/>
      <c r="F27" s="24">
        <f t="shared" si="0"/>
        <v>0</v>
      </c>
      <c r="G27" s="56" t="str">
        <f t="shared" si="1"/>
        <v>Rellene campos</v>
      </c>
      <c r="H27" s="41" t="s">
        <v>79</v>
      </c>
      <c r="I27" s="41"/>
      <c r="J27" s="7" t="str">
        <f t="shared" si="2"/>
        <v>Rellene campos</v>
      </c>
      <c r="K27" s="41"/>
      <c r="L27" s="79"/>
      <c r="M27" s="79"/>
      <c r="N27" s="79"/>
      <c r="O27" s="71" t="str">
        <f t="shared" si="3"/>
        <v>Defina clase</v>
      </c>
      <c r="P27" s="102">
        <f>IF(H27="","Rellene combustible",INDEX('Características combustibles'!$F$6:$F$10,MATCH(H27,DOM_COMB,0)))</f>
        <v>7.0000000000000007E-2</v>
      </c>
      <c r="Q27" s="99"/>
      <c r="R27" s="52" t="str">
        <f>IF(OR(M27="",N27="",H27="",K27="",L27=""),"Rellene campos",IF(H27="GAS NATURAL",IF(K27&lt;&gt;"URBANA","La metodología COPERT 4 no contempla autobuses de gas natural con circulación no urbana",LOOKUP(L27,'Factores de emision'!$F$73:$F$76,'Factores de emision'!$I$73:$I$76)),INDEX('Factores de emision'!$I$7:$I$72,MATCH(K27&amp;"-"&amp;L27&amp;"-"&amp;M27&amp;"-"&amp;O27,'Factores de emision'!$J$7:$J$72,0))))</f>
        <v>Rellene campos</v>
      </c>
      <c r="S27" s="24" t="str">
        <f t="shared" si="4"/>
        <v>Rellene campos</v>
      </c>
      <c r="T27" s="52">
        <f>IF(H27="","Rellene Combustible",INDEX('Características combustibles'!$E$6:$E$10,MATCH($H27,DOM_COMB,0)))</f>
        <v>3.1375917872674131</v>
      </c>
      <c r="U27" s="65">
        <f t="shared" si="5"/>
        <v>0</v>
      </c>
      <c r="V27" s="65">
        <f>U27*(1-INDEX('Características combustibles'!$I$6:$I$10,MATCH($H27,DOM_COMB,0)))</f>
        <v>0</v>
      </c>
      <c r="W27" s="65">
        <f>U27*(1-(($Q27/INDEX('Características combustibles'!$H$6:$H$10,MATCH($H27,DOM_COMB,0)))/(((1-$Q27)/INDEX('Características combustibles'!$G$6:$G$10,MATCH($H27,DOM_COMB,0)))+($Q27/INDEX('Características combustibles'!$H$6:$H$10,MATCH($H27,DOM_COMB,0))))))</f>
        <v>0</v>
      </c>
      <c r="X27" s="65">
        <f t="shared" si="6"/>
        <v>0</v>
      </c>
      <c r="Y27" s="65">
        <f>X27*(1-INDEX('Características combustibles'!$I$6:$I$10,MATCH($H27,DOM_COMB,0)))</f>
        <v>0</v>
      </c>
      <c r="Z27" s="66">
        <f>X27*(1-(($Q27/INDEX('Características combustibles'!$H$6:$H$10,MATCH($H27,DOM_COMB,0)))/(((1-$Q27)/INDEX('Características combustibles'!$G$6:$G$10,MATCH($H27,DOM_COMB,0)))+($Q27/INDEX('Características combustibles'!$H$6:$H$10,MATCH($H27,DOM_COMB,0))))))</f>
        <v>0</v>
      </c>
    </row>
    <row r="28" spans="1:26">
      <c r="A28" s="71">
        <f>'Escenario de base'!A28</f>
        <v>0</v>
      </c>
      <c r="B28" s="24">
        <f>'Escenario de base'!B28</f>
        <v>0</v>
      </c>
      <c r="C28" s="72">
        <f>'Escenario de base'!C28</f>
        <v>0</v>
      </c>
      <c r="D28" s="84"/>
      <c r="E28" s="80"/>
      <c r="F28" s="24">
        <f t="shared" si="0"/>
        <v>0</v>
      </c>
      <c r="G28" s="56" t="str">
        <f t="shared" si="1"/>
        <v>Rellene campos</v>
      </c>
      <c r="H28" s="41" t="s">
        <v>79</v>
      </c>
      <c r="I28" s="41"/>
      <c r="J28" s="7" t="str">
        <f t="shared" si="2"/>
        <v>Rellene campos</v>
      </c>
      <c r="K28" s="41"/>
      <c r="L28" s="79"/>
      <c r="M28" s="79"/>
      <c r="N28" s="79"/>
      <c r="O28" s="71" t="str">
        <f t="shared" si="3"/>
        <v>Defina clase</v>
      </c>
      <c r="P28" s="102">
        <f>IF(H28="","Rellene combustible",INDEX('Características combustibles'!$F$6:$F$10,MATCH(H28,DOM_COMB,0)))</f>
        <v>7.0000000000000007E-2</v>
      </c>
      <c r="Q28" s="99"/>
      <c r="R28" s="52" t="str">
        <f>IF(OR(M28="",N28="",H28="",K28="",L28=""),"Rellene campos",IF(H28="GAS NATURAL",IF(K28&lt;&gt;"URBANA","La metodología COPERT 4 no contempla autobuses de gas natural con circulación no urbana",LOOKUP(L28,'Factores de emision'!$F$73:$F$76,'Factores de emision'!$I$73:$I$76)),INDEX('Factores de emision'!$I$7:$I$72,MATCH(K28&amp;"-"&amp;L28&amp;"-"&amp;M28&amp;"-"&amp;O28,'Factores de emision'!$J$7:$J$72,0))))</f>
        <v>Rellene campos</v>
      </c>
      <c r="S28" s="24" t="str">
        <f t="shared" si="4"/>
        <v>Rellene campos</v>
      </c>
      <c r="T28" s="52">
        <f>IF(H28="","Rellene Combustible",INDEX('Características combustibles'!$E$6:$E$10,MATCH($H28,DOM_COMB,0)))</f>
        <v>3.1375917872674131</v>
      </c>
      <c r="U28" s="65">
        <f t="shared" si="5"/>
        <v>0</v>
      </c>
      <c r="V28" s="65">
        <f>U28*(1-INDEX('Características combustibles'!$I$6:$I$10,MATCH($H28,DOM_COMB,0)))</f>
        <v>0</v>
      </c>
      <c r="W28" s="65">
        <f>U28*(1-(($Q28/INDEX('Características combustibles'!$H$6:$H$10,MATCH($H28,DOM_COMB,0)))/(((1-$Q28)/INDEX('Características combustibles'!$G$6:$G$10,MATCH($H28,DOM_COMB,0)))+($Q28/INDEX('Características combustibles'!$H$6:$H$10,MATCH($H28,DOM_COMB,0))))))</f>
        <v>0</v>
      </c>
      <c r="X28" s="65">
        <f t="shared" si="6"/>
        <v>0</v>
      </c>
      <c r="Y28" s="65">
        <f>X28*(1-INDEX('Características combustibles'!$I$6:$I$10,MATCH($H28,DOM_COMB,0)))</f>
        <v>0</v>
      </c>
      <c r="Z28" s="66">
        <f>X28*(1-(($Q28/INDEX('Características combustibles'!$H$6:$H$10,MATCH($H28,DOM_COMB,0)))/(((1-$Q28)/INDEX('Características combustibles'!$G$6:$G$10,MATCH($H28,DOM_COMB,0)))+($Q28/INDEX('Características combustibles'!$H$6:$H$10,MATCH($H28,DOM_COMB,0))))))</f>
        <v>0</v>
      </c>
    </row>
    <row r="29" spans="1:26">
      <c r="A29" s="71">
        <f>'Escenario de base'!A29</f>
        <v>0</v>
      </c>
      <c r="B29" s="24">
        <f>'Escenario de base'!B29</f>
        <v>0</v>
      </c>
      <c r="C29" s="72">
        <f>'Escenario de base'!C29</f>
        <v>0</v>
      </c>
      <c r="D29" s="84"/>
      <c r="E29" s="80"/>
      <c r="F29" s="24">
        <f t="shared" si="0"/>
        <v>0</v>
      </c>
      <c r="G29" s="56" t="str">
        <f t="shared" si="1"/>
        <v>Rellene campos</v>
      </c>
      <c r="H29" s="41" t="s">
        <v>79</v>
      </c>
      <c r="I29" s="41"/>
      <c r="J29" s="7" t="str">
        <f t="shared" si="2"/>
        <v>Rellene campos</v>
      </c>
      <c r="K29" s="41"/>
      <c r="L29" s="79"/>
      <c r="M29" s="79"/>
      <c r="N29" s="79"/>
      <c r="O29" s="71" t="str">
        <f t="shared" si="3"/>
        <v>Defina clase</v>
      </c>
      <c r="P29" s="102">
        <f>IF(H29="","Rellene combustible",INDEX('Características combustibles'!$F$6:$F$10,MATCH(H29,DOM_COMB,0)))</f>
        <v>7.0000000000000007E-2</v>
      </c>
      <c r="Q29" s="99"/>
      <c r="R29" s="52" t="str">
        <f>IF(OR(M29="",N29="",H29="",K29="",L29=""),"Rellene campos",IF(H29="GAS NATURAL",IF(K29&lt;&gt;"URBANA","La metodología COPERT 4 no contempla autobuses de gas natural con circulación no urbana",LOOKUP(L29,'Factores de emision'!$F$73:$F$76,'Factores de emision'!$I$73:$I$76)),INDEX('Factores de emision'!$I$7:$I$72,MATCH(K29&amp;"-"&amp;L29&amp;"-"&amp;M29&amp;"-"&amp;O29,'Factores de emision'!$J$7:$J$72,0))))</f>
        <v>Rellene campos</v>
      </c>
      <c r="S29" s="24" t="str">
        <f t="shared" si="4"/>
        <v>Rellene campos</v>
      </c>
      <c r="T29" s="52">
        <f>IF(H29="","Rellene Combustible",INDEX('Características combustibles'!$E$6:$E$10,MATCH($H29,DOM_COMB,0)))</f>
        <v>3.1375917872674131</v>
      </c>
      <c r="U29" s="65">
        <f t="shared" si="5"/>
        <v>0</v>
      </c>
      <c r="V29" s="65">
        <f>U29*(1-INDEX('Características combustibles'!$I$6:$I$10,MATCH($H29,DOM_COMB,0)))</f>
        <v>0</v>
      </c>
      <c r="W29" s="65">
        <f>U29*(1-(($Q29/INDEX('Características combustibles'!$H$6:$H$10,MATCH($H29,DOM_COMB,0)))/(((1-$Q29)/INDEX('Características combustibles'!$G$6:$G$10,MATCH($H29,DOM_COMB,0)))+($Q29/INDEX('Características combustibles'!$H$6:$H$10,MATCH($H29,DOM_COMB,0))))))</f>
        <v>0</v>
      </c>
      <c r="X29" s="65">
        <f t="shared" si="6"/>
        <v>0</v>
      </c>
      <c r="Y29" s="65">
        <f>X29*(1-INDEX('Características combustibles'!$I$6:$I$10,MATCH($H29,DOM_COMB,0)))</f>
        <v>0</v>
      </c>
      <c r="Z29" s="66">
        <f>X29*(1-(($Q29/INDEX('Características combustibles'!$H$6:$H$10,MATCH($H29,DOM_COMB,0)))/(((1-$Q29)/INDEX('Características combustibles'!$G$6:$G$10,MATCH($H29,DOM_COMB,0)))+($Q29/INDEX('Características combustibles'!$H$6:$H$10,MATCH($H29,DOM_COMB,0))))))</f>
        <v>0</v>
      </c>
    </row>
    <row r="30" spans="1:26">
      <c r="A30" s="71">
        <f>'Escenario de base'!A30</f>
        <v>0</v>
      </c>
      <c r="B30" s="24">
        <f>'Escenario de base'!B30</f>
        <v>0</v>
      </c>
      <c r="C30" s="72">
        <f>'Escenario de base'!C30</f>
        <v>0</v>
      </c>
      <c r="D30" s="84"/>
      <c r="E30" s="80"/>
      <c r="F30" s="24">
        <f t="shared" si="0"/>
        <v>0</v>
      </c>
      <c r="G30" s="56" t="str">
        <f t="shared" si="1"/>
        <v>Rellene campos</v>
      </c>
      <c r="H30" s="41" t="s">
        <v>79</v>
      </c>
      <c r="I30" s="41"/>
      <c r="J30" s="7" t="str">
        <f t="shared" si="2"/>
        <v>Rellene campos</v>
      </c>
      <c r="K30" s="41"/>
      <c r="L30" s="79"/>
      <c r="M30" s="79"/>
      <c r="N30" s="79"/>
      <c r="O30" s="71" t="str">
        <f t="shared" si="3"/>
        <v>Defina clase</v>
      </c>
      <c r="P30" s="102">
        <f>IF(H30="","Rellene combustible",INDEX('Características combustibles'!$F$6:$F$10,MATCH(H30,DOM_COMB,0)))</f>
        <v>7.0000000000000007E-2</v>
      </c>
      <c r="Q30" s="99"/>
      <c r="R30" s="52" t="str">
        <f>IF(OR(M30="",N30="",H30="",K30="",L30=""),"Rellene campos",IF(H30="GAS NATURAL",IF(K30&lt;&gt;"URBANA","La metodología COPERT 4 no contempla autobuses de gas natural con circulación no urbana",LOOKUP(L30,'Factores de emision'!$F$73:$F$76,'Factores de emision'!$I$73:$I$76)),INDEX('Factores de emision'!$I$7:$I$72,MATCH(K30&amp;"-"&amp;L30&amp;"-"&amp;M30&amp;"-"&amp;O30,'Factores de emision'!$J$7:$J$72,0))))</f>
        <v>Rellene campos</v>
      </c>
      <c r="S30" s="24" t="str">
        <f t="shared" si="4"/>
        <v>Rellene campos</v>
      </c>
      <c r="T30" s="52">
        <f>IF(H30="","Rellene Combustible",INDEX('Características combustibles'!$E$6:$E$10,MATCH($H30,DOM_COMB,0)))</f>
        <v>3.1375917872674131</v>
      </c>
      <c r="U30" s="65">
        <f t="shared" si="5"/>
        <v>0</v>
      </c>
      <c r="V30" s="65">
        <f>U30*(1-INDEX('Características combustibles'!$I$6:$I$10,MATCH($H30,DOM_COMB,0)))</f>
        <v>0</v>
      </c>
      <c r="W30" s="65">
        <f>U30*(1-(($Q30/INDEX('Características combustibles'!$H$6:$H$10,MATCH($H30,DOM_COMB,0)))/(((1-$Q30)/INDEX('Características combustibles'!$G$6:$G$10,MATCH($H30,DOM_COMB,0)))+($Q30/INDEX('Características combustibles'!$H$6:$H$10,MATCH($H30,DOM_COMB,0))))))</f>
        <v>0</v>
      </c>
      <c r="X30" s="65">
        <f t="shared" si="6"/>
        <v>0</v>
      </c>
      <c r="Y30" s="65">
        <f>X30*(1-INDEX('Características combustibles'!$I$6:$I$10,MATCH($H30,DOM_COMB,0)))</f>
        <v>0</v>
      </c>
      <c r="Z30" s="66">
        <f>X30*(1-(($Q30/INDEX('Características combustibles'!$H$6:$H$10,MATCH($H30,DOM_COMB,0)))/(((1-$Q30)/INDEX('Características combustibles'!$G$6:$G$10,MATCH($H30,DOM_COMB,0)))+($Q30/INDEX('Características combustibles'!$H$6:$H$10,MATCH($H30,DOM_COMB,0))))))</f>
        <v>0</v>
      </c>
    </row>
    <row r="31" spans="1:26">
      <c r="A31" s="71">
        <f>'Escenario de base'!A31</f>
        <v>0</v>
      </c>
      <c r="B31" s="24">
        <f>'Escenario de base'!B31</f>
        <v>0</v>
      </c>
      <c r="C31" s="72">
        <f>'Escenario de base'!C31</f>
        <v>0</v>
      </c>
      <c r="D31" s="84"/>
      <c r="E31" s="80"/>
      <c r="F31" s="24">
        <f t="shared" si="0"/>
        <v>0</v>
      </c>
      <c r="G31" s="56" t="str">
        <f t="shared" si="1"/>
        <v>Rellene campos</v>
      </c>
      <c r="H31" s="41" t="s">
        <v>79</v>
      </c>
      <c r="I31" s="41"/>
      <c r="J31" s="7" t="str">
        <f t="shared" si="2"/>
        <v>Rellene campos</v>
      </c>
      <c r="K31" s="41"/>
      <c r="L31" s="79"/>
      <c r="M31" s="79"/>
      <c r="N31" s="79"/>
      <c r="O31" s="71" t="str">
        <f t="shared" si="3"/>
        <v>Defina clase</v>
      </c>
      <c r="P31" s="102">
        <f>IF(H31="","Rellene combustible",INDEX('Características combustibles'!$F$6:$F$10,MATCH(H31,DOM_COMB,0)))</f>
        <v>7.0000000000000007E-2</v>
      </c>
      <c r="Q31" s="99"/>
      <c r="R31" s="52" t="str">
        <f>IF(OR(M31="",N31="",H31="",K31="",L31=""),"Rellene campos",IF(H31="GAS NATURAL",IF(K31&lt;&gt;"URBANA","La metodología COPERT 4 no contempla autobuses de gas natural con circulación no urbana",LOOKUP(L31,'Factores de emision'!$F$73:$F$76,'Factores de emision'!$I$73:$I$76)),INDEX('Factores de emision'!$I$7:$I$72,MATCH(K31&amp;"-"&amp;L31&amp;"-"&amp;M31&amp;"-"&amp;O31,'Factores de emision'!$J$7:$J$72,0))))</f>
        <v>Rellene campos</v>
      </c>
      <c r="S31" s="24" t="str">
        <f t="shared" si="4"/>
        <v>Rellene campos</v>
      </c>
      <c r="T31" s="52">
        <f>IF(H31="","Rellene Combustible",INDEX('Características combustibles'!$E$6:$E$10,MATCH($H31,DOM_COMB,0)))</f>
        <v>3.1375917872674131</v>
      </c>
      <c r="U31" s="65">
        <f t="shared" si="5"/>
        <v>0</v>
      </c>
      <c r="V31" s="65">
        <f>U31*(1-INDEX('Características combustibles'!$I$6:$I$10,MATCH($H31,DOM_COMB,0)))</f>
        <v>0</v>
      </c>
      <c r="W31" s="65">
        <f>U31*(1-(($Q31/INDEX('Características combustibles'!$H$6:$H$10,MATCH($H31,DOM_COMB,0)))/(((1-$Q31)/INDEX('Características combustibles'!$G$6:$G$10,MATCH($H31,DOM_COMB,0)))+($Q31/INDEX('Características combustibles'!$H$6:$H$10,MATCH($H31,DOM_COMB,0))))))</f>
        <v>0</v>
      </c>
      <c r="X31" s="65">
        <f t="shared" si="6"/>
        <v>0</v>
      </c>
      <c r="Y31" s="65">
        <f>X31*(1-INDEX('Características combustibles'!$I$6:$I$10,MATCH($H31,DOM_COMB,0)))</f>
        <v>0</v>
      </c>
      <c r="Z31" s="66">
        <f>X31*(1-(($Q31/INDEX('Características combustibles'!$H$6:$H$10,MATCH($H31,DOM_COMB,0)))/(((1-$Q31)/INDEX('Características combustibles'!$G$6:$G$10,MATCH($H31,DOM_COMB,0)))+($Q31/INDEX('Características combustibles'!$H$6:$H$10,MATCH($H31,DOM_COMB,0))))))</f>
        <v>0</v>
      </c>
    </row>
    <row r="32" spans="1:26">
      <c r="A32" s="71">
        <f>'Escenario de base'!A32</f>
        <v>0</v>
      </c>
      <c r="B32" s="24">
        <f>'Escenario de base'!B32</f>
        <v>0</v>
      </c>
      <c r="C32" s="72">
        <f>'Escenario de base'!C32</f>
        <v>0</v>
      </c>
      <c r="D32" s="84"/>
      <c r="E32" s="80"/>
      <c r="F32" s="24">
        <f t="shared" si="0"/>
        <v>0</v>
      </c>
      <c r="G32" s="56" t="str">
        <f t="shared" si="1"/>
        <v>Rellene campos</v>
      </c>
      <c r="H32" s="41" t="s">
        <v>79</v>
      </c>
      <c r="I32" s="41"/>
      <c r="J32" s="7" t="str">
        <f t="shared" si="2"/>
        <v>Rellene campos</v>
      </c>
      <c r="K32" s="41"/>
      <c r="L32" s="79"/>
      <c r="M32" s="79"/>
      <c r="N32" s="79"/>
      <c r="O32" s="71" t="str">
        <f t="shared" si="3"/>
        <v>Defina clase</v>
      </c>
      <c r="P32" s="102">
        <f>IF(H32="","Rellene combustible",INDEX('Características combustibles'!$F$6:$F$10,MATCH(H32,DOM_COMB,0)))</f>
        <v>7.0000000000000007E-2</v>
      </c>
      <c r="Q32" s="99"/>
      <c r="R32" s="52" t="str">
        <f>IF(OR(M32="",N32="",H32="",K32="",L32=""),"Rellene campos",IF(H32="GAS NATURAL",IF(K32&lt;&gt;"URBANA","La metodología COPERT 4 no contempla autobuses de gas natural con circulación no urbana",LOOKUP(L32,'Factores de emision'!$F$73:$F$76,'Factores de emision'!$I$73:$I$76)),INDEX('Factores de emision'!$I$7:$I$72,MATCH(K32&amp;"-"&amp;L32&amp;"-"&amp;M32&amp;"-"&amp;O32,'Factores de emision'!$J$7:$J$72,0))))</f>
        <v>Rellene campos</v>
      </c>
      <c r="S32" s="24" t="str">
        <f t="shared" si="4"/>
        <v>Rellene campos</v>
      </c>
      <c r="T32" s="52">
        <f>IF(H32="","Rellene Combustible",INDEX('Características combustibles'!$E$6:$E$10,MATCH($H32,DOM_COMB,0)))</f>
        <v>3.1375917872674131</v>
      </c>
      <c r="U32" s="65">
        <f t="shared" si="5"/>
        <v>0</v>
      </c>
      <c r="V32" s="65">
        <f>U32*(1-INDEX('Características combustibles'!$I$6:$I$10,MATCH($H32,DOM_COMB,0)))</f>
        <v>0</v>
      </c>
      <c r="W32" s="65">
        <f>U32*(1-(($Q32/INDEX('Características combustibles'!$H$6:$H$10,MATCH($H32,DOM_COMB,0)))/(((1-$Q32)/INDEX('Características combustibles'!$G$6:$G$10,MATCH($H32,DOM_COMB,0)))+($Q32/INDEX('Características combustibles'!$H$6:$H$10,MATCH($H32,DOM_COMB,0))))))</f>
        <v>0</v>
      </c>
      <c r="X32" s="65">
        <f t="shared" si="6"/>
        <v>0</v>
      </c>
      <c r="Y32" s="65">
        <f>X32*(1-INDEX('Características combustibles'!$I$6:$I$10,MATCH($H32,DOM_COMB,0)))</f>
        <v>0</v>
      </c>
      <c r="Z32" s="66">
        <f>X32*(1-(($Q32/INDEX('Características combustibles'!$H$6:$H$10,MATCH($H32,DOM_COMB,0)))/(((1-$Q32)/INDEX('Características combustibles'!$G$6:$G$10,MATCH($H32,DOM_COMB,0)))+($Q32/INDEX('Características combustibles'!$H$6:$H$10,MATCH($H32,DOM_COMB,0))))))</f>
        <v>0</v>
      </c>
    </row>
    <row r="33" spans="1:26">
      <c r="A33" s="71">
        <f>'Escenario de base'!A33</f>
        <v>0</v>
      </c>
      <c r="B33" s="24">
        <f>'Escenario de base'!B33</f>
        <v>0</v>
      </c>
      <c r="C33" s="72">
        <f>'Escenario de base'!C33</f>
        <v>0</v>
      </c>
      <c r="D33" s="84"/>
      <c r="E33" s="80"/>
      <c r="F33" s="24">
        <f t="shared" si="0"/>
        <v>0</v>
      </c>
      <c r="G33" s="56" t="str">
        <f t="shared" si="1"/>
        <v>Rellene campos</v>
      </c>
      <c r="H33" s="41" t="s">
        <v>79</v>
      </c>
      <c r="I33" s="41"/>
      <c r="J33" s="7" t="str">
        <f t="shared" si="2"/>
        <v>Rellene campos</v>
      </c>
      <c r="K33" s="41"/>
      <c r="L33" s="79"/>
      <c r="M33" s="79"/>
      <c r="N33" s="79"/>
      <c r="O33" s="71" t="str">
        <f t="shared" si="3"/>
        <v>Defina clase</v>
      </c>
      <c r="P33" s="102">
        <f>IF(H33="","Rellene combustible",INDEX('Características combustibles'!$F$6:$F$10,MATCH(H33,DOM_COMB,0)))</f>
        <v>7.0000000000000007E-2</v>
      </c>
      <c r="Q33" s="99"/>
      <c r="R33" s="52" t="str">
        <f>IF(OR(M33="",N33="",H33="",K33="",L33=""),"Rellene campos",IF(H33="GAS NATURAL",IF(K33&lt;&gt;"URBANA","La metodología COPERT 4 no contempla autobuses de gas natural con circulación no urbana",LOOKUP(L33,'Factores de emision'!$F$73:$F$76,'Factores de emision'!$I$73:$I$76)),INDEX('Factores de emision'!$I$7:$I$72,MATCH(K33&amp;"-"&amp;L33&amp;"-"&amp;M33&amp;"-"&amp;O33,'Factores de emision'!$J$7:$J$72,0))))</f>
        <v>Rellene campos</v>
      </c>
      <c r="S33" s="24" t="str">
        <f t="shared" si="4"/>
        <v>Rellene campos</v>
      </c>
      <c r="T33" s="52">
        <f>IF(H33="","Rellene Combustible",INDEX('Características combustibles'!$E$6:$E$10,MATCH($H33,DOM_COMB,0)))</f>
        <v>3.1375917872674131</v>
      </c>
      <c r="U33" s="65">
        <f t="shared" si="5"/>
        <v>0</v>
      </c>
      <c r="V33" s="65">
        <f>U33*(1-INDEX('Características combustibles'!$I$6:$I$10,MATCH($H33,DOM_COMB,0)))</f>
        <v>0</v>
      </c>
      <c r="W33" s="65">
        <f>U33*(1-(($Q33/INDEX('Características combustibles'!$H$6:$H$10,MATCH($H33,DOM_COMB,0)))/(((1-$Q33)/INDEX('Características combustibles'!$G$6:$G$10,MATCH($H33,DOM_COMB,0)))+($Q33/INDEX('Características combustibles'!$H$6:$H$10,MATCH($H33,DOM_COMB,0))))))</f>
        <v>0</v>
      </c>
      <c r="X33" s="65">
        <f t="shared" si="6"/>
        <v>0</v>
      </c>
      <c r="Y33" s="65">
        <f>X33*(1-INDEX('Características combustibles'!$I$6:$I$10,MATCH($H33,DOM_COMB,0)))</f>
        <v>0</v>
      </c>
      <c r="Z33" s="66">
        <f>X33*(1-(($Q33/INDEX('Características combustibles'!$H$6:$H$10,MATCH($H33,DOM_COMB,0)))/(((1-$Q33)/INDEX('Características combustibles'!$G$6:$G$10,MATCH($H33,DOM_COMB,0)))+($Q33/INDEX('Características combustibles'!$H$6:$H$10,MATCH($H33,DOM_COMB,0))))))</f>
        <v>0</v>
      </c>
    </row>
    <row r="34" spans="1:26">
      <c r="A34" s="71">
        <f>'Escenario de base'!A34</f>
        <v>0</v>
      </c>
      <c r="B34" s="24">
        <f>'Escenario de base'!B34</f>
        <v>0</v>
      </c>
      <c r="C34" s="72">
        <f>'Escenario de base'!C34</f>
        <v>0</v>
      </c>
      <c r="D34" s="84"/>
      <c r="E34" s="80"/>
      <c r="F34" s="24">
        <f t="shared" si="0"/>
        <v>0</v>
      </c>
      <c r="G34" s="56" t="str">
        <f t="shared" si="1"/>
        <v>Rellene campos</v>
      </c>
      <c r="H34" s="41" t="s">
        <v>79</v>
      </c>
      <c r="I34" s="41"/>
      <c r="J34" s="7" t="str">
        <f t="shared" si="2"/>
        <v>Rellene campos</v>
      </c>
      <c r="K34" s="41"/>
      <c r="L34" s="79"/>
      <c r="M34" s="79"/>
      <c r="N34" s="79"/>
      <c r="O34" s="71" t="str">
        <f t="shared" si="3"/>
        <v>Defina clase</v>
      </c>
      <c r="P34" s="102">
        <f>IF(H34="","Rellene combustible",INDEX('Características combustibles'!$F$6:$F$10,MATCH(H34,DOM_COMB,0)))</f>
        <v>7.0000000000000007E-2</v>
      </c>
      <c r="Q34" s="99"/>
      <c r="R34" s="52" t="str">
        <f>IF(OR(M34="",N34="",H34="",K34="",L34=""),"Rellene campos",IF(H34="GAS NATURAL",IF(K34&lt;&gt;"URBANA","La metodología COPERT 4 no contempla autobuses de gas natural con circulación no urbana",LOOKUP(L34,'Factores de emision'!$F$73:$F$76,'Factores de emision'!$I$73:$I$76)),INDEX('Factores de emision'!$I$7:$I$72,MATCH(K34&amp;"-"&amp;L34&amp;"-"&amp;M34&amp;"-"&amp;O34,'Factores de emision'!$J$7:$J$72,0))))</f>
        <v>Rellene campos</v>
      </c>
      <c r="S34" s="24" t="str">
        <f t="shared" si="4"/>
        <v>Rellene campos</v>
      </c>
      <c r="T34" s="52">
        <f>IF(H34="","Rellene Combustible",INDEX('Características combustibles'!$E$6:$E$10,MATCH($H34,DOM_COMB,0)))</f>
        <v>3.1375917872674131</v>
      </c>
      <c r="U34" s="65">
        <f t="shared" si="5"/>
        <v>0</v>
      </c>
      <c r="V34" s="65">
        <f>U34*(1-INDEX('Características combustibles'!$I$6:$I$10,MATCH($H34,DOM_COMB,0)))</f>
        <v>0</v>
      </c>
      <c r="W34" s="65">
        <f>U34*(1-(($Q34/INDEX('Características combustibles'!$H$6:$H$10,MATCH($H34,DOM_COMB,0)))/(((1-$Q34)/INDEX('Características combustibles'!$G$6:$G$10,MATCH($H34,DOM_COMB,0)))+($Q34/INDEX('Características combustibles'!$H$6:$H$10,MATCH($H34,DOM_COMB,0))))))</f>
        <v>0</v>
      </c>
      <c r="X34" s="65">
        <f t="shared" si="6"/>
        <v>0</v>
      </c>
      <c r="Y34" s="65">
        <f>X34*(1-INDEX('Características combustibles'!$I$6:$I$10,MATCH($H34,DOM_COMB,0)))</f>
        <v>0</v>
      </c>
      <c r="Z34" s="66">
        <f>X34*(1-(($Q34/INDEX('Características combustibles'!$H$6:$H$10,MATCH($H34,DOM_COMB,0)))/(((1-$Q34)/INDEX('Características combustibles'!$G$6:$G$10,MATCH($H34,DOM_COMB,0)))+($Q34/INDEX('Características combustibles'!$H$6:$H$10,MATCH($H34,DOM_COMB,0))))))</f>
        <v>0</v>
      </c>
    </row>
    <row r="35" spans="1:26">
      <c r="A35" s="71">
        <f>'Escenario de base'!A35</f>
        <v>0</v>
      </c>
      <c r="B35" s="24">
        <f>'Escenario de base'!B35</f>
        <v>0</v>
      </c>
      <c r="C35" s="72">
        <f>'Escenario de base'!C35</f>
        <v>0</v>
      </c>
      <c r="D35" s="84"/>
      <c r="E35" s="80"/>
      <c r="F35" s="24">
        <f t="shared" si="0"/>
        <v>0</v>
      </c>
      <c r="G35" s="56" t="str">
        <f t="shared" si="1"/>
        <v>Rellene campos</v>
      </c>
      <c r="H35" s="41" t="s">
        <v>79</v>
      </c>
      <c r="I35" s="41"/>
      <c r="J35" s="7" t="str">
        <f t="shared" si="2"/>
        <v>Rellene campos</v>
      </c>
      <c r="K35" s="41"/>
      <c r="L35" s="79"/>
      <c r="M35" s="79"/>
      <c r="N35" s="79"/>
      <c r="O35" s="71" t="str">
        <f t="shared" si="3"/>
        <v>Defina clase</v>
      </c>
      <c r="P35" s="102">
        <f>IF(H35="","Rellene combustible",INDEX('Características combustibles'!$F$6:$F$10,MATCH(H35,DOM_COMB,0)))</f>
        <v>7.0000000000000007E-2</v>
      </c>
      <c r="Q35" s="99"/>
      <c r="R35" s="52" t="str">
        <f>IF(OR(M35="",N35="",H35="",K35="",L35=""),"Rellene campos",IF(H35="GAS NATURAL",IF(K35&lt;&gt;"URBANA","La metodología COPERT 4 no contempla autobuses de gas natural con circulación no urbana",LOOKUP(L35,'Factores de emision'!$F$73:$F$76,'Factores de emision'!$I$73:$I$76)),INDEX('Factores de emision'!$I$7:$I$72,MATCH(K35&amp;"-"&amp;L35&amp;"-"&amp;M35&amp;"-"&amp;O35,'Factores de emision'!$J$7:$J$72,0))))</f>
        <v>Rellene campos</v>
      </c>
      <c r="S35" s="24" t="str">
        <f t="shared" si="4"/>
        <v>Rellene campos</v>
      </c>
      <c r="T35" s="52">
        <f>IF(H35="","Rellene Combustible",INDEX('Características combustibles'!$E$6:$E$10,MATCH($H35,DOM_COMB,0)))</f>
        <v>3.1375917872674131</v>
      </c>
      <c r="U35" s="65">
        <f t="shared" si="5"/>
        <v>0</v>
      </c>
      <c r="V35" s="65">
        <f>U35*(1-INDEX('Características combustibles'!$I$6:$I$10,MATCH($H35,DOM_COMB,0)))</f>
        <v>0</v>
      </c>
      <c r="W35" s="65">
        <f>U35*(1-(($Q35/INDEX('Características combustibles'!$H$6:$H$10,MATCH($H35,DOM_COMB,0)))/(((1-$Q35)/INDEX('Características combustibles'!$G$6:$G$10,MATCH($H35,DOM_COMB,0)))+($Q35/INDEX('Características combustibles'!$H$6:$H$10,MATCH($H35,DOM_COMB,0))))))</f>
        <v>0</v>
      </c>
      <c r="X35" s="65">
        <f t="shared" si="6"/>
        <v>0</v>
      </c>
      <c r="Y35" s="65">
        <f>X35*(1-INDEX('Características combustibles'!$I$6:$I$10,MATCH($H35,DOM_COMB,0)))</f>
        <v>0</v>
      </c>
      <c r="Z35" s="66">
        <f>X35*(1-(($Q35/INDEX('Características combustibles'!$H$6:$H$10,MATCH($H35,DOM_COMB,0)))/(((1-$Q35)/INDEX('Características combustibles'!$G$6:$G$10,MATCH($H35,DOM_COMB,0)))+($Q35/INDEX('Características combustibles'!$H$6:$H$10,MATCH($H35,DOM_COMB,0))))))</f>
        <v>0</v>
      </c>
    </row>
    <row r="36" spans="1:26">
      <c r="A36" s="71">
        <f>'Escenario de base'!A36</f>
        <v>0</v>
      </c>
      <c r="B36" s="24">
        <f>'Escenario de base'!B36</f>
        <v>0</v>
      </c>
      <c r="C36" s="72">
        <f>'Escenario de base'!C36</f>
        <v>0</v>
      </c>
      <c r="D36" s="84"/>
      <c r="E36" s="80"/>
      <c r="F36" s="24">
        <f t="shared" si="0"/>
        <v>0</v>
      </c>
      <c r="G36" s="56" t="str">
        <f t="shared" si="1"/>
        <v>Rellene campos</v>
      </c>
      <c r="H36" s="41" t="s">
        <v>79</v>
      </c>
      <c r="I36" s="41"/>
      <c r="J36" s="7" t="str">
        <f t="shared" si="2"/>
        <v>Rellene campos</v>
      </c>
      <c r="K36" s="41"/>
      <c r="L36" s="79"/>
      <c r="M36" s="79"/>
      <c r="N36" s="79"/>
      <c r="O36" s="71" t="str">
        <f t="shared" si="3"/>
        <v>Defina clase</v>
      </c>
      <c r="P36" s="102">
        <f>IF(H36="","Rellene combustible",INDEX('Características combustibles'!$F$6:$F$10,MATCH(H36,DOM_COMB,0)))</f>
        <v>7.0000000000000007E-2</v>
      </c>
      <c r="Q36" s="99"/>
      <c r="R36" s="52" t="str">
        <f>IF(OR(M36="",N36="",H36="",K36="",L36=""),"Rellene campos",IF(H36="GAS NATURAL",IF(K36&lt;&gt;"URBANA","La metodología COPERT 4 no contempla autobuses de gas natural con circulación no urbana",LOOKUP(L36,'Factores de emision'!$F$73:$F$76,'Factores de emision'!$I$73:$I$76)),INDEX('Factores de emision'!$I$7:$I$72,MATCH(K36&amp;"-"&amp;L36&amp;"-"&amp;M36&amp;"-"&amp;O36,'Factores de emision'!$J$7:$J$72,0))))</f>
        <v>Rellene campos</v>
      </c>
      <c r="S36" s="24" t="str">
        <f t="shared" si="4"/>
        <v>Rellene campos</v>
      </c>
      <c r="T36" s="52">
        <f>IF(H36="","Rellene Combustible",INDEX('Características combustibles'!$E$6:$E$10,MATCH($H36,DOM_COMB,0)))</f>
        <v>3.1375917872674131</v>
      </c>
      <c r="U36" s="65">
        <f t="shared" si="5"/>
        <v>0</v>
      </c>
      <c r="V36" s="65">
        <f>U36*(1-INDEX('Características combustibles'!$I$6:$I$10,MATCH($H36,DOM_COMB,0)))</f>
        <v>0</v>
      </c>
      <c r="W36" s="65">
        <f>U36*(1-(($Q36/INDEX('Características combustibles'!$H$6:$H$10,MATCH($H36,DOM_COMB,0)))/(((1-$Q36)/INDEX('Características combustibles'!$G$6:$G$10,MATCH($H36,DOM_COMB,0)))+($Q36/INDEX('Características combustibles'!$H$6:$H$10,MATCH($H36,DOM_COMB,0))))))</f>
        <v>0</v>
      </c>
      <c r="X36" s="65">
        <f t="shared" si="6"/>
        <v>0</v>
      </c>
      <c r="Y36" s="65">
        <f>X36*(1-INDEX('Características combustibles'!$I$6:$I$10,MATCH($H36,DOM_COMB,0)))</f>
        <v>0</v>
      </c>
      <c r="Z36" s="66">
        <f>X36*(1-(($Q36/INDEX('Características combustibles'!$H$6:$H$10,MATCH($H36,DOM_COMB,0)))/(((1-$Q36)/INDEX('Características combustibles'!$G$6:$G$10,MATCH($H36,DOM_COMB,0)))+($Q36/INDEX('Características combustibles'!$H$6:$H$10,MATCH($H36,DOM_COMB,0))))))</f>
        <v>0</v>
      </c>
    </row>
    <row r="37" spans="1:26">
      <c r="A37" s="71">
        <f>'Escenario de base'!A37</f>
        <v>0</v>
      </c>
      <c r="B37" s="24">
        <f>'Escenario de base'!B37</f>
        <v>0</v>
      </c>
      <c r="C37" s="72">
        <f>'Escenario de base'!C37</f>
        <v>0</v>
      </c>
      <c r="D37" s="84"/>
      <c r="E37" s="80"/>
      <c r="F37" s="24">
        <f t="shared" si="0"/>
        <v>0</v>
      </c>
      <c r="G37" s="56" t="str">
        <f t="shared" si="1"/>
        <v>Rellene campos</v>
      </c>
      <c r="H37" s="41" t="s">
        <v>79</v>
      </c>
      <c r="I37" s="41"/>
      <c r="J37" s="7" t="str">
        <f t="shared" si="2"/>
        <v>Rellene campos</v>
      </c>
      <c r="K37" s="41"/>
      <c r="L37" s="79"/>
      <c r="M37" s="79"/>
      <c r="N37" s="79"/>
      <c r="O37" s="71" t="str">
        <f t="shared" si="3"/>
        <v>Defina clase</v>
      </c>
      <c r="P37" s="102">
        <f>IF(H37="","Rellene combustible",INDEX('Características combustibles'!$F$6:$F$10,MATCH(H37,DOM_COMB,0)))</f>
        <v>7.0000000000000007E-2</v>
      </c>
      <c r="Q37" s="99"/>
      <c r="R37" s="52" t="str">
        <f>IF(OR(M37="",N37="",H37="",K37="",L37=""),"Rellene campos",IF(H37="GAS NATURAL",IF(K37&lt;&gt;"URBANA","La metodología COPERT 4 no contempla autobuses de gas natural con circulación no urbana",LOOKUP(L37,'Factores de emision'!$F$73:$F$76,'Factores de emision'!$I$73:$I$76)),INDEX('Factores de emision'!$I$7:$I$72,MATCH(K37&amp;"-"&amp;L37&amp;"-"&amp;M37&amp;"-"&amp;O37,'Factores de emision'!$J$7:$J$72,0))))</f>
        <v>Rellene campos</v>
      </c>
      <c r="S37" s="24" t="str">
        <f t="shared" si="4"/>
        <v>Rellene campos</v>
      </c>
      <c r="T37" s="52">
        <f>IF(H37="","Rellene Combustible",INDEX('Características combustibles'!$E$6:$E$10,MATCH($H37,DOM_COMB,0)))</f>
        <v>3.1375917872674131</v>
      </c>
      <c r="U37" s="65">
        <f t="shared" si="5"/>
        <v>0</v>
      </c>
      <c r="V37" s="65">
        <f>U37*(1-INDEX('Características combustibles'!$I$6:$I$10,MATCH($H37,DOM_COMB,0)))</f>
        <v>0</v>
      </c>
      <c r="W37" s="65">
        <f>U37*(1-(($Q37/INDEX('Características combustibles'!$H$6:$H$10,MATCH($H37,DOM_COMB,0)))/(((1-$Q37)/INDEX('Características combustibles'!$G$6:$G$10,MATCH($H37,DOM_COMB,0)))+($Q37/INDEX('Características combustibles'!$H$6:$H$10,MATCH($H37,DOM_COMB,0))))))</f>
        <v>0</v>
      </c>
      <c r="X37" s="65">
        <f t="shared" si="6"/>
        <v>0</v>
      </c>
      <c r="Y37" s="65">
        <f>X37*(1-INDEX('Características combustibles'!$I$6:$I$10,MATCH($H37,DOM_COMB,0)))</f>
        <v>0</v>
      </c>
      <c r="Z37" s="66">
        <f>X37*(1-(($Q37/INDEX('Características combustibles'!$H$6:$H$10,MATCH($H37,DOM_COMB,0)))/(((1-$Q37)/INDEX('Características combustibles'!$G$6:$G$10,MATCH($H37,DOM_COMB,0)))+($Q37/INDEX('Características combustibles'!$H$6:$H$10,MATCH($H37,DOM_COMB,0))))))</f>
        <v>0</v>
      </c>
    </row>
    <row r="38" spans="1:26">
      <c r="A38" s="71">
        <f>'Escenario de base'!A38</f>
        <v>0</v>
      </c>
      <c r="B38" s="24">
        <f>'Escenario de base'!B38</f>
        <v>0</v>
      </c>
      <c r="C38" s="72">
        <f>'Escenario de base'!C38</f>
        <v>0</v>
      </c>
      <c r="D38" s="84"/>
      <c r="E38" s="80"/>
      <c r="F38" s="24">
        <f t="shared" si="0"/>
        <v>0</v>
      </c>
      <c r="G38" s="56" t="str">
        <f t="shared" si="1"/>
        <v>Rellene campos</v>
      </c>
      <c r="H38" s="41" t="s">
        <v>79</v>
      </c>
      <c r="I38" s="41"/>
      <c r="J38" s="7" t="str">
        <f t="shared" si="2"/>
        <v>Rellene campos</v>
      </c>
      <c r="K38" s="41"/>
      <c r="L38" s="79"/>
      <c r="M38" s="79"/>
      <c r="N38" s="79"/>
      <c r="O38" s="71" t="str">
        <f t="shared" si="3"/>
        <v>Defina clase</v>
      </c>
      <c r="P38" s="102">
        <f>IF(H38="","Rellene combustible",INDEX('Características combustibles'!$F$6:$F$10,MATCH(H38,DOM_COMB,0)))</f>
        <v>7.0000000000000007E-2</v>
      </c>
      <c r="Q38" s="99"/>
      <c r="R38" s="52" t="str">
        <f>IF(OR(M38="",N38="",H38="",K38="",L38=""),"Rellene campos",IF(H38="GAS NATURAL",IF(K38&lt;&gt;"URBANA","La metodología COPERT 4 no contempla autobuses de gas natural con circulación no urbana",LOOKUP(L38,'Factores de emision'!$F$73:$F$76,'Factores de emision'!$I$73:$I$76)),INDEX('Factores de emision'!$I$7:$I$72,MATCH(K38&amp;"-"&amp;L38&amp;"-"&amp;M38&amp;"-"&amp;O38,'Factores de emision'!$J$7:$J$72,0))))</f>
        <v>Rellene campos</v>
      </c>
      <c r="S38" s="24" t="str">
        <f t="shared" si="4"/>
        <v>Rellene campos</v>
      </c>
      <c r="T38" s="52">
        <f>IF(H38="","Rellene Combustible",INDEX('Características combustibles'!$E$6:$E$10,MATCH($H38,DOM_COMB,0)))</f>
        <v>3.1375917872674131</v>
      </c>
      <c r="U38" s="65">
        <f t="shared" si="5"/>
        <v>0</v>
      </c>
      <c r="V38" s="65">
        <f>U38*(1-INDEX('Características combustibles'!$I$6:$I$10,MATCH($H38,DOM_COMB,0)))</f>
        <v>0</v>
      </c>
      <c r="W38" s="65">
        <f>U38*(1-(($Q38/INDEX('Características combustibles'!$H$6:$H$10,MATCH($H38,DOM_COMB,0)))/(((1-$Q38)/INDEX('Características combustibles'!$G$6:$G$10,MATCH($H38,DOM_COMB,0)))+($Q38/INDEX('Características combustibles'!$H$6:$H$10,MATCH($H38,DOM_COMB,0))))))</f>
        <v>0</v>
      </c>
      <c r="X38" s="65">
        <f t="shared" si="6"/>
        <v>0</v>
      </c>
      <c r="Y38" s="65">
        <f>X38*(1-INDEX('Características combustibles'!$I$6:$I$10,MATCH($H38,DOM_COMB,0)))</f>
        <v>0</v>
      </c>
      <c r="Z38" s="66">
        <f>X38*(1-(($Q38/INDEX('Características combustibles'!$H$6:$H$10,MATCH($H38,DOM_COMB,0)))/(((1-$Q38)/INDEX('Características combustibles'!$G$6:$G$10,MATCH($H38,DOM_COMB,0)))+($Q38/INDEX('Características combustibles'!$H$6:$H$10,MATCH($H38,DOM_COMB,0))))))</f>
        <v>0</v>
      </c>
    </row>
    <row r="39" spans="1:26">
      <c r="A39" s="71">
        <f>'Escenario de base'!A39</f>
        <v>0</v>
      </c>
      <c r="B39" s="24">
        <f>'Escenario de base'!B39</f>
        <v>0</v>
      </c>
      <c r="C39" s="72">
        <f>'Escenario de base'!C39</f>
        <v>0</v>
      </c>
      <c r="D39" s="84"/>
      <c r="E39" s="80"/>
      <c r="F39" s="24">
        <f t="shared" si="0"/>
        <v>0</v>
      </c>
      <c r="G39" s="56" t="str">
        <f t="shared" si="1"/>
        <v>Rellene campos</v>
      </c>
      <c r="H39" s="41" t="s">
        <v>79</v>
      </c>
      <c r="I39" s="41"/>
      <c r="J39" s="7" t="str">
        <f t="shared" si="2"/>
        <v>Rellene campos</v>
      </c>
      <c r="K39" s="41"/>
      <c r="L39" s="79"/>
      <c r="M39" s="79"/>
      <c r="N39" s="79"/>
      <c r="O39" s="71" t="str">
        <f t="shared" si="3"/>
        <v>Defina clase</v>
      </c>
      <c r="P39" s="102">
        <f>IF(H39="","Rellene combustible",INDEX('Características combustibles'!$F$6:$F$10,MATCH(H39,DOM_COMB,0)))</f>
        <v>7.0000000000000007E-2</v>
      </c>
      <c r="Q39" s="99"/>
      <c r="R39" s="52" t="str">
        <f>IF(OR(M39="",N39="",H39="",K39="",L39=""),"Rellene campos",IF(H39="GAS NATURAL",IF(K39&lt;&gt;"URBANA","La metodología COPERT 4 no contempla autobuses de gas natural con circulación no urbana",LOOKUP(L39,'Factores de emision'!$F$73:$F$76,'Factores de emision'!$I$73:$I$76)),INDEX('Factores de emision'!$I$7:$I$72,MATCH(K39&amp;"-"&amp;L39&amp;"-"&amp;M39&amp;"-"&amp;O39,'Factores de emision'!$J$7:$J$72,0))))</f>
        <v>Rellene campos</v>
      </c>
      <c r="S39" s="24" t="str">
        <f t="shared" si="4"/>
        <v>Rellene campos</v>
      </c>
      <c r="T39" s="52">
        <f>IF(H39="","Rellene Combustible",INDEX('Características combustibles'!$E$6:$E$10,MATCH($H39,DOM_COMB,0)))</f>
        <v>3.1375917872674131</v>
      </c>
      <c r="U39" s="65">
        <f t="shared" si="5"/>
        <v>0</v>
      </c>
      <c r="V39" s="65">
        <f>U39*(1-INDEX('Características combustibles'!$I$6:$I$10,MATCH($H39,DOM_COMB,0)))</f>
        <v>0</v>
      </c>
      <c r="W39" s="65">
        <f>U39*(1-(($Q39/INDEX('Características combustibles'!$H$6:$H$10,MATCH($H39,DOM_COMB,0)))/(((1-$Q39)/INDEX('Características combustibles'!$G$6:$G$10,MATCH($H39,DOM_COMB,0)))+($Q39/INDEX('Características combustibles'!$H$6:$H$10,MATCH($H39,DOM_COMB,0))))))</f>
        <v>0</v>
      </c>
      <c r="X39" s="65">
        <f t="shared" si="6"/>
        <v>0</v>
      </c>
      <c r="Y39" s="65">
        <f>X39*(1-INDEX('Características combustibles'!$I$6:$I$10,MATCH($H39,DOM_COMB,0)))</f>
        <v>0</v>
      </c>
      <c r="Z39" s="66">
        <f>X39*(1-(($Q39/INDEX('Características combustibles'!$H$6:$H$10,MATCH($H39,DOM_COMB,0)))/(((1-$Q39)/INDEX('Características combustibles'!$G$6:$G$10,MATCH($H39,DOM_COMB,0)))+($Q39/INDEX('Características combustibles'!$H$6:$H$10,MATCH($H39,DOM_COMB,0))))))</f>
        <v>0</v>
      </c>
    </row>
    <row r="40" spans="1:26">
      <c r="A40" s="71">
        <f>'Escenario de base'!A40</f>
        <v>0</v>
      </c>
      <c r="B40" s="24">
        <f>'Escenario de base'!B40</f>
        <v>0</v>
      </c>
      <c r="C40" s="72">
        <f>'Escenario de base'!C40</f>
        <v>0</v>
      </c>
      <c r="D40" s="84"/>
      <c r="E40" s="80"/>
      <c r="F40" s="24">
        <f t="shared" si="0"/>
        <v>0</v>
      </c>
      <c r="G40" s="56" t="str">
        <f t="shared" si="1"/>
        <v>Rellene campos</v>
      </c>
      <c r="H40" s="41" t="s">
        <v>79</v>
      </c>
      <c r="I40" s="41"/>
      <c r="J40" s="7" t="str">
        <f t="shared" si="2"/>
        <v>Rellene campos</v>
      </c>
      <c r="K40" s="41"/>
      <c r="L40" s="79"/>
      <c r="M40" s="79"/>
      <c r="N40" s="79"/>
      <c r="O40" s="71" t="str">
        <f t="shared" si="3"/>
        <v>Defina clase</v>
      </c>
      <c r="P40" s="102">
        <f>IF(H40="","Rellene combustible",INDEX('Características combustibles'!$F$6:$F$10,MATCH(H40,DOM_COMB,0)))</f>
        <v>7.0000000000000007E-2</v>
      </c>
      <c r="Q40" s="99"/>
      <c r="R40" s="52" t="str">
        <f>IF(OR(M40="",N40="",H40="",K40="",L40=""),"Rellene campos",IF(H40="GAS NATURAL",IF(K40&lt;&gt;"URBANA","La metodología COPERT 4 no contempla autobuses de gas natural con circulación no urbana",LOOKUP(L40,'Factores de emision'!$F$73:$F$76,'Factores de emision'!$I$73:$I$76)),INDEX('Factores de emision'!$I$7:$I$72,MATCH(K40&amp;"-"&amp;L40&amp;"-"&amp;M40&amp;"-"&amp;O40,'Factores de emision'!$J$7:$J$72,0))))</f>
        <v>Rellene campos</v>
      </c>
      <c r="S40" s="24" t="str">
        <f t="shared" si="4"/>
        <v>Rellene campos</v>
      </c>
      <c r="T40" s="52">
        <f>IF(H40="","Rellene Combustible",INDEX('Características combustibles'!$E$6:$E$10,MATCH($H40,DOM_COMB,0)))</f>
        <v>3.1375917872674131</v>
      </c>
      <c r="U40" s="65">
        <f t="shared" si="5"/>
        <v>0</v>
      </c>
      <c r="V40" s="65">
        <f>U40*(1-INDEX('Características combustibles'!$I$6:$I$10,MATCH($H40,DOM_COMB,0)))</f>
        <v>0</v>
      </c>
      <c r="W40" s="65">
        <f>U40*(1-(($Q40/INDEX('Características combustibles'!$H$6:$H$10,MATCH($H40,DOM_COMB,0)))/(((1-$Q40)/INDEX('Características combustibles'!$G$6:$G$10,MATCH($H40,DOM_COMB,0)))+($Q40/INDEX('Características combustibles'!$H$6:$H$10,MATCH($H40,DOM_COMB,0))))))</f>
        <v>0</v>
      </c>
      <c r="X40" s="65">
        <f t="shared" si="6"/>
        <v>0</v>
      </c>
      <c r="Y40" s="65">
        <f>X40*(1-INDEX('Características combustibles'!$I$6:$I$10,MATCH($H40,DOM_COMB,0)))</f>
        <v>0</v>
      </c>
      <c r="Z40" s="66">
        <f>X40*(1-(($Q40/INDEX('Características combustibles'!$H$6:$H$10,MATCH($H40,DOM_COMB,0)))/(((1-$Q40)/INDEX('Características combustibles'!$G$6:$G$10,MATCH($H40,DOM_COMB,0)))+($Q40/INDEX('Características combustibles'!$H$6:$H$10,MATCH($H40,DOM_COMB,0))))))</f>
        <v>0</v>
      </c>
    </row>
    <row r="41" spans="1:26">
      <c r="A41" s="71">
        <f>'Escenario de base'!A41</f>
        <v>0</v>
      </c>
      <c r="B41" s="24">
        <f>'Escenario de base'!B41</f>
        <v>0</v>
      </c>
      <c r="C41" s="72">
        <f>'Escenario de base'!C41</f>
        <v>0</v>
      </c>
      <c r="D41" s="84"/>
      <c r="E41" s="80"/>
      <c r="F41" s="24">
        <f t="shared" si="0"/>
        <v>0</v>
      </c>
      <c r="G41" s="56" t="str">
        <f t="shared" si="1"/>
        <v>Rellene campos</v>
      </c>
      <c r="H41" s="41" t="s">
        <v>79</v>
      </c>
      <c r="I41" s="41"/>
      <c r="J41" s="7" t="str">
        <f t="shared" si="2"/>
        <v>Rellene campos</v>
      </c>
      <c r="K41" s="41"/>
      <c r="L41" s="79"/>
      <c r="M41" s="79"/>
      <c r="N41" s="79"/>
      <c r="O41" s="71" t="str">
        <f t="shared" si="3"/>
        <v>Defina clase</v>
      </c>
      <c r="P41" s="102">
        <f>IF(H41="","Rellene combustible",INDEX('Características combustibles'!$F$6:$F$10,MATCH(H41,DOM_COMB,0)))</f>
        <v>7.0000000000000007E-2</v>
      </c>
      <c r="Q41" s="99"/>
      <c r="R41" s="52" t="str">
        <f>IF(OR(M41="",N41="",H41="",K41="",L41=""),"Rellene campos",IF(H41="GAS NATURAL",IF(K41&lt;&gt;"URBANA","La metodología COPERT 4 no contempla autobuses de gas natural con circulación no urbana",LOOKUP(L41,'Factores de emision'!$F$73:$F$76,'Factores de emision'!$I$73:$I$76)),INDEX('Factores de emision'!$I$7:$I$72,MATCH(K41&amp;"-"&amp;L41&amp;"-"&amp;M41&amp;"-"&amp;O41,'Factores de emision'!$J$7:$J$72,0))))</f>
        <v>Rellene campos</v>
      </c>
      <c r="S41" s="24" t="str">
        <f t="shared" si="4"/>
        <v>Rellene campos</v>
      </c>
      <c r="T41" s="52">
        <f>IF(H41="","Rellene Combustible",INDEX('Características combustibles'!$E$6:$E$10,MATCH($H41,DOM_COMB,0)))</f>
        <v>3.1375917872674131</v>
      </c>
      <c r="U41" s="65">
        <f t="shared" si="5"/>
        <v>0</v>
      </c>
      <c r="V41" s="65">
        <f>U41*(1-INDEX('Características combustibles'!$I$6:$I$10,MATCH($H41,DOM_COMB,0)))</f>
        <v>0</v>
      </c>
      <c r="W41" s="65">
        <f>U41*(1-(($Q41/INDEX('Características combustibles'!$H$6:$H$10,MATCH($H41,DOM_COMB,0)))/(((1-$Q41)/INDEX('Características combustibles'!$G$6:$G$10,MATCH($H41,DOM_COMB,0)))+($Q41/INDEX('Características combustibles'!$H$6:$H$10,MATCH($H41,DOM_COMB,0))))))</f>
        <v>0</v>
      </c>
      <c r="X41" s="65">
        <f t="shared" si="6"/>
        <v>0</v>
      </c>
      <c r="Y41" s="65">
        <f>X41*(1-INDEX('Características combustibles'!$I$6:$I$10,MATCH($H41,DOM_COMB,0)))</f>
        <v>0</v>
      </c>
      <c r="Z41" s="66">
        <f>X41*(1-(($Q41/INDEX('Características combustibles'!$H$6:$H$10,MATCH($H41,DOM_COMB,0)))/(((1-$Q41)/INDEX('Características combustibles'!$G$6:$G$10,MATCH($H41,DOM_COMB,0)))+($Q41/INDEX('Características combustibles'!$H$6:$H$10,MATCH($H41,DOM_COMB,0))))))</f>
        <v>0</v>
      </c>
    </row>
    <row r="42" spans="1:26">
      <c r="A42" s="71">
        <f>'Escenario de base'!A42</f>
        <v>0</v>
      </c>
      <c r="B42" s="24">
        <f>'Escenario de base'!B42</f>
        <v>0</v>
      </c>
      <c r="C42" s="72">
        <f>'Escenario de base'!C42</f>
        <v>0</v>
      </c>
      <c r="D42" s="84"/>
      <c r="E42" s="80"/>
      <c r="F42" s="24">
        <f t="shared" si="0"/>
        <v>0</v>
      </c>
      <c r="G42" s="56" t="str">
        <f t="shared" si="1"/>
        <v>Rellene campos</v>
      </c>
      <c r="H42" s="41" t="s">
        <v>79</v>
      </c>
      <c r="I42" s="41"/>
      <c r="J42" s="7" t="str">
        <f t="shared" si="2"/>
        <v>Rellene campos</v>
      </c>
      <c r="K42" s="41"/>
      <c r="L42" s="79"/>
      <c r="M42" s="79"/>
      <c r="N42" s="79"/>
      <c r="O42" s="71" t="str">
        <f t="shared" si="3"/>
        <v>Defina clase</v>
      </c>
      <c r="P42" s="102">
        <f>IF(H42="","Rellene combustible",INDEX('Características combustibles'!$F$6:$F$10,MATCH(H42,DOM_COMB,0)))</f>
        <v>7.0000000000000007E-2</v>
      </c>
      <c r="Q42" s="99"/>
      <c r="R42" s="52" t="str">
        <f>IF(OR(M42="",N42="",H42="",K42="",L42=""),"Rellene campos",IF(H42="GAS NATURAL",IF(K42&lt;&gt;"URBANA","La metodología COPERT 4 no contempla autobuses de gas natural con circulación no urbana",LOOKUP(L42,'Factores de emision'!$F$73:$F$76,'Factores de emision'!$I$73:$I$76)),INDEX('Factores de emision'!$I$7:$I$72,MATCH(K42&amp;"-"&amp;L42&amp;"-"&amp;M42&amp;"-"&amp;O42,'Factores de emision'!$J$7:$J$72,0))))</f>
        <v>Rellene campos</v>
      </c>
      <c r="S42" s="24" t="str">
        <f t="shared" si="4"/>
        <v>Rellene campos</v>
      </c>
      <c r="T42" s="52">
        <f>IF(H42="","Rellene Combustible",INDEX('Características combustibles'!$E$6:$E$10,MATCH($H42,DOM_COMB,0)))</f>
        <v>3.1375917872674131</v>
      </c>
      <c r="U42" s="65">
        <f t="shared" si="5"/>
        <v>0</v>
      </c>
      <c r="V42" s="65">
        <f>U42*(1-INDEX('Características combustibles'!$I$6:$I$10,MATCH($H42,DOM_COMB,0)))</f>
        <v>0</v>
      </c>
      <c r="W42" s="65">
        <f>U42*(1-(($Q42/INDEX('Características combustibles'!$H$6:$H$10,MATCH($H42,DOM_COMB,0)))/(((1-$Q42)/INDEX('Características combustibles'!$G$6:$G$10,MATCH($H42,DOM_COMB,0)))+($Q42/INDEX('Características combustibles'!$H$6:$H$10,MATCH($H42,DOM_COMB,0))))))</f>
        <v>0</v>
      </c>
      <c r="X42" s="65">
        <f t="shared" si="6"/>
        <v>0</v>
      </c>
      <c r="Y42" s="65">
        <f>X42*(1-INDEX('Características combustibles'!$I$6:$I$10,MATCH($H42,DOM_COMB,0)))</f>
        <v>0</v>
      </c>
      <c r="Z42" s="66">
        <f>X42*(1-(($Q42/INDEX('Características combustibles'!$H$6:$H$10,MATCH($H42,DOM_COMB,0)))/(((1-$Q42)/INDEX('Características combustibles'!$G$6:$G$10,MATCH($H42,DOM_COMB,0)))+($Q42/INDEX('Características combustibles'!$H$6:$H$10,MATCH($H42,DOM_COMB,0))))))</f>
        <v>0</v>
      </c>
    </row>
    <row r="43" spans="1:26">
      <c r="A43" s="71">
        <f>'Escenario de base'!A43</f>
        <v>0</v>
      </c>
      <c r="B43" s="24">
        <f>'Escenario de base'!B43</f>
        <v>0</v>
      </c>
      <c r="C43" s="72">
        <f>'Escenario de base'!C43</f>
        <v>0</v>
      </c>
      <c r="D43" s="84"/>
      <c r="E43" s="80"/>
      <c r="F43" s="24">
        <f t="shared" si="0"/>
        <v>0</v>
      </c>
      <c r="G43" s="56" t="str">
        <f t="shared" si="1"/>
        <v>Rellene campos</v>
      </c>
      <c r="H43" s="41" t="s">
        <v>79</v>
      </c>
      <c r="I43" s="41"/>
      <c r="J43" s="7" t="str">
        <f t="shared" si="2"/>
        <v>Rellene campos</v>
      </c>
      <c r="K43" s="41"/>
      <c r="L43" s="79"/>
      <c r="M43" s="79"/>
      <c r="N43" s="79"/>
      <c r="O43" s="71" t="str">
        <f t="shared" si="3"/>
        <v>Defina clase</v>
      </c>
      <c r="P43" s="102">
        <f>IF(H43="","Rellene combustible",INDEX('Características combustibles'!$F$6:$F$10,MATCH(H43,DOM_COMB,0)))</f>
        <v>7.0000000000000007E-2</v>
      </c>
      <c r="Q43" s="99"/>
      <c r="R43" s="52" t="str">
        <f>IF(OR(M43="",N43="",H43="",K43="",L43=""),"Rellene campos",IF(H43="GAS NATURAL",IF(K43&lt;&gt;"URBANA","La metodología COPERT 4 no contempla autobuses de gas natural con circulación no urbana",LOOKUP(L43,'Factores de emision'!$F$73:$F$76,'Factores de emision'!$I$73:$I$76)),INDEX('Factores de emision'!$I$7:$I$72,MATCH(K43&amp;"-"&amp;L43&amp;"-"&amp;M43&amp;"-"&amp;O43,'Factores de emision'!$J$7:$J$72,0))))</f>
        <v>Rellene campos</v>
      </c>
      <c r="S43" s="24" t="str">
        <f t="shared" si="4"/>
        <v>Rellene campos</v>
      </c>
      <c r="T43" s="52">
        <f>IF(H43="","Rellene Combustible",INDEX('Características combustibles'!$E$6:$E$10,MATCH($H43,DOM_COMB,0)))</f>
        <v>3.1375917872674131</v>
      </c>
      <c r="U43" s="65">
        <f t="shared" si="5"/>
        <v>0</v>
      </c>
      <c r="V43" s="65">
        <f>U43*(1-INDEX('Características combustibles'!$I$6:$I$10,MATCH($H43,DOM_COMB,0)))</f>
        <v>0</v>
      </c>
      <c r="W43" s="65">
        <f>U43*(1-(($Q43/INDEX('Características combustibles'!$H$6:$H$10,MATCH($H43,DOM_COMB,0)))/(((1-$Q43)/INDEX('Características combustibles'!$G$6:$G$10,MATCH($H43,DOM_COMB,0)))+($Q43/INDEX('Características combustibles'!$H$6:$H$10,MATCH($H43,DOM_COMB,0))))))</f>
        <v>0</v>
      </c>
      <c r="X43" s="65">
        <f t="shared" si="6"/>
        <v>0</v>
      </c>
      <c r="Y43" s="65">
        <f>X43*(1-INDEX('Características combustibles'!$I$6:$I$10,MATCH($H43,DOM_COMB,0)))</f>
        <v>0</v>
      </c>
      <c r="Z43" s="66">
        <f>X43*(1-(($Q43/INDEX('Características combustibles'!$H$6:$H$10,MATCH($H43,DOM_COMB,0)))/(((1-$Q43)/INDEX('Características combustibles'!$G$6:$G$10,MATCH($H43,DOM_COMB,0)))+($Q43/INDEX('Características combustibles'!$H$6:$H$10,MATCH($H43,DOM_COMB,0))))))</f>
        <v>0</v>
      </c>
    </row>
    <row r="44" spans="1:26">
      <c r="A44" s="73">
        <f>'Escenario de base'!A44</f>
        <v>0</v>
      </c>
      <c r="B44" s="26">
        <f>'Escenario de base'!B44</f>
        <v>0</v>
      </c>
      <c r="C44" s="74">
        <f>'Escenario de base'!C44</f>
        <v>0</v>
      </c>
      <c r="D44" s="85"/>
      <c r="E44" s="82"/>
      <c r="F44" s="26">
        <f t="shared" si="0"/>
        <v>0</v>
      </c>
      <c r="G44" s="57" t="str">
        <f t="shared" si="1"/>
        <v>Rellene campos</v>
      </c>
      <c r="H44" s="42" t="s">
        <v>79</v>
      </c>
      <c r="I44" s="42"/>
      <c r="J44" s="8" t="str">
        <f t="shared" si="2"/>
        <v>Rellene campos</v>
      </c>
      <c r="K44" s="42"/>
      <c r="L44" s="81"/>
      <c r="M44" s="81"/>
      <c r="N44" s="81"/>
      <c r="O44" s="73" t="str">
        <f t="shared" si="3"/>
        <v>Defina clase</v>
      </c>
      <c r="P44" s="103">
        <f>IF(H44="","Rellene combustible",INDEX('Características combustibles'!$F$6:$F$10,MATCH(H44,DOM_COMB,0)))</f>
        <v>7.0000000000000007E-2</v>
      </c>
      <c r="Q44" s="100"/>
      <c r="R44" s="53" t="str">
        <f>IF(OR(M44="",N44="",H44="",K44="",L44=""),"Rellene campos",IF(H44="GAS NATURAL",IF(K44&lt;&gt;"URBANA","La metodología COPERT 4 no contempla autobuses de gas natural con circulación no urbana",LOOKUP(L44,'Factores de emision'!$F$73:$F$76,'Factores de emision'!$I$73:$I$76)),INDEX('Factores de emision'!$I$7:$I$72,MATCH(K44&amp;"-"&amp;L44&amp;"-"&amp;M44&amp;"-"&amp;O44,'Factores de emision'!$J$7:$J$72,0))))</f>
        <v>Rellene campos</v>
      </c>
      <c r="S44" s="26" t="str">
        <f t="shared" si="4"/>
        <v>Rellene campos</v>
      </c>
      <c r="T44" s="53">
        <f>IF(H44="","Rellene Combustible",INDEX('Características combustibles'!$E$6:$E$10,MATCH($H44,DOM_COMB,0)))</f>
        <v>3.1375917872674131</v>
      </c>
      <c r="U44" s="67">
        <f t="shared" si="5"/>
        <v>0</v>
      </c>
      <c r="V44" s="67">
        <f>U44*(1-INDEX('Características combustibles'!$I$6:$I$10,MATCH($H44,DOM_COMB,0)))</f>
        <v>0</v>
      </c>
      <c r="W44" s="67">
        <f>U44*(1-(($Q44/INDEX('Características combustibles'!$H$6:$H$10,MATCH($H44,DOM_COMB,0)))/(((1-$Q44)/INDEX('Características combustibles'!$G$6:$G$10,MATCH($H44,DOM_COMB,0)))+($Q44/INDEX('Características combustibles'!$H$6:$H$10,MATCH($H44,DOM_COMB,0))))))</f>
        <v>0</v>
      </c>
      <c r="X44" s="67">
        <f t="shared" si="6"/>
        <v>0</v>
      </c>
      <c r="Y44" s="67">
        <f>X44*(1-INDEX('Características combustibles'!$I$6:$I$10,MATCH($H44,DOM_COMB,0)))</f>
        <v>0</v>
      </c>
      <c r="Z44" s="68">
        <f>X44*(1-(($Q44/INDEX('Características combustibles'!$H$6:$H$10,MATCH($H44,DOM_COMB,0)))/(((1-$Q44)/INDEX('Características combustibles'!$G$6:$G$10,MATCH($H44,DOM_COMB,0)))+($Q44/INDEX('Características combustibles'!$H$6:$H$10,MATCH($H44,DOM_COMB,0))))))</f>
        <v>0</v>
      </c>
    </row>
  </sheetData>
  <sheetProtection password="D151" sheet="1" formatCells="0" formatColumns="0" formatRows="0" insertColumns="0" insertRows="0" insertHyperlinks="0" deleteColumns="0" deleteRows="0" pivotTables="0"/>
  <protectedRanges>
    <protectedRange sqref="D5:E44 H5:I44 K5:N44 Q5:Q44" name="Rango1"/>
  </protectedRanges>
  <mergeCells count="3">
    <mergeCell ref="A2:C2"/>
    <mergeCell ref="U3:W3"/>
    <mergeCell ref="X3:Z3"/>
  </mergeCells>
  <phoneticPr fontId="0" type="noConversion"/>
  <dataValidations count="6">
    <dataValidation type="list" allowBlank="1" showInputMessage="1" showErrorMessage="1" sqref="K5:K44">
      <formula1>DOM_ACT</formula1>
    </dataValidation>
    <dataValidation type="list" allowBlank="1" showInputMessage="1" showErrorMessage="1" sqref="L5:L44">
      <formula1>DOM_CLASE</formula1>
    </dataValidation>
    <dataValidation type="list" allowBlank="1" showInputMessage="1" showErrorMessage="1" sqref="M5:M44">
      <formula1>DOM_NORM</formula1>
    </dataValidation>
    <dataValidation type="list" allowBlank="1" showInputMessage="1" showErrorMessage="1" sqref="H5:H44">
      <formula1>DOM_COMB</formula1>
    </dataValidation>
    <dataValidation type="decimal" allowBlank="1" showInputMessage="1" showErrorMessage="1" sqref="E5:E44">
      <formula1>0</formula1>
      <formula2>1</formula2>
    </dataValidation>
    <dataValidation allowBlank="1" showInputMessage="1" showErrorMessage="1" sqref="Q45"/>
  </dataValidations>
  <pageMargins left="0.75" right="0.75" top="1" bottom="1" header="0" footer="0"/>
  <pageSetup paperSize="9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7"/>
  <dimension ref="B3:I37"/>
  <sheetViews>
    <sheetView showGridLines="0" zoomScale="130" zoomScaleNormal="130" workbookViewId="0"/>
  </sheetViews>
  <sheetFormatPr baseColWidth="10" defaultRowHeight="14.25" customHeight="1"/>
  <cols>
    <col min="1" max="3" width="11.42578125" style="4"/>
    <col min="4" max="4" width="27.42578125" style="4" customWidth="1"/>
    <col min="5" max="16384" width="11.42578125" style="4"/>
  </cols>
  <sheetData>
    <row r="3" spans="2:9" ht="14.25" customHeight="1">
      <c r="B3" s="5" t="s">
        <v>40</v>
      </c>
    </row>
    <row r="5" spans="2:9" ht="14.25" customHeight="1" thickBot="1"/>
    <row r="6" spans="2:9" ht="14.25" customHeight="1" thickBot="1">
      <c r="B6" s="9" t="s">
        <v>29</v>
      </c>
      <c r="C6" s="27" t="s">
        <v>30</v>
      </c>
      <c r="D6" s="27" t="s">
        <v>31</v>
      </c>
      <c r="E6" s="122"/>
      <c r="F6" s="123"/>
      <c r="G6" s="123"/>
      <c r="H6" s="123"/>
      <c r="I6" s="124"/>
    </row>
    <row r="7" spans="2:9" ht="14.25" customHeight="1" thickBot="1">
      <c r="B7" s="137" t="s">
        <v>5</v>
      </c>
      <c r="C7" s="125" t="s">
        <v>45</v>
      </c>
      <c r="D7" s="28"/>
      <c r="E7" s="129" t="s">
        <v>6</v>
      </c>
      <c r="F7" s="130"/>
      <c r="G7" s="130"/>
      <c r="H7" s="130"/>
      <c r="I7" s="131"/>
    </row>
    <row r="8" spans="2:9" ht="14.25" customHeight="1" thickBot="1">
      <c r="B8" s="137"/>
      <c r="C8" s="126"/>
      <c r="D8" s="30"/>
      <c r="E8" s="31" t="s">
        <v>7</v>
      </c>
      <c r="F8" s="122" t="s">
        <v>8</v>
      </c>
      <c r="G8" s="124"/>
      <c r="H8" s="122" t="s">
        <v>9</v>
      </c>
      <c r="I8" s="124"/>
    </row>
    <row r="9" spans="2:9" ht="14.25" customHeight="1" thickBot="1">
      <c r="B9" s="137"/>
      <c r="C9" s="126"/>
      <c r="D9" s="32" t="s">
        <v>10</v>
      </c>
      <c r="E9" s="32">
        <v>-1991</v>
      </c>
      <c r="F9" s="127">
        <v>-1991</v>
      </c>
      <c r="G9" s="128"/>
      <c r="H9" s="127">
        <v>-1991</v>
      </c>
      <c r="I9" s="128"/>
    </row>
    <row r="10" spans="2:9" ht="14.25" customHeight="1" thickBot="1">
      <c r="B10" s="137"/>
      <c r="C10" s="126"/>
      <c r="D10" s="34" t="s">
        <v>55</v>
      </c>
      <c r="E10" s="32" t="s">
        <v>11</v>
      </c>
      <c r="F10" s="127" t="s">
        <v>11</v>
      </c>
      <c r="G10" s="128"/>
      <c r="H10" s="127" t="s">
        <v>11</v>
      </c>
      <c r="I10" s="128"/>
    </row>
    <row r="11" spans="2:9" ht="14.25" customHeight="1" thickBot="1">
      <c r="B11" s="137"/>
      <c r="C11" s="126"/>
      <c r="D11" s="34" t="s">
        <v>56</v>
      </c>
      <c r="E11" s="32" t="s">
        <v>12</v>
      </c>
      <c r="F11" s="127" t="s">
        <v>12</v>
      </c>
      <c r="G11" s="128"/>
      <c r="H11" s="127" t="s">
        <v>12</v>
      </c>
      <c r="I11" s="128"/>
    </row>
    <row r="12" spans="2:9" ht="14.25" customHeight="1" thickBot="1">
      <c r="B12" s="137"/>
      <c r="C12" s="126"/>
      <c r="D12" s="34" t="s">
        <v>57</v>
      </c>
      <c r="E12" s="32" t="s">
        <v>13</v>
      </c>
      <c r="F12" s="127" t="s">
        <v>13</v>
      </c>
      <c r="G12" s="128"/>
      <c r="H12" s="127" t="s">
        <v>13</v>
      </c>
      <c r="I12" s="128"/>
    </row>
    <row r="13" spans="2:9" ht="14.25" customHeight="1" thickBot="1">
      <c r="B13" s="137"/>
      <c r="C13" s="126"/>
      <c r="D13" s="34" t="s">
        <v>58</v>
      </c>
      <c r="E13" s="32" t="s">
        <v>14</v>
      </c>
      <c r="F13" s="127" t="s">
        <v>14</v>
      </c>
      <c r="G13" s="128"/>
      <c r="H13" s="127" t="s">
        <v>14</v>
      </c>
      <c r="I13" s="128"/>
    </row>
    <row r="14" spans="2:9" ht="14.25" customHeight="1" thickBot="1">
      <c r="B14" s="137"/>
      <c r="C14" s="126"/>
      <c r="D14" s="34" t="s">
        <v>59</v>
      </c>
      <c r="E14" s="32">
        <v>2008</v>
      </c>
      <c r="F14" s="127">
        <v>2008</v>
      </c>
      <c r="G14" s="128"/>
      <c r="H14" s="127">
        <v>2008</v>
      </c>
      <c r="I14" s="128"/>
    </row>
    <row r="15" spans="2:9" ht="14.25" customHeight="1" thickBot="1">
      <c r="B15" s="137"/>
      <c r="C15" s="126"/>
      <c r="D15" s="33"/>
      <c r="E15" s="122" t="s">
        <v>15</v>
      </c>
      <c r="F15" s="123"/>
      <c r="G15" s="123"/>
      <c r="H15" s="123"/>
      <c r="I15" s="124"/>
    </row>
    <row r="16" spans="2:9" ht="14.25" customHeight="1" thickBot="1">
      <c r="B16" s="137"/>
      <c r="C16" s="126"/>
      <c r="D16" s="28"/>
      <c r="E16" s="122" t="s">
        <v>16</v>
      </c>
      <c r="F16" s="124"/>
      <c r="G16" s="122" t="s">
        <v>9</v>
      </c>
      <c r="H16" s="123"/>
      <c r="I16" s="124"/>
    </row>
    <row r="17" spans="2:9" ht="14.25" customHeight="1" thickBot="1">
      <c r="B17" s="137"/>
      <c r="C17" s="126"/>
      <c r="D17" s="28" t="s">
        <v>10</v>
      </c>
      <c r="E17" s="127">
        <v>-1991</v>
      </c>
      <c r="F17" s="128"/>
      <c r="G17" s="127">
        <v>-1991</v>
      </c>
      <c r="H17" s="132"/>
      <c r="I17" s="128"/>
    </row>
    <row r="18" spans="2:9" ht="14.25" customHeight="1" thickBot="1">
      <c r="B18" s="137"/>
      <c r="C18" s="126"/>
      <c r="D18" s="29" t="s">
        <v>55</v>
      </c>
      <c r="E18" s="127" t="s">
        <v>11</v>
      </c>
      <c r="F18" s="128"/>
      <c r="G18" s="127" t="s">
        <v>17</v>
      </c>
      <c r="H18" s="132"/>
      <c r="I18" s="128"/>
    </row>
    <row r="19" spans="2:9" ht="14.25" customHeight="1" thickBot="1">
      <c r="B19" s="137"/>
      <c r="C19" s="126"/>
      <c r="D19" s="29" t="s">
        <v>56</v>
      </c>
      <c r="E19" s="127" t="s">
        <v>12</v>
      </c>
      <c r="F19" s="128"/>
      <c r="G19" s="127" t="s">
        <v>18</v>
      </c>
      <c r="H19" s="132"/>
      <c r="I19" s="128"/>
    </row>
    <row r="20" spans="2:9" ht="14.25" customHeight="1" thickBot="1">
      <c r="B20" s="137"/>
      <c r="C20" s="126"/>
      <c r="D20" s="29" t="s">
        <v>57</v>
      </c>
      <c r="E20" s="127" t="s">
        <v>13</v>
      </c>
      <c r="F20" s="128"/>
      <c r="G20" s="127" t="s">
        <v>19</v>
      </c>
      <c r="H20" s="132"/>
      <c r="I20" s="128"/>
    </row>
    <row r="21" spans="2:9" ht="14.25" customHeight="1" thickBot="1">
      <c r="B21" s="137"/>
      <c r="C21" s="126"/>
      <c r="D21" s="29" t="s">
        <v>58</v>
      </c>
      <c r="E21" s="127" t="s">
        <v>14</v>
      </c>
      <c r="F21" s="128"/>
      <c r="G21" s="127" t="s">
        <v>14</v>
      </c>
      <c r="H21" s="132"/>
      <c r="I21" s="128"/>
    </row>
    <row r="22" spans="2:9" ht="14.25" customHeight="1" thickBot="1">
      <c r="B22" s="137"/>
      <c r="C22" s="126"/>
      <c r="D22" s="29" t="s">
        <v>59</v>
      </c>
      <c r="E22" s="127">
        <v>2008</v>
      </c>
      <c r="F22" s="128"/>
      <c r="G22" s="127">
        <v>2008</v>
      </c>
      <c r="H22" s="132"/>
      <c r="I22" s="128"/>
    </row>
    <row r="23" spans="2:9" ht="14.25" customHeight="1" thickBot="1">
      <c r="B23" s="137"/>
      <c r="C23" s="139" t="s">
        <v>20</v>
      </c>
      <c r="D23" s="35" t="s">
        <v>55</v>
      </c>
      <c r="E23" s="134" t="s">
        <v>11</v>
      </c>
      <c r="F23" s="135"/>
      <c r="G23" s="135"/>
      <c r="H23" s="135"/>
      <c r="I23" s="136"/>
    </row>
    <row r="24" spans="2:9" ht="14.25" customHeight="1" thickBot="1">
      <c r="B24" s="137"/>
      <c r="C24" s="137"/>
      <c r="D24" s="35" t="s">
        <v>56</v>
      </c>
      <c r="E24" s="134" t="s">
        <v>12</v>
      </c>
      <c r="F24" s="135"/>
      <c r="G24" s="135"/>
      <c r="H24" s="135"/>
      <c r="I24" s="136"/>
    </row>
    <row r="25" spans="2:9" ht="14.25" customHeight="1" thickBot="1">
      <c r="B25" s="137"/>
      <c r="C25" s="137"/>
      <c r="D25" s="35" t="s">
        <v>57</v>
      </c>
      <c r="E25" s="134" t="s">
        <v>13</v>
      </c>
      <c r="F25" s="135"/>
      <c r="G25" s="135"/>
      <c r="H25" s="135"/>
      <c r="I25" s="136"/>
    </row>
    <row r="26" spans="2:9" ht="14.25" customHeight="1" thickBot="1">
      <c r="B26" s="138"/>
      <c r="C26" s="138"/>
      <c r="D26" s="29" t="s">
        <v>60</v>
      </c>
      <c r="E26" s="127" t="s">
        <v>21</v>
      </c>
      <c r="F26" s="132"/>
      <c r="G26" s="132"/>
      <c r="H26" s="132"/>
      <c r="I26" s="128"/>
    </row>
    <row r="27" spans="2:9" ht="14.25" customHeight="1">
      <c r="B27" s="36"/>
      <c r="C27" s="36"/>
      <c r="D27" s="37"/>
      <c r="E27" s="133"/>
      <c r="F27" s="133"/>
      <c r="G27" s="133"/>
      <c r="H27" s="133"/>
      <c r="I27" s="133"/>
    </row>
    <row r="28" spans="2:9" ht="14.25" customHeight="1">
      <c r="B28" s="36"/>
      <c r="C28" s="36"/>
      <c r="D28" s="36"/>
      <c r="E28" s="133"/>
      <c r="F28" s="133"/>
      <c r="G28" s="133"/>
      <c r="H28" s="133"/>
      <c r="I28" s="133"/>
    </row>
    <row r="29" spans="2:9" ht="14.25" customHeight="1">
      <c r="B29" s="36"/>
      <c r="C29" s="36"/>
      <c r="D29" s="36"/>
      <c r="E29" s="133"/>
      <c r="F29" s="133"/>
      <c r="G29" s="133"/>
      <c r="H29" s="133"/>
      <c r="I29" s="133"/>
    </row>
    <row r="30" spans="2:9" ht="14.25" customHeight="1">
      <c r="B30" s="36"/>
      <c r="C30" s="36"/>
      <c r="D30" s="36"/>
      <c r="E30" s="133"/>
      <c r="F30" s="133"/>
      <c r="G30" s="133"/>
      <c r="H30" s="133"/>
      <c r="I30" s="133"/>
    </row>
    <row r="33" spans="2:2" ht="14.25" customHeight="1">
      <c r="B33" s="38"/>
    </row>
    <row r="34" spans="2:2" ht="14.25" customHeight="1">
      <c r="B34" s="38"/>
    </row>
    <row r="35" spans="2:2" ht="14.25" customHeight="1">
      <c r="B35" s="38"/>
    </row>
    <row r="36" spans="2:2" ht="14.25" customHeight="1">
      <c r="B36" s="38"/>
    </row>
    <row r="37" spans="2:2" ht="14.25" customHeight="1">
      <c r="B37" s="38"/>
    </row>
  </sheetData>
  <sheetProtection password="D151" sheet="1" formatCells="0" formatColumns="0" formatRows="0" insertColumns="0" insertRows="0" insertHyperlinks="0" deleteColumns="0" deleteRows="0" sort="0" autoFilter="0" pivotTables="0"/>
  <mergeCells count="42">
    <mergeCell ref="E23:I23"/>
    <mergeCell ref="B7:B26"/>
    <mergeCell ref="C23:C26"/>
    <mergeCell ref="E27:I27"/>
    <mergeCell ref="G19:I19"/>
    <mergeCell ref="E15:I15"/>
    <mergeCell ref="E18:F18"/>
    <mergeCell ref="G18:I18"/>
    <mergeCell ref="E19:F19"/>
    <mergeCell ref="E16:F16"/>
    <mergeCell ref="E22:F22"/>
    <mergeCell ref="G22:I22"/>
    <mergeCell ref="E20:F20"/>
    <mergeCell ref="G20:I20"/>
    <mergeCell ref="E21:F21"/>
    <mergeCell ref="G21:I21"/>
    <mergeCell ref="E29:I29"/>
    <mergeCell ref="E30:I30"/>
    <mergeCell ref="E24:I24"/>
    <mergeCell ref="E25:I25"/>
    <mergeCell ref="E26:I26"/>
    <mergeCell ref="E28:I28"/>
    <mergeCell ref="G16:I16"/>
    <mergeCell ref="E17:F17"/>
    <mergeCell ref="G17:I17"/>
    <mergeCell ref="H9:I9"/>
    <mergeCell ref="F14:G14"/>
    <mergeCell ref="H14:I14"/>
    <mergeCell ref="F12:G12"/>
    <mergeCell ref="H12:I12"/>
    <mergeCell ref="F13:G13"/>
    <mergeCell ref="H13:I13"/>
    <mergeCell ref="E6:I6"/>
    <mergeCell ref="C7:C22"/>
    <mergeCell ref="F10:G10"/>
    <mergeCell ref="H10:I10"/>
    <mergeCell ref="F11:G11"/>
    <mergeCell ref="H11:I11"/>
    <mergeCell ref="E7:I7"/>
    <mergeCell ref="F8:G8"/>
    <mergeCell ref="H8:I8"/>
    <mergeCell ref="F9:G9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3"/>
  <dimension ref="A3:F28"/>
  <sheetViews>
    <sheetView showGridLines="0" topLeftCell="A4" workbookViewId="0">
      <selection activeCell="D28" sqref="D28"/>
    </sheetView>
  </sheetViews>
  <sheetFormatPr baseColWidth="10" defaultRowHeight="12.75"/>
  <cols>
    <col min="3" max="5" width="20.7109375" customWidth="1"/>
    <col min="6" max="6" width="18.5703125" customWidth="1"/>
  </cols>
  <sheetData>
    <row r="3" spans="1:6">
      <c r="B3" s="118"/>
      <c r="C3" s="118"/>
      <c r="D3" s="118"/>
    </row>
    <row r="6" spans="1:6">
      <c r="C6" s="118" t="s">
        <v>38</v>
      </c>
      <c r="D6" s="118"/>
      <c r="E6" s="118"/>
    </row>
    <row r="9" spans="1:6" ht="25.5">
      <c r="D9" s="39" t="s">
        <v>94</v>
      </c>
      <c r="E9" s="39" t="s">
        <v>95</v>
      </c>
      <c r="F9" s="39" t="s">
        <v>96</v>
      </c>
    </row>
    <row r="10" spans="1:6" ht="27.75" customHeight="1">
      <c r="A10" s="119" t="s">
        <v>99</v>
      </c>
      <c r="B10" s="120"/>
      <c r="C10" s="121"/>
      <c r="D10" s="64">
        <f>SUM('Escenario de base'!U5:U65536)</f>
        <v>0</v>
      </c>
      <c r="E10" s="64">
        <f>SUM('Escenario de base'!V5:V65536)</f>
        <v>0</v>
      </c>
      <c r="F10" s="64">
        <f>SUM('Escenario de base'!W5:W65536)</f>
        <v>0</v>
      </c>
    </row>
    <row r="11" spans="1:6" ht="24.75" customHeight="1">
      <c r="A11" s="119" t="s">
        <v>100</v>
      </c>
      <c r="B11" s="120"/>
      <c r="C11" s="121"/>
      <c r="D11" s="64">
        <f>SUM('Escenario de base'!X5:X65536)</f>
        <v>0</v>
      </c>
      <c r="E11" s="64">
        <f>SUM('Escenario de base'!Y5:Y65536)</f>
        <v>0</v>
      </c>
      <c r="F11" s="64">
        <f>SUM('Escenario de base'!Z5:Z65536)</f>
        <v>0</v>
      </c>
    </row>
    <row r="16" spans="1:6">
      <c r="C16" s="118" t="s">
        <v>39</v>
      </c>
      <c r="D16" s="118"/>
      <c r="E16" s="118"/>
    </row>
    <row r="18" spans="1:6" ht="25.5">
      <c r="D18" s="39" t="s">
        <v>94</v>
      </c>
      <c r="E18" s="39" t="s">
        <v>95</v>
      </c>
      <c r="F18" s="39" t="s">
        <v>96</v>
      </c>
    </row>
    <row r="19" spans="1:6" ht="24" customHeight="1">
      <c r="A19" s="119" t="s">
        <v>99</v>
      </c>
      <c r="B19" s="120"/>
      <c r="C19" s="121"/>
      <c r="D19" s="64">
        <f>SUM('Escenario de proyecto'!U5:U65536)</f>
        <v>0</v>
      </c>
      <c r="E19" s="64">
        <f>SUM('Escenario de proyecto'!V5:V65536)</f>
        <v>0</v>
      </c>
      <c r="F19" s="64">
        <f>SUM('Escenario de proyecto'!W5:W65536)</f>
        <v>0</v>
      </c>
    </row>
    <row r="20" spans="1:6">
      <c r="A20" s="119" t="s">
        <v>100</v>
      </c>
      <c r="B20" s="120"/>
      <c r="C20" s="121"/>
      <c r="D20" s="64">
        <f>SUM('Escenario de proyecto'!X5:X65536)</f>
        <v>0</v>
      </c>
      <c r="E20" s="64">
        <f>SUM('Escenario de proyecto'!Y5:Y65536)</f>
        <v>0</v>
      </c>
      <c r="F20" s="64">
        <f>SUM('Escenario de proyecto'!Z5:Z65536)</f>
        <v>0</v>
      </c>
    </row>
    <row r="24" spans="1:6" ht="19.5" customHeight="1">
      <c r="C24" s="146" t="s">
        <v>116</v>
      </c>
      <c r="D24" s="146"/>
      <c r="E24" s="146"/>
    </row>
    <row r="25" spans="1:6" ht="46.5" customHeight="1">
      <c r="A25" s="75"/>
      <c r="B25" s="75"/>
      <c r="C25" s="75"/>
      <c r="D25" s="76" t="s">
        <v>112</v>
      </c>
      <c r="E25" s="76" t="s">
        <v>113</v>
      </c>
      <c r="F25" s="86"/>
    </row>
    <row r="26" spans="1:6" ht="18">
      <c r="A26" s="140" t="s">
        <v>53</v>
      </c>
      <c r="B26" s="141"/>
      <c r="C26" s="142"/>
      <c r="D26" s="148">
        <f>F10</f>
        <v>0</v>
      </c>
      <c r="E26" s="148">
        <f>SUM('Escenario de base'!F5:F65536)</f>
        <v>0</v>
      </c>
      <c r="F26" s="87"/>
    </row>
    <row r="27" spans="1:6" ht="18">
      <c r="A27" s="140" t="s">
        <v>108</v>
      </c>
      <c r="B27" s="141"/>
      <c r="C27" s="142"/>
      <c r="D27" s="148">
        <f>F19</f>
        <v>0</v>
      </c>
      <c r="E27" s="148">
        <f>SUM('Escenario de proyecto'!F5:F65536)</f>
        <v>0</v>
      </c>
      <c r="F27" s="87"/>
    </row>
    <row r="28" spans="1:6" ht="18">
      <c r="A28" s="143" t="s">
        <v>114</v>
      </c>
      <c r="B28" s="144"/>
      <c r="C28" s="145"/>
      <c r="D28" s="149">
        <f>D26-D27</f>
        <v>0</v>
      </c>
      <c r="E28" s="149">
        <f>E26-E27</f>
        <v>0</v>
      </c>
      <c r="F28" s="88"/>
    </row>
  </sheetData>
  <sheetProtection password="D151" sheet="1" formatCells="0" formatColumns="0" formatRows="0" insertColumns="0" insertRows="0" insertHyperlinks="0" deleteColumns="0" deleteRows="0" sort="0" autoFilter="0" pivotTables="0"/>
  <mergeCells count="11">
    <mergeCell ref="B3:D3"/>
    <mergeCell ref="A10:C10"/>
    <mergeCell ref="A11:C11"/>
    <mergeCell ref="A19:C19"/>
    <mergeCell ref="A26:C26"/>
    <mergeCell ref="A27:C27"/>
    <mergeCell ref="A28:C28"/>
    <mergeCell ref="A20:C20"/>
    <mergeCell ref="C6:E6"/>
    <mergeCell ref="C16:E16"/>
    <mergeCell ref="C24:E24"/>
  </mergeCells>
  <phoneticPr fontId="0" type="noConversion"/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8"/>
  <dimension ref="B2:Q12"/>
  <sheetViews>
    <sheetView showGridLines="0" workbookViewId="0">
      <selection activeCell="B7" sqref="B7"/>
    </sheetView>
  </sheetViews>
  <sheetFormatPr baseColWidth="10" defaultRowHeight="12.75"/>
  <cols>
    <col min="2" max="6" width="15.7109375" customWidth="1"/>
    <col min="13" max="13" width="12.7109375" customWidth="1"/>
  </cols>
  <sheetData>
    <row r="2" spans="2:17">
      <c r="B2" s="5" t="s">
        <v>44</v>
      </c>
    </row>
    <row r="4" spans="2:17" ht="13.5" thickBot="1"/>
    <row r="5" spans="2:17" ht="51.75" thickBot="1">
      <c r="B5" s="94" t="s">
        <v>22</v>
      </c>
      <c r="C5" s="95" t="s">
        <v>23</v>
      </c>
      <c r="D5" s="95" t="s">
        <v>24</v>
      </c>
      <c r="E5" s="95" t="s">
        <v>25</v>
      </c>
      <c r="F5" s="95" t="s">
        <v>26</v>
      </c>
      <c r="G5" s="96" t="s">
        <v>103</v>
      </c>
      <c r="H5" s="96" t="s">
        <v>104</v>
      </c>
      <c r="I5" s="97" t="s">
        <v>105</v>
      </c>
      <c r="M5" s="48" t="s">
        <v>82</v>
      </c>
      <c r="N5" s="48" t="s">
        <v>84</v>
      </c>
      <c r="O5" s="48" t="s">
        <v>85</v>
      </c>
      <c r="P5" s="48" t="s">
        <v>86</v>
      </c>
      <c r="Q5" s="48" t="s">
        <v>87</v>
      </c>
    </row>
    <row r="6" spans="2:17">
      <c r="B6" s="90" t="s">
        <v>117</v>
      </c>
      <c r="C6" s="7">
        <v>0</v>
      </c>
      <c r="D6" s="7">
        <v>0</v>
      </c>
      <c r="E6" s="91">
        <v>0</v>
      </c>
      <c r="F6" s="92">
        <v>0</v>
      </c>
      <c r="G6" s="90">
        <v>1.0000000000000001E-5</v>
      </c>
      <c r="H6" s="7">
        <v>1.0000000000000001E-5</v>
      </c>
      <c r="I6" s="93">
        <v>0</v>
      </c>
      <c r="M6" s="13" t="s">
        <v>66</v>
      </c>
      <c r="N6" t="s">
        <v>78</v>
      </c>
      <c r="O6" t="s">
        <v>65</v>
      </c>
      <c r="P6">
        <v>0</v>
      </c>
      <c r="Q6">
        <v>0</v>
      </c>
    </row>
    <row r="7" spans="2:17">
      <c r="B7" s="17" t="s">
        <v>79</v>
      </c>
      <c r="C7" s="13">
        <v>2</v>
      </c>
      <c r="D7" s="13">
        <v>5</v>
      </c>
      <c r="E7" s="18">
        <f>44.011 / (12.011 + 1.008 * 2)</f>
        <v>3.1375917872674131</v>
      </c>
      <c r="F7" s="89">
        <v>7.0000000000000007E-2</v>
      </c>
      <c r="G7" s="13">
        <v>43.2</v>
      </c>
      <c r="H7" s="13">
        <v>39.770000000000003</v>
      </c>
      <c r="I7" s="19">
        <f>(F7/H7)/((F7/H7)+((1-F7)/G7))</f>
        <v>7.5580915818755784E-2</v>
      </c>
      <c r="M7" s="13" t="s">
        <v>67</v>
      </c>
      <c r="N7" t="s">
        <v>77</v>
      </c>
      <c r="O7" t="s">
        <v>74</v>
      </c>
      <c r="P7">
        <v>18</v>
      </c>
      <c r="Q7">
        <v>15</v>
      </c>
    </row>
    <row r="8" spans="2:17">
      <c r="B8" s="17" t="s">
        <v>83</v>
      </c>
      <c r="C8" s="13">
        <v>2</v>
      </c>
      <c r="D8" s="13">
        <v>8</v>
      </c>
      <c r="E8" s="18">
        <f>44.011 / (12.011 + 1.008 * 1.8)</f>
        <v>3.1833437007247536</v>
      </c>
      <c r="F8" s="89">
        <v>4.1000000000000002E-2</v>
      </c>
      <c r="G8" s="13">
        <v>44.78</v>
      </c>
      <c r="H8" s="13">
        <v>27.4434</v>
      </c>
      <c r="I8" s="19">
        <f>(F8/H8)/((F8/H8)+((1-F8)/G8))</f>
        <v>6.5211583382694241E-2</v>
      </c>
      <c r="M8" s="13" t="s">
        <v>68</v>
      </c>
      <c r="O8" t="s">
        <v>106</v>
      </c>
      <c r="Q8">
        <v>18</v>
      </c>
    </row>
    <row r="9" spans="2:17">
      <c r="B9" s="17" t="s">
        <v>27</v>
      </c>
      <c r="C9" s="13">
        <v>3</v>
      </c>
      <c r="D9" s="13">
        <v>3</v>
      </c>
      <c r="E9" s="18">
        <v>2.74303843143784</v>
      </c>
      <c r="F9" s="89">
        <v>0</v>
      </c>
      <c r="G9" s="13">
        <v>45.03</v>
      </c>
      <c r="H9" s="13">
        <v>45.03</v>
      </c>
      <c r="I9" s="46">
        <v>0</v>
      </c>
      <c r="M9" s="13" t="s">
        <v>69</v>
      </c>
    </row>
    <row r="10" spans="2:17" ht="13.5" thickBot="1">
      <c r="B10" s="20" t="s">
        <v>81</v>
      </c>
      <c r="C10" s="15">
        <v>3</v>
      </c>
      <c r="D10" s="15">
        <v>1</v>
      </c>
      <c r="E10" s="21">
        <v>3.0148237453932598</v>
      </c>
      <c r="F10" s="22">
        <v>0</v>
      </c>
      <c r="G10" s="20">
        <v>48.57</v>
      </c>
      <c r="H10" s="15">
        <v>48.57</v>
      </c>
      <c r="I10" s="47">
        <v>0</v>
      </c>
      <c r="M10" s="13" t="s">
        <v>70</v>
      </c>
    </row>
    <row r="11" spans="2:17">
      <c r="M11" s="13" t="s">
        <v>71</v>
      </c>
    </row>
    <row r="12" spans="2:17">
      <c r="M12" s="13" t="s">
        <v>80</v>
      </c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5"/>
  <dimension ref="A3:J77"/>
  <sheetViews>
    <sheetView showGridLines="0" workbookViewId="0">
      <selection activeCell="I39" sqref="I39"/>
    </sheetView>
  </sheetViews>
  <sheetFormatPr baseColWidth="10" defaultColWidth="9.140625" defaultRowHeight="12.75"/>
  <cols>
    <col min="1" max="1" width="13.5703125" customWidth="1"/>
    <col min="2" max="9" width="15.7109375" customWidth="1"/>
  </cols>
  <sheetData>
    <row r="3" spans="1:10">
      <c r="B3" s="5" t="s">
        <v>41</v>
      </c>
      <c r="C3" s="5"/>
    </row>
    <row r="5" spans="1:10" ht="13.5" thickBot="1"/>
    <row r="6" spans="1:10" ht="26.25" thickBot="1">
      <c r="B6" s="9" t="s">
        <v>0</v>
      </c>
      <c r="C6" s="27" t="s">
        <v>76</v>
      </c>
      <c r="D6" s="27" t="s">
        <v>1</v>
      </c>
      <c r="E6" s="27" t="s">
        <v>2</v>
      </c>
      <c r="F6" s="10" t="s">
        <v>3</v>
      </c>
      <c r="G6" s="10" t="s">
        <v>92</v>
      </c>
      <c r="H6" s="10" t="s">
        <v>93</v>
      </c>
      <c r="I6" s="10" t="s">
        <v>72</v>
      </c>
    </row>
    <row r="7" spans="1:10" ht="13.5" thickBot="1">
      <c r="A7" s="147" t="s">
        <v>73</v>
      </c>
      <c r="B7" s="16" t="s">
        <v>64</v>
      </c>
      <c r="C7" s="11" t="s">
        <v>77</v>
      </c>
      <c r="D7" s="11" t="s">
        <v>65</v>
      </c>
      <c r="E7" s="11" t="s">
        <v>79</v>
      </c>
      <c r="F7" s="11" t="s">
        <v>66</v>
      </c>
      <c r="G7" s="11">
        <v>0</v>
      </c>
      <c r="H7" s="11">
        <v>18</v>
      </c>
      <c r="I7" s="44">
        <v>223.263550527646</v>
      </c>
      <c r="J7" t="str">
        <f>C7&amp;"-"&amp;D7&amp;"-"&amp;F7&amp;"-"&amp;G7</f>
        <v>CARRETERA-AUTOCAR-CONVENCIONAL-0</v>
      </c>
    </row>
    <row r="8" spans="1:10" ht="13.5" thickBot="1">
      <c r="A8" s="147"/>
      <c r="B8" s="17" t="s">
        <v>64</v>
      </c>
      <c r="C8" s="13" t="s">
        <v>77</v>
      </c>
      <c r="D8" s="13" t="s">
        <v>65</v>
      </c>
      <c r="E8" s="13" t="s">
        <v>79</v>
      </c>
      <c r="F8" s="13" t="s">
        <v>66</v>
      </c>
      <c r="G8" s="13">
        <v>18</v>
      </c>
      <c r="H8" s="13"/>
      <c r="I8" s="45">
        <v>277.74373763504002</v>
      </c>
      <c r="J8" t="str">
        <f t="shared" ref="J8:J48" si="0">C8&amp;"-"&amp;D8&amp;"-"&amp;F8&amp;"-"&amp;G8</f>
        <v>CARRETERA-AUTOCAR-CONVENCIONAL-18</v>
      </c>
    </row>
    <row r="9" spans="1:10" ht="13.5" thickBot="1">
      <c r="A9" s="147"/>
      <c r="B9" s="17" t="s">
        <v>64</v>
      </c>
      <c r="C9" s="13" t="s">
        <v>77</v>
      </c>
      <c r="D9" s="13" t="s">
        <v>65</v>
      </c>
      <c r="E9" s="13" t="s">
        <v>79</v>
      </c>
      <c r="F9" s="13" t="s">
        <v>67</v>
      </c>
      <c r="G9" s="13">
        <v>0</v>
      </c>
      <c r="H9" s="13">
        <v>18</v>
      </c>
      <c r="I9" s="45">
        <v>208.874715318217</v>
      </c>
      <c r="J9" t="str">
        <f t="shared" si="0"/>
        <v>CARRETERA-AUTOCAR-EURO I - 91/542/EEC S I-0</v>
      </c>
    </row>
    <row r="10" spans="1:10" ht="13.5" thickBot="1">
      <c r="A10" s="147"/>
      <c r="B10" s="17" t="s">
        <v>64</v>
      </c>
      <c r="C10" s="13" t="s">
        <v>77</v>
      </c>
      <c r="D10" s="13" t="s">
        <v>65</v>
      </c>
      <c r="E10" s="13" t="s">
        <v>79</v>
      </c>
      <c r="F10" s="13" t="s">
        <v>67</v>
      </c>
      <c r="G10" s="13">
        <v>18</v>
      </c>
      <c r="H10" s="13"/>
      <c r="I10" s="45">
        <v>248.45171356661899</v>
      </c>
      <c r="J10" t="str">
        <f t="shared" si="0"/>
        <v>CARRETERA-AUTOCAR-EURO I - 91/542/EEC S I-18</v>
      </c>
    </row>
    <row r="11" spans="1:10" ht="13.5" thickBot="1">
      <c r="A11" s="147"/>
      <c r="B11" s="17" t="s">
        <v>64</v>
      </c>
      <c r="C11" s="13" t="s">
        <v>77</v>
      </c>
      <c r="D11" s="13" t="s">
        <v>65</v>
      </c>
      <c r="E11" s="13" t="s">
        <v>79</v>
      </c>
      <c r="F11" s="13" t="s">
        <v>68</v>
      </c>
      <c r="G11" s="13">
        <v>0</v>
      </c>
      <c r="H11" s="13">
        <v>18</v>
      </c>
      <c r="I11" s="45">
        <v>210.40775028292501</v>
      </c>
      <c r="J11" t="str">
        <f t="shared" si="0"/>
        <v>CARRETERA-AUTOCAR-EURO II - 91/542/EEC S II-0</v>
      </c>
    </row>
    <row r="12" spans="1:10" ht="13.5" thickBot="1">
      <c r="A12" s="147"/>
      <c r="B12" s="17" t="s">
        <v>64</v>
      </c>
      <c r="C12" s="13" t="s">
        <v>77</v>
      </c>
      <c r="D12" s="13" t="s">
        <v>65</v>
      </c>
      <c r="E12" s="13" t="s">
        <v>79</v>
      </c>
      <c r="F12" s="13" t="s">
        <v>68</v>
      </c>
      <c r="G12" s="13">
        <v>18</v>
      </c>
      <c r="H12" s="13"/>
      <c r="I12" s="45">
        <v>249.40703358454101</v>
      </c>
      <c r="J12" t="str">
        <f t="shared" si="0"/>
        <v>CARRETERA-AUTOCAR-EURO II - 91/542/EEC S II-18</v>
      </c>
    </row>
    <row r="13" spans="1:10" ht="13.5" thickBot="1">
      <c r="A13" s="147"/>
      <c r="B13" s="17" t="s">
        <v>64</v>
      </c>
      <c r="C13" s="13" t="s">
        <v>77</v>
      </c>
      <c r="D13" s="13" t="s">
        <v>65</v>
      </c>
      <c r="E13" s="13" t="s">
        <v>79</v>
      </c>
      <c r="F13" s="13" t="s">
        <v>69</v>
      </c>
      <c r="G13" s="13">
        <v>0</v>
      </c>
      <c r="H13" s="13">
        <v>18</v>
      </c>
      <c r="I13" s="45">
        <v>224.52191448715399</v>
      </c>
      <c r="J13" t="str">
        <f t="shared" si="0"/>
        <v>CARRETERA-AUTOCAR-EURO III - COM(97) 627-0</v>
      </c>
    </row>
    <row r="14" spans="1:10" ht="13.5" thickBot="1">
      <c r="A14" s="147"/>
      <c r="B14" s="17" t="s">
        <v>64</v>
      </c>
      <c r="C14" s="13" t="s">
        <v>77</v>
      </c>
      <c r="D14" s="13" t="s">
        <v>65</v>
      </c>
      <c r="E14" s="13" t="s">
        <v>79</v>
      </c>
      <c r="F14" s="13" t="s">
        <v>69</v>
      </c>
      <c r="G14" s="13">
        <v>18</v>
      </c>
      <c r="H14" s="13"/>
      <c r="I14" s="45">
        <v>247.785925912593</v>
      </c>
      <c r="J14" t="str">
        <f t="shared" si="0"/>
        <v>CARRETERA-AUTOCAR-EURO III - COM(97) 627-18</v>
      </c>
    </row>
    <row r="15" spans="1:10" ht="13.5" thickBot="1">
      <c r="A15" s="147"/>
      <c r="B15" s="17" t="s">
        <v>64</v>
      </c>
      <c r="C15" s="13" t="s">
        <v>77</v>
      </c>
      <c r="D15" s="13" t="s">
        <v>65</v>
      </c>
      <c r="E15" s="13" t="s">
        <v>79</v>
      </c>
      <c r="F15" s="13" t="s">
        <v>70</v>
      </c>
      <c r="G15" s="13">
        <v>0</v>
      </c>
      <c r="H15" s="13">
        <v>18</v>
      </c>
      <c r="I15" s="45">
        <v>210.405148847345</v>
      </c>
      <c r="J15" t="str">
        <f t="shared" si="0"/>
        <v>CARRETERA-AUTOCAR-EURO IV - COM(1998) 776-0</v>
      </c>
    </row>
    <row r="16" spans="1:10" ht="13.5" thickBot="1">
      <c r="A16" s="147"/>
      <c r="B16" s="17" t="s">
        <v>64</v>
      </c>
      <c r="C16" s="13" t="s">
        <v>77</v>
      </c>
      <c r="D16" s="13" t="s">
        <v>65</v>
      </c>
      <c r="E16" s="13" t="s">
        <v>79</v>
      </c>
      <c r="F16" s="13" t="s">
        <v>70</v>
      </c>
      <c r="G16" s="13">
        <v>18</v>
      </c>
      <c r="H16" s="13"/>
      <c r="I16" s="45">
        <v>232.98477825370401</v>
      </c>
      <c r="J16" t="str">
        <f t="shared" si="0"/>
        <v>CARRETERA-AUTOCAR-EURO IV - COM(1998) 776-18</v>
      </c>
    </row>
    <row r="17" spans="1:10" ht="13.5" thickBot="1">
      <c r="A17" s="147"/>
      <c r="B17" s="17" t="s">
        <v>64</v>
      </c>
      <c r="C17" s="13" t="s">
        <v>77</v>
      </c>
      <c r="D17" s="13" t="s">
        <v>65</v>
      </c>
      <c r="E17" s="13" t="s">
        <v>79</v>
      </c>
      <c r="F17" s="13" t="s">
        <v>71</v>
      </c>
      <c r="G17" s="13">
        <v>0</v>
      </c>
      <c r="H17" s="13">
        <v>18</v>
      </c>
      <c r="I17" s="45">
        <v>214.954452289306</v>
      </c>
      <c r="J17" t="str">
        <f t="shared" si="0"/>
        <v>CARRETERA-AUTOCAR-EURO V - COM(1998) 776-0</v>
      </c>
    </row>
    <row r="18" spans="1:10" ht="13.5" thickBot="1">
      <c r="A18" s="147"/>
      <c r="B18" s="17" t="s">
        <v>64</v>
      </c>
      <c r="C18" s="13" t="s">
        <v>77</v>
      </c>
      <c r="D18" s="13" t="s">
        <v>65</v>
      </c>
      <c r="E18" s="13" t="s">
        <v>79</v>
      </c>
      <c r="F18" s="13" t="s">
        <v>71</v>
      </c>
      <c r="G18" s="13">
        <v>18</v>
      </c>
      <c r="H18" s="13"/>
      <c r="I18" s="45">
        <v>239.72948380173699</v>
      </c>
      <c r="J18" t="str">
        <f t="shared" si="0"/>
        <v>CARRETERA-AUTOCAR-EURO V - COM(1998) 776-18</v>
      </c>
    </row>
    <row r="19" spans="1:10" ht="13.5" thickBot="1">
      <c r="A19" s="147" t="s">
        <v>75</v>
      </c>
      <c r="B19" s="17" t="s">
        <v>64</v>
      </c>
      <c r="C19" s="13" t="s">
        <v>78</v>
      </c>
      <c r="D19" s="13" t="s">
        <v>65</v>
      </c>
      <c r="E19" s="13" t="s">
        <v>79</v>
      </c>
      <c r="F19" s="13" t="s">
        <v>66</v>
      </c>
      <c r="G19" s="13">
        <v>0</v>
      </c>
      <c r="H19" s="13">
        <v>18</v>
      </c>
      <c r="I19" s="45">
        <v>447.61941931632703</v>
      </c>
      <c r="J19" t="str">
        <f t="shared" si="0"/>
        <v>URBANA-AUTOCAR-CONVENCIONAL-0</v>
      </c>
    </row>
    <row r="20" spans="1:10" ht="13.5" thickBot="1">
      <c r="A20" s="147"/>
      <c r="B20" s="17" t="s">
        <v>64</v>
      </c>
      <c r="C20" s="13" t="s">
        <v>78</v>
      </c>
      <c r="D20" s="13" t="s">
        <v>65</v>
      </c>
      <c r="E20" s="13" t="s">
        <v>79</v>
      </c>
      <c r="F20" s="13" t="s">
        <v>66</v>
      </c>
      <c r="G20" s="13">
        <v>18</v>
      </c>
      <c r="H20" s="13"/>
      <c r="I20" s="45">
        <v>541.03003694793097</v>
      </c>
      <c r="J20" t="str">
        <f t="shared" si="0"/>
        <v>URBANA-AUTOCAR-CONVENCIONAL-18</v>
      </c>
    </row>
    <row r="21" spans="1:10" ht="13.5" thickBot="1">
      <c r="A21" s="147"/>
      <c r="B21" s="17" t="s">
        <v>64</v>
      </c>
      <c r="C21" s="13" t="s">
        <v>78</v>
      </c>
      <c r="D21" s="13" t="s">
        <v>65</v>
      </c>
      <c r="E21" s="13" t="s">
        <v>79</v>
      </c>
      <c r="F21" s="13" t="s">
        <v>67</v>
      </c>
      <c r="G21" s="13">
        <v>0</v>
      </c>
      <c r="H21" s="13">
        <v>18</v>
      </c>
      <c r="I21" s="45">
        <v>414.335119800727</v>
      </c>
      <c r="J21" t="str">
        <f t="shared" si="0"/>
        <v>URBANA-AUTOCAR-EURO I - 91/542/EEC S I-0</v>
      </c>
    </row>
    <row r="22" spans="1:10" ht="13.5" thickBot="1">
      <c r="A22" s="147"/>
      <c r="B22" s="17" t="s">
        <v>64</v>
      </c>
      <c r="C22" s="13" t="s">
        <v>78</v>
      </c>
      <c r="D22" s="13" t="s">
        <v>65</v>
      </c>
      <c r="E22" s="13" t="s">
        <v>79</v>
      </c>
      <c r="F22" s="13" t="s">
        <v>67</v>
      </c>
      <c r="G22" s="13">
        <v>18</v>
      </c>
      <c r="H22" s="13"/>
      <c r="I22" s="45">
        <v>483.54345835542</v>
      </c>
      <c r="J22" t="str">
        <f t="shared" si="0"/>
        <v>URBANA-AUTOCAR-EURO I - 91/542/EEC S I-18</v>
      </c>
    </row>
    <row r="23" spans="1:10" ht="13.5" thickBot="1">
      <c r="A23" s="147"/>
      <c r="B23" s="17" t="s">
        <v>64</v>
      </c>
      <c r="C23" s="13" t="s">
        <v>78</v>
      </c>
      <c r="D23" s="13" t="s">
        <v>65</v>
      </c>
      <c r="E23" s="13" t="s">
        <v>79</v>
      </c>
      <c r="F23" s="13" t="s">
        <v>68</v>
      </c>
      <c r="G23" s="13">
        <v>0</v>
      </c>
      <c r="H23" s="13">
        <v>18</v>
      </c>
      <c r="I23" s="45">
        <v>407.69346493087102</v>
      </c>
      <c r="J23" t="str">
        <f t="shared" si="0"/>
        <v>URBANA-AUTOCAR-EURO II - 91/542/EEC S II-0</v>
      </c>
    </row>
    <row r="24" spans="1:10" ht="13.5" thickBot="1">
      <c r="A24" s="147"/>
      <c r="B24" s="17" t="s">
        <v>64</v>
      </c>
      <c r="C24" s="13" t="s">
        <v>78</v>
      </c>
      <c r="D24" s="13" t="s">
        <v>65</v>
      </c>
      <c r="E24" s="13" t="s">
        <v>79</v>
      </c>
      <c r="F24" s="13" t="s">
        <v>68</v>
      </c>
      <c r="G24" s="13">
        <v>18</v>
      </c>
      <c r="H24" s="13"/>
      <c r="I24" s="45">
        <v>471.60435863061298</v>
      </c>
      <c r="J24" t="str">
        <f t="shared" si="0"/>
        <v>URBANA-AUTOCAR-EURO II - 91/542/EEC S II-18</v>
      </c>
    </row>
    <row r="25" spans="1:10" ht="13.5" thickBot="1">
      <c r="A25" s="147"/>
      <c r="B25" s="17" t="s">
        <v>64</v>
      </c>
      <c r="C25" s="13" t="s">
        <v>78</v>
      </c>
      <c r="D25" s="13" t="s">
        <v>65</v>
      </c>
      <c r="E25" s="13" t="s">
        <v>79</v>
      </c>
      <c r="F25" s="13" t="s">
        <v>69</v>
      </c>
      <c r="G25" s="13">
        <v>0</v>
      </c>
      <c r="H25" s="13">
        <v>18</v>
      </c>
      <c r="I25" s="45">
        <v>444.27683900343601</v>
      </c>
      <c r="J25" t="str">
        <f t="shared" si="0"/>
        <v>URBANA-AUTOCAR-EURO III - COM(97) 627-0</v>
      </c>
    </row>
    <row r="26" spans="1:10" ht="13.5" thickBot="1">
      <c r="A26" s="147"/>
      <c r="B26" s="17" t="s">
        <v>64</v>
      </c>
      <c r="C26" s="13" t="s">
        <v>78</v>
      </c>
      <c r="D26" s="13" t="s">
        <v>65</v>
      </c>
      <c r="E26" s="13" t="s">
        <v>79</v>
      </c>
      <c r="F26" s="13" t="s">
        <v>69</v>
      </c>
      <c r="G26" s="13">
        <v>18</v>
      </c>
      <c r="H26" s="13"/>
      <c r="I26" s="45">
        <v>506.073469049072</v>
      </c>
      <c r="J26" t="str">
        <f t="shared" si="0"/>
        <v>URBANA-AUTOCAR-EURO III - COM(97) 627-18</v>
      </c>
    </row>
    <row r="27" spans="1:10" ht="13.5" thickBot="1">
      <c r="A27" s="147"/>
      <c r="B27" s="17" t="s">
        <v>64</v>
      </c>
      <c r="C27" s="13" t="s">
        <v>78</v>
      </c>
      <c r="D27" s="13" t="s">
        <v>65</v>
      </c>
      <c r="E27" s="13" t="s">
        <v>79</v>
      </c>
      <c r="F27" s="13" t="s">
        <v>70</v>
      </c>
      <c r="G27" s="13">
        <v>0</v>
      </c>
      <c r="H27" s="13">
        <v>18</v>
      </c>
      <c r="I27" s="45">
        <v>422.75391917311202</v>
      </c>
      <c r="J27" t="str">
        <f t="shared" si="0"/>
        <v>URBANA-AUTOCAR-EURO IV - COM(1998) 776-0</v>
      </c>
    </row>
    <row r="28" spans="1:10" ht="13.5" thickBot="1">
      <c r="A28" s="147"/>
      <c r="B28" s="17" t="s">
        <v>64</v>
      </c>
      <c r="C28" s="13" t="s">
        <v>78</v>
      </c>
      <c r="D28" s="13" t="s">
        <v>65</v>
      </c>
      <c r="E28" s="13" t="s">
        <v>79</v>
      </c>
      <c r="F28" s="13" t="s">
        <v>70</v>
      </c>
      <c r="G28" s="13">
        <v>18</v>
      </c>
      <c r="H28" s="13"/>
      <c r="I28" s="45">
        <v>479.86222468709099</v>
      </c>
      <c r="J28" t="str">
        <f t="shared" si="0"/>
        <v>URBANA-AUTOCAR-EURO IV - COM(1998) 776-18</v>
      </c>
    </row>
    <row r="29" spans="1:10" ht="13.5" thickBot="1">
      <c r="A29" s="147"/>
      <c r="B29" s="17" t="s">
        <v>64</v>
      </c>
      <c r="C29" s="13" t="s">
        <v>78</v>
      </c>
      <c r="D29" s="13" t="s">
        <v>65</v>
      </c>
      <c r="E29" s="13" t="s">
        <v>79</v>
      </c>
      <c r="F29" s="13" t="s">
        <v>71</v>
      </c>
      <c r="G29" s="13">
        <v>0</v>
      </c>
      <c r="H29" s="13">
        <v>18</v>
      </c>
      <c r="I29" s="45">
        <v>437.01475039843501</v>
      </c>
      <c r="J29" t="str">
        <f t="shared" si="0"/>
        <v>URBANA-AUTOCAR-EURO V - COM(1998) 776-0</v>
      </c>
    </row>
    <row r="30" spans="1:10" ht="13.5" thickBot="1">
      <c r="A30" s="147"/>
      <c r="B30" s="17" t="s">
        <v>64</v>
      </c>
      <c r="C30" s="13" t="s">
        <v>78</v>
      </c>
      <c r="D30" s="13" t="s">
        <v>65</v>
      </c>
      <c r="E30" s="13" t="s">
        <v>79</v>
      </c>
      <c r="F30" s="13" t="s">
        <v>71</v>
      </c>
      <c r="G30" s="13">
        <v>18</v>
      </c>
      <c r="H30" s="13"/>
      <c r="I30" s="45">
        <v>500.73970320378902</v>
      </c>
      <c r="J30" t="str">
        <f t="shared" si="0"/>
        <v>URBANA-AUTOCAR-EURO V - COM(1998) 776-18</v>
      </c>
    </row>
    <row r="31" spans="1:10" ht="13.5" thickBot="1">
      <c r="A31" s="147"/>
      <c r="B31" s="17" t="s">
        <v>64</v>
      </c>
      <c r="C31" s="13" t="s">
        <v>78</v>
      </c>
      <c r="D31" s="13" t="s">
        <v>74</v>
      </c>
      <c r="E31" s="13" t="s">
        <v>79</v>
      </c>
      <c r="F31" s="13" t="s">
        <v>66</v>
      </c>
      <c r="G31" s="13">
        <v>0</v>
      </c>
      <c r="H31" s="13">
        <v>15</v>
      </c>
      <c r="I31" s="45">
        <v>343.76375419856402</v>
      </c>
      <c r="J31" t="str">
        <f t="shared" si="0"/>
        <v>URBANA-URBANO-CONVENCIONAL-0</v>
      </c>
    </row>
    <row r="32" spans="1:10" ht="13.5" thickBot="1">
      <c r="A32" s="147"/>
      <c r="B32" s="17" t="s">
        <v>64</v>
      </c>
      <c r="C32" s="13" t="s">
        <v>78</v>
      </c>
      <c r="D32" s="13" t="s">
        <v>74</v>
      </c>
      <c r="E32" s="13" t="s">
        <v>79</v>
      </c>
      <c r="F32" s="13" t="s">
        <v>66</v>
      </c>
      <c r="G32" s="13">
        <v>15</v>
      </c>
      <c r="H32" s="13">
        <v>18</v>
      </c>
      <c r="I32" s="45">
        <v>442.12911780942801</v>
      </c>
      <c r="J32" t="str">
        <f t="shared" si="0"/>
        <v>URBANA-URBANO-CONVENCIONAL-15</v>
      </c>
    </row>
    <row r="33" spans="1:10" ht="13.5" thickBot="1">
      <c r="A33" s="147"/>
      <c r="B33" s="17" t="s">
        <v>64</v>
      </c>
      <c r="C33" s="13" t="s">
        <v>78</v>
      </c>
      <c r="D33" s="13" t="s">
        <v>74</v>
      </c>
      <c r="E33" s="13" t="s">
        <v>79</v>
      </c>
      <c r="F33" s="13" t="s">
        <v>66</v>
      </c>
      <c r="G33" s="13">
        <v>18</v>
      </c>
      <c r="H33" s="13"/>
      <c r="I33" s="45">
        <v>553.00661961605897</v>
      </c>
      <c r="J33" t="str">
        <f t="shared" si="0"/>
        <v>URBANA-URBANO-CONVENCIONAL-18</v>
      </c>
    </row>
    <row r="34" spans="1:10" ht="13.5" thickBot="1">
      <c r="A34" s="147"/>
      <c r="B34" s="17" t="s">
        <v>64</v>
      </c>
      <c r="C34" s="13" t="s">
        <v>78</v>
      </c>
      <c r="D34" s="13" t="s">
        <v>74</v>
      </c>
      <c r="E34" s="13" t="s">
        <v>79</v>
      </c>
      <c r="F34" s="13" t="s">
        <v>67</v>
      </c>
      <c r="G34" s="13">
        <v>0</v>
      </c>
      <c r="H34" s="13">
        <v>15</v>
      </c>
      <c r="I34" s="45">
        <v>279.96619947536198</v>
      </c>
      <c r="J34" t="str">
        <f t="shared" si="0"/>
        <v>URBANA-URBANO-EURO I - 91/542/EEC S I-0</v>
      </c>
    </row>
    <row r="35" spans="1:10" ht="13.5" thickBot="1">
      <c r="A35" s="147"/>
      <c r="B35" s="17" t="s">
        <v>64</v>
      </c>
      <c r="C35" s="13" t="s">
        <v>78</v>
      </c>
      <c r="D35" s="13" t="s">
        <v>74</v>
      </c>
      <c r="E35" s="13" t="s">
        <v>79</v>
      </c>
      <c r="F35" s="13" t="s">
        <v>67</v>
      </c>
      <c r="G35" s="13">
        <v>15</v>
      </c>
      <c r="H35" s="13">
        <v>18</v>
      </c>
      <c r="I35" s="45">
        <v>380.73890301035999</v>
      </c>
      <c r="J35" t="str">
        <f t="shared" si="0"/>
        <v>URBANA-URBANO-EURO I - 91/542/EEC S I-15</v>
      </c>
    </row>
    <row r="36" spans="1:10" ht="13.5" thickBot="1">
      <c r="A36" s="147"/>
      <c r="B36" s="17" t="s">
        <v>64</v>
      </c>
      <c r="C36" s="13" t="s">
        <v>78</v>
      </c>
      <c r="D36" s="13" t="s">
        <v>74</v>
      </c>
      <c r="E36" s="13" t="s">
        <v>79</v>
      </c>
      <c r="F36" s="13" t="s">
        <v>67</v>
      </c>
      <c r="G36" s="13">
        <v>18</v>
      </c>
      <c r="H36" s="13"/>
      <c r="I36" s="45">
        <v>483.04602262661001</v>
      </c>
      <c r="J36" t="str">
        <f t="shared" si="0"/>
        <v>URBANA-URBANO-EURO I - 91/542/EEC S I-18</v>
      </c>
    </row>
    <row r="37" spans="1:10" ht="13.5" thickBot="1">
      <c r="A37" s="147"/>
      <c r="B37" s="17" t="s">
        <v>64</v>
      </c>
      <c r="C37" s="13" t="s">
        <v>78</v>
      </c>
      <c r="D37" s="13" t="s">
        <v>74</v>
      </c>
      <c r="E37" s="13" t="s">
        <v>79</v>
      </c>
      <c r="F37" s="13" t="s">
        <v>68</v>
      </c>
      <c r="G37" s="13">
        <v>0</v>
      </c>
      <c r="H37" s="13">
        <v>15</v>
      </c>
      <c r="I37" s="45">
        <v>269.18546082609703</v>
      </c>
      <c r="J37" t="str">
        <f t="shared" si="0"/>
        <v>URBANA-URBANO-EURO II - 91/542/EEC S II-0</v>
      </c>
    </row>
    <row r="38" spans="1:10" ht="13.5" thickBot="1">
      <c r="A38" s="147"/>
      <c r="B38" s="17" t="s">
        <v>64</v>
      </c>
      <c r="C38" s="13" t="s">
        <v>78</v>
      </c>
      <c r="D38" s="13" t="s">
        <v>74</v>
      </c>
      <c r="E38" s="13" t="s">
        <v>79</v>
      </c>
      <c r="F38" s="13" t="s">
        <v>68</v>
      </c>
      <c r="G38" s="13">
        <v>15</v>
      </c>
      <c r="H38" s="13">
        <v>18</v>
      </c>
      <c r="I38" s="45">
        <v>367.73493461260699</v>
      </c>
      <c r="J38" t="str">
        <f t="shared" si="0"/>
        <v>URBANA-URBANO-EURO II - 91/542/EEC S II-15</v>
      </c>
    </row>
    <row r="39" spans="1:10" ht="13.5" thickBot="1">
      <c r="A39" s="147"/>
      <c r="B39" s="17" t="s">
        <v>64</v>
      </c>
      <c r="C39" s="13" t="s">
        <v>78</v>
      </c>
      <c r="D39" s="13" t="s">
        <v>74</v>
      </c>
      <c r="E39" s="13" t="s">
        <v>79</v>
      </c>
      <c r="F39" s="13" t="s">
        <v>68</v>
      </c>
      <c r="G39" s="13">
        <v>18</v>
      </c>
      <c r="H39" s="13"/>
      <c r="I39" s="45">
        <v>471.34737773319199</v>
      </c>
      <c r="J39" t="str">
        <f t="shared" si="0"/>
        <v>URBANA-URBANO-EURO II - 91/542/EEC S II-18</v>
      </c>
    </row>
    <row r="40" spans="1:10" ht="13.5" thickBot="1">
      <c r="A40" s="147"/>
      <c r="B40" s="17" t="s">
        <v>64</v>
      </c>
      <c r="C40" s="13" t="s">
        <v>78</v>
      </c>
      <c r="D40" s="13" t="s">
        <v>74</v>
      </c>
      <c r="E40" s="13" t="s">
        <v>79</v>
      </c>
      <c r="F40" s="13" t="s">
        <v>69</v>
      </c>
      <c r="G40" s="13">
        <v>0</v>
      </c>
      <c r="H40" s="13">
        <v>15</v>
      </c>
      <c r="I40" s="45">
        <v>284.04117814193398</v>
      </c>
      <c r="J40" t="str">
        <f t="shared" si="0"/>
        <v>URBANA-URBANO-EURO III - COM(97) 627-0</v>
      </c>
    </row>
    <row r="41" spans="1:10" ht="13.5" thickBot="1">
      <c r="A41" s="147"/>
      <c r="B41" s="17" t="s">
        <v>64</v>
      </c>
      <c r="C41" s="13" t="s">
        <v>78</v>
      </c>
      <c r="D41" s="13" t="s">
        <v>74</v>
      </c>
      <c r="E41" s="13" t="s">
        <v>79</v>
      </c>
      <c r="F41" s="13" t="s">
        <v>69</v>
      </c>
      <c r="G41" s="13">
        <v>15</v>
      </c>
      <c r="H41" s="13">
        <v>18</v>
      </c>
      <c r="I41" s="45">
        <v>383.30659589218499</v>
      </c>
      <c r="J41" t="str">
        <f t="shared" si="0"/>
        <v>URBANA-URBANO-EURO III - COM(97) 627-15</v>
      </c>
    </row>
    <row r="42" spans="1:10" ht="13.5" thickBot="1">
      <c r="A42" s="147"/>
      <c r="B42" s="17" t="s">
        <v>64</v>
      </c>
      <c r="C42" s="13" t="s">
        <v>78</v>
      </c>
      <c r="D42" s="13" t="s">
        <v>74</v>
      </c>
      <c r="E42" s="13" t="s">
        <v>79</v>
      </c>
      <c r="F42" s="13" t="s">
        <v>69</v>
      </c>
      <c r="G42" s="13">
        <v>18</v>
      </c>
      <c r="H42" s="13"/>
      <c r="I42" s="45">
        <v>486.39589158814198</v>
      </c>
      <c r="J42" t="str">
        <f t="shared" si="0"/>
        <v>URBANA-URBANO-EURO III - COM(97) 627-18</v>
      </c>
    </row>
    <row r="43" spans="1:10" ht="13.5" thickBot="1">
      <c r="A43" s="147"/>
      <c r="B43" s="17" t="s">
        <v>64</v>
      </c>
      <c r="C43" s="13" t="s">
        <v>78</v>
      </c>
      <c r="D43" s="13" t="s">
        <v>74</v>
      </c>
      <c r="E43" s="13" t="s">
        <v>79</v>
      </c>
      <c r="F43" s="13" t="s">
        <v>70</v>
      </c>
      <c r="G43" s="13">
        <v>0</v>
      </c>
      <c r="H43" s="13">
        <v>15</v>
      </c>
      <c r="I43" s="45">
        <v>268.325996169223</v>
      </c>
      <c r="J43" t="str">
        <f t="shared" si="0"/>
        <v>URBANA-URBANO-EURO IV - COM(1998) 776-0</v>
      </c>
    </row>
    <row r="44" spans="1:10" ht="13.5" thickBot="1">
      <c r="A44" s="147"/>
      <c r="B44" s="17" t="s">
        <v>64</v>
      </c>
      <c r="C44" s="13" t="s">
        <v>78</v>
      </c>
      <c r="D44" s="13" t="s">
        <v>74</v>
      </c>
      <c r="E44" s="13" t="s">
        <v>79</v>
      </c>
      <c r="F44" s="13" t="s">
        <v>70</v>
      </c>
      <c r="G44" s="13">
        <v>15</v>
      </c>
      <c r="H44" s="13">
        <v>18</v>
      </c>
      <c r="I44" s="45">
        <v>363.72448126371199</v>
      </c>
      <c r="J44" t="str">
        <f t="shared" si="0"/>
        <v>URBANA-URBANO-EURO IV - COM(1998) 776-15</v>
      </c>
    </row>
    <row r="45" spans="1:10" ht="13.5" thickBot="1">
      <c r="A45" s="147"/>
      <c r="B45" s="17" t="s">
        <v>64</v>
      </c>
      <c r="C45" s="13" t="s">
        <v>78</v>
      </c>
      <c r="D45" s="13" t="s">
        <v>74</v>
      </c>
      <c r="E45" s="13" t="s">
        <v>79</v>
      </c>
      <c r="F45" s="13" t="s">
        <v>70</v>
      </c>
      <c r="G45" s="13">
        <v>18</v>
      </c>
      <c r="H45" s="13"/>
      <c r="I45" s="45">
        <v>461.033250925716</v>
      </c>
      <c r="J45" t="str">
        <f t="shared" si="0"/>
        <v>URBANA-URBANO-EURO IV - COM(1998) 776-18</v>
      </c>
    </row>
    <row r="46" spans="1:10" ht="13.5" thickBot="1">
      <c r="A46" s="147"/>
      <c r="B46" s="17" t="s">
        <v>64</v>
      </c>
      <c r="C46" s="13" t="s">
        <v>78</v>
      </c>
      <c r="D46" s="13" t="s">
        <v>74</v>
      </c>
      <c r="E46" s="13" t="s">
        <v>79</v>
      </c>
      <c r="F46" s="13" t="s">
        <v>71</v>
      </c>
      <c r="G46" s="13">
        <v>0</v>
      </c>
      <c r="H46" s="13">
        <v>15</v>
      </c>
      <c r="I46" s="45">
        <v>276.40198041555402</v>
      </c>
      <c r="J46" t="str">
        <f t="shared" si="0"/>
        <v>URBANA-URBANO-EURO V - COM(1998) 776-0</v>
      </c>
    </row>
    <row r="47" spans="1:10" ht="13.5" thickBot="1">
      <c r="A47" s="147"/>
      <c r="B47" s="17" t="s">
        <v>64</v>
      </c>
      <c r="C47" s="13" t="s">
        <v>78</v>
      </c>
      <c r="D47" s="13" t="s">
        <v>74</v>
      </c>
      <c r="E47" s="13" t="s">
        <v>79</v>
      </c>
      <c r="F47" s="13" t="s">
        <v>71</v>
      </c>
      <c r="G47" s="13">
        <v>15</v>
      </c>
      <c r="H47" s="13">
        <v>18</v>
      </c>
      <c r="I47" s="45">
        <v>371.89633298811202</v>
      </c>
      <c r="J47" t="str">
        <f t="shared" si="0"/>
        <v>URBANA-URBANO-EURO V - COM(1998) 776-15</v>
      </c>
    </row>
    <row r="48" spans="1:10" ht="13.5" thickBot="1">
      <c r="A48" s="147"/>
      <c r="B48" s="17" t="s">
        <v>64</v>
      </c>
      <c r="C48" s="13" t="s">
        <v>78</v>
      </c>
      <c r="D48" s="13" t="s">
        <v>74</v>
      </c>
      <c r="E48" s="13" t="s">
        <v>79</v>
      </c>
      <c r="F48" s="13" t="s">
        <v>71</v>
      </c>
      <c r="G48" s="13">
        <v>18</v>
      </c>
      <c r="H48" s="13"/>
      <c r="I48" s="45">
        <v>469.306197382243</v>
      </c>
      <c r="J48" t="str">
        <f t="shared" si="0"/>
        <v>URBANA-URBANO-EURO V - COM(1998) 776-18</v>
      </c>
    </row>
    <row r="49" spans="1:10" ht="13.5" thickBot="1">
      <c r="A49" s="147" t="s">
        <v>107</v>
      </c>
      <c r="B49" s="16" t="s">
        <v>64</v>
      </c>
      <c r="C49" s="11" t="s">
        <v>77</v>
      </c>
      <c r="D49" s="11" t="s">
        <v>106</v>
      </c>
      <c r="E49" s="11" t="s">
        <v>79</v>
      </c>
      <c r="F49" s="11" t="s">
        <v>66</v>
      </c>
      <c r="G49" s="11">
        <v>0</v>
      </c>
      <c r="H49" s="11">
        <v>18</v>
      </c>
      <c r="I49" s="44">
        <v>167.44766289573451</v>
      </c>
      <c r="J49" t="str">
        <f>C49&amp;"-"&amp;D49&amp;"-"&amp;F49&amp;"-"&amp;G49</f>
        <v>CARRETERA-HÍBRIDO-CONVENCIONAL-0</v>
      </c>
    </row>
    <row r="50" spans="1:10" ht="13.5" thickBot="1">
      <c r="A50" s="147"/>
      <c r="B50" s="17" t="s">
        <v>64</v>
      </c>
      <c r="C50" s="13" t="s">
        <v>77</v>
      </c>
      <c r="D50" s="13" t="s">
        <v>106</v>
      </c>
      <c r="E50" s="13" t="s">
        <v>79</v>
      </c>
      <c r="F50" s="13" t="s">
        <v>66</v>
      </c>
      <c r="G50" s="13">
        <v>18</v>
      </c>
      <c r="H50" s="13"/>
      <c r="I50" s="45">
        <v>208.30780322628001</v>
      </c>
      <c r="J50" t="str">
        <f t="shared" ref="J50:J72" si="1">C50&amp;"-"&amp;D50&amp;"-"&amp;F50&amp;"-"&amp;G50</f>
        <v>CARRETERA-HÍBRIDO-CONVENCIONAL-18</v>
      </c>
    </row>
    <row r="51" spans="1:10" ht="13.5" thickBot="1">
      <c r="A51" s="147"/>
      <c r="B51" s="17" t="s">
        <v>64</v>
      </c>
      <c r="C51" s="13" t="s">
        <v>77</v>
      </c>
      <c r="D51" s="13" t="s">
        <v>106</v>
      </c>
      <c r="E51" s="13" t="s">
        <v>79</v>
      </c>
      <c r="F51" s="13" t="s">
        <v>67</v>
      </c>
      <c r="G51" s="13">
        <v>0</v>
      </c>
      <c r="H51" s="13">
        <v>18</v>
      </c>
      <c r="I51" s="45">
        <v>156.65603648866275</v>
      </c>
      <c r="J51" t="str">
        <f t="shared" si="1"/>
        <v>CARRETERA-HÍBRIDO-EURO I - 91/542/EEC S I-0</v>
      </c>
    </row>
    <row r="52" spans="1:10" ht="13.5" thickBot="1">
      <c r="A52" s="147"/>
      <c r="B52" s="17" t="s">
        <v>64</v>
      </c>
      <c r="C52" s="13" t="s">
        <v>77</v>
      </c>
      <c r="D52" s="13" t="s">
        <v>106</v>
      </c>
      <c r="E52" s="13" t="s">
        <v>79</v>
      </c>
      <c r="F52" s="13" t="s">
        <v>67</v>
      </c>
      <c r="G52" s="13">
        <v>18</v>
      </c>
      <c r="H52" s="13"/>
      <c r="I52" s="45">
        <v>186.33878517496424</v>
      </c>
      <c r="J52" t="str">
        <f t="shared" si="1"/>
        <v>CARRETERA-HÍBRIDO-EURO I - 91/542/EEC S I-18</v>
      </c>
    </row>
    <row r="53" spans="1:10" ht="13.5" thickBot="1">
      <c r="A53" s="147"/>
      <c r="B53" s="17" t="s">
        <v>64</v>
      </c>
      <c r="C53" s="13" t="s">
        <v>77</v>
      </c>
      <c r="D53" s="13" t="s">
        <v>106</v>
      </c>
      <c r="E53" s="13" t="s">
        <v>79</v>
      </c>
      <c r="F53" s="13" t="s">
        <v>68</v>
      </c>
      <c r="G53" s="13">
        <v>0</v>
      </c>
      <c r="H53" s="13">
        <v>18</v>
      </c>
      <c r="I53" s="45">
        <v>157.80581271219376</v>
      </c>
      <c r="J53" t="str">
        <f t="shared" si="1"/>
        <v>CARRETERA-HÍBRIDO-EURO II - 91/542/EEC S II-0</v>
      </c>
    </row>
    <row r="54" spans="1:10" ht="13.5" thickBot="1">
      <c r="A54" s="147"/>
      <c r="B54" s="17" t="s">
        <v>64</v>
      </c>
      <c r="C54" s="13" t="s">
        <v>77</v>
      </c>
      <c r="D54" s="13" t="s">
        <v>106</v>
      </c>
      <c r="E54" s="13" t="s">
        <v>79</v>
      </c>
      <c r="F54" s="13" t="s">
        <v>68</v>
      </c>
      <c r="G54" s="13">
        <v>18</v>
      </c>
      <c r="H54" s="13"/>
      <c r="I54" s="45">
        <v>187.05527518840574</v>
      </c>
      <c r="J54" t="str">
        <f t="shared" si="1"/>
        <v>CARRETERA-HÍBRIDO-EURO II - 91/542/EEC S II-18</v>
      </c>
    </row>
    <row r="55" spans="1:10" ht="13.5" thickBot="1">
      <c r="A55" s="147"/>
      <c r="B55" s="17" t="s">
        <v>64</v>
      </c>
      <c r="C55" s="13" t="s">
        <v>77</v>
      </c>
      <c r="D55" s="13" t="s">
        <v>106</v>
      </c>
      <c r="E55" s="13" t="s">
        <v>79</v>
      </c>
      <c r="F55" s="13" t="s">
        <v>69</v>
      </c>
      <c r="G55" s="13">
        <v>0</v>
      </c>
      <c r="H55" s="13">
        <v>18</v>
      </c>
      <c r="I55" s="45">
        <v>168.39143586536551</v>
      </c>
      <c r="J55" t="str">
        <f t="shared" si="1"/>
        <v>CARRETERA-HÍBRIDO-EURO III - COM(97) 627-0</v>
      </c>
    </row>
    <row r="56" spans="1:10" ht="13.5" thickBot="1">
      <c r="A56" s="147"/>
      <c r="B56" s="17" t="s">
        <v>64</v>
      </c>
      <c r="C56" s="13" t="s">
        <v>77</v>
      </c>
      <c r="D56" s="13" t="s">
        <v>106</v>
      </c>
      <c r="E56" s="13" t="s">
        <v>79</v>
      </c>
      <c r="F56" s="13" t="s">
        <v>69</v>
      </c>
      <c r="G56" s="13">
        <v>18</v>
      </c>
      <c r="H56" s="13"/>
      <c r="I56" s="45">
        <v>185.83944443444474</v>
      </c>
      <c r="J56" t="str">
        <f t="shared" si="1"/>
        <v>CARRETERA-HÍBRIDO-EURO III - COM(97) 627-18</v>
      </c>
    </row>
    <row r="57" spans="1:10" ht="13.5" thickBot="1">
      <c r="A57" s="147"/>
      <c r="B57" s="17" t="s">
        <v>64</v>
      </c>
      <c r="C57" s="13" t="s">
        <v>77</v>
      </c>
      <c r="D57" s="13" t="s">
        <v>106</v>
      </c>
      <c r="E57" s="13" t="s">
        <v>79</v>
      </c>
      <c r="F57" s="13" t="s">
        <v>70</v>
      </c>
      <c r="G57" s="13">
        <v>0</v>
      </c>
      <c r="H57" s="13">
        <v>18</v>
      </c>
      <c r="I57" s="45">
        <v>157.80386163550875</v>
      </c>
      <c r="J57" t="str">
        <f t="shared" si="1"/>
        <v>CARRETERA-HÍBRIDO-EURO IV - COM(1998) 776-0</v>
      </c>
    </row>
    <row r="58" spans="1:10" ht="13.5" thickBot="1">
      <c r="A58" s="147"/>
      <c r="B58" s="17" t="s">
        <v>64</v>
      </c>
      <c r="C58" s="13" t="s">
        <v>77</v>
      </c>
      <c r="D58" s="13" t="s">
        <v>106</v>
      </c>
      <c r="E58" s="13" t="s">
        <v>79</v>
      </c>
      <c r="F58" s="13" t="s">
        <v>70</v>
      </c>
      <c r="G58" s="13">
        <v>18</v>
      </c>
      <c r="H58" s="13"/>
      <c r="I58" s="45">
        <v>174.73858369027801</v>
      </c>
      <c r="J58" t="str">
        <f t="shared" si="1"/>
        <v>CARRETERA-HÍBRIDO-EURO IV - COM(1998) 776-18</v>
      </c>
    </row>
    <row r="59" spans="1:10" ht="13.5" thickBot="1">
      <c r="A59" s="147"/>
      <c r="B59" s="17" t="s">
        <v>64</v>
      </c>
      <c r="C59" s="13" t="s">
        <v>77</v>
      </c>
      <c r="D59" s="13" t="s">
        <v>106</v>
      </c>
      <c r="E59" s="13" t="s">
        <v>79</v>
      </c>
      <c r="F59" s="13" t="s">
        <v>71</v>
      </c>
      <c r="G59" s="13">
        <v>0</v>
      </c>
      <c r="H59" s="13">
        <v>18</v>
      </c>
      <c r="I59" s="45">
        <v>161.2158392169795</v>
      </c>
      <c r="J59" t="str">
        <f t="shared" si="1"/>
        <v>CARRETERA-HÍBRIDO-EURO V - COM(1998) 776-0</v>
      </c>
    </row>
    <row r="60" spans="1:10" ht="13.5" thickBot="1">
      <c r="A60" s="147"/>
      <c r="B60" s="17" t="s">
        <v>64</v>
      </c>
      <c r="C60" s="13" t="s">
        <v>77</v>
      </c>
      <c r="D60" s="13" t="s">
        <v>106</v>
      </c>
      <c r="E60" s="13" t="s">
        <v>79</v>
      </c>
      <c r="F60" s="13" t="s">
        <v>71</v>
      </c>
      <c r="G60" s="13">
        <v>18</v>
      </c>
      <c r="H60" s="13"/>
      <c r="I60" s="45">
        <v>179.79711285130276</v>
      </c>
      <c r="J60" t="str">
        <f t="shared" si="1"/>
        <v>CARRETERA-HÍBRIDO-EURO V - COM(1998) 776-18</v>
      </c>
    </row>
    <row r="61" spans="1:10" ht="13.5" thickBot="1">
      <c r="A61" s="147"/>
      <c r="B61" s="17" t="s">
        <v>64</v>
      </c>
      <c r="C61" s="13" t="s">
        <v>78</v>
      </c>
      <c r="D61" s="13" t="s">
        <v>106</v>
      </c>
      <c r="E61" s="13" t="s">
        <v>79</v>
      </c>
      <c r="F61" s="13" t="s">
        <v>66</v>
      </c>
      <c r="G61" s="13">
        <v>0</v>
      </c>
      <c r="H61" s="13">
        <v>18</v>
      </c>
      <c r="I61" s="45">
        <v>335.7145644872453</v>
      </c>
      <c r="J61" t="str">
        <f t="shared" si="1"/>
        <v>URBANA-HÍBRIDO-CONVENCIONAL-0</v>
      </c>
    </row>
    <row r="62" spans="1:10" ht="13.5" thickBot="1">
      <c r="A62" s="147"/>
      <c r="B62" s="17" t="s">
        <v>64</v>
      </c>
      <c r="C62" s="13" t="s">
        <v>78</v>
      </c>
      <c r="D62" s="13" t="s">
        <v>106</v>
      </c>
      <c r="E62" s="13" t="s">
        <v>79</v>
      </c>
      <c r="F62" s="13" t="s">
        <v>66</v>
      </c>
      <c r="G62" s="13">
        <v>18</v>
      </c>
      <c r="H62" s="13"/>
      <c r="I62" s="45">
        <v>405.77252771094822</v>
      </c>
      <c r="J62" t="str">
        <f t="shared" si="1"/>
        <v>URBANA-HÍBRIDO-CONVENCIONAL-18</v>
      </c>
    </row>
    <row r="63" spans="1:10" ht="13.5" thickBot="1">
      <c r="A63" s="147"/>
      <c r="B63" s="17" t="s">
        <v>64</v>
      </c>
      <c r="C63" s="13" t="s">
        <v>78</v>
      </c>
      <c r="D63" s="13" t="s">
        <v>106</v>
      </c>
      <c r="E63" s="13" t="s">
        <v>79</v>
      </c>
      <c r="F63" s="13" t="s">
        <v>67</v>
      </c>
      <c r="G63" s="13">
        <v>0</v>
      </c>
      <c r="H63" s="13">
        <v>18</v>
      </c>
      <c r="I63" s="45">
        <v>310.75133985054526</v>
      </c>
      <c r="J63" t="str">
        <f t="shared" si="1"/>
        <v>URBANA-HÍBRIDO-EURO I - 91/542/EEC S I-0</v>
      </c>
    </row>
    <row r="64" spans="1:10" ht="13.5" thickBot="1">
      <c r="A64" s="147"/>
      <c r="B64" s="17" t="s">
        <v>64</v>
      </c>
      <c r="C64" s="13" t="s">
        <v>78</v>
      </c>
      <c r="D64" s="13" t="s">
        <v>106</v>
      </c>
      <c r="E64" s="13" t="s">
        <v>79</v>
      </c>
      <c r="F64" s="13" t="s">
        <v>67</v>
      </c>
      <c r="G64" s="13">
        <v>18</v>
      </c>
      <c r="H64" s="13"/>
      <c r="I64" s="45">
        <v>362.65759376656501</v>
      </c>
      <c r="J64" t="str">
        <f t="shared" si="1"/>
        <v>URBANA-HÍBRIDO-EURO I - 91/542/EEC S I-18</v>
      </c>
    </row>
    <row r="65" spans="1:10" ht="13.5" thickBot="1">
      <c r="A65" s="147"/>
      <c r="B65" s="17" t="s">
        <v>64</v>
      </c>
      <c r="C65" s="13" t="s">
        <v>78</v>
      </c>
      <c r="D65" s="13" t="s">
        <v>106</v>
      </c>
      <c r="E65" s="13" t="s">
        <v>79</v>
      </c>
      <c r="F65" s="13" t="s">
        <v>68</v>
      </c>
      <c r="G65" s="13">
        <v>0</v>
      </c>
      <c r="H65" s="13">
        <v>18</v>
      </c>
      <c r="I65" s="45">
        <v>305.77009869815328</v>
      </c>
      <c r="J65" t="str">
        <f t="shared" si="1"/>
        <v>URBANA-HÍBRIDO-EURO II - 91/542/EEC S II-0</v>
      </c>
    </row>
    <row r="66" spans="1:10" ht="13.5" thickBot="1">
      <c r="A66" s="147"/>
      <c r="B66" s="17" t="s">
        <v>64</v>
      </c>
      <c r="C66" s="13" t="s">
        <v>78</v>
      </c>
      <c r="D66" s="13" t="s">
        <v>106</v>
      </c>
      <c r="E66" s="13" t="s">
        <v>79</v>
      </c>
      <c r="F66" s="13" t="s">
        <v>68</v>
      </c>
      <c r="G66" s="13">
        <v>18</v>
      </c>
      <c r="H66" s="13"/>
      <c r="I66" s="45">
        <v>353.70326897295973</v>
      </c>
      <c r="J66" t="str">
        <f t="shared" si="1"/>
        <v>URBANA-HÍBRIDO-EURO II - 91/542/EEC S II-18</v>
      </c>
    </row>
    <row r="67" spans="1:10" ht="13.5" thickBot="1">
      <c r="A67" s="147"/>
      <c r="B67" s="17" t="s">
        <v>64</v>
      </c>
      <c r="C67" s="13" t="s">
        <v>78</v>
      </c>
      <c r="D67" s="13" t="s">
        <v>106</v>
      </c>
      <c r="E67" s="13" t="s">
        <v>79</v>
      </c>
      <c r="F67" s="13" t="s">
        <v>69</v>
      </c>
      <c r="G67" s="13">
        <v>0</v>
      </c>
      <c r="H67" s="13">
        <v>18</v>
      </c>
      <c r="I67" s="45">
        <v>333.20762925257702</v>
      </c>
      <c r="J67" t="str">
        <f t="shared" si="1"/>
        <v>URBANA-HÍBRIDO-EURO III - COM(97) 627-0</v>
      </c>
    </row>
    <row r="68" spans="1:10" ht="13.5" thickBot="1">
      <c r="A68" s="147"/>
      <c r="B68" s="17" t="s">
        <v>64</v>
      </c>
      <c r="C68" s="13" t="s">
        <v>78</v>
      </c>
      <c r="D68" s="13" t="s">
        <v>106</v>
      </c>
      <c r="E68" s="13" t="s">
        <v>79</v>
      </c>
      <c r="F68" s="13" t="s">
        <v>69</v>
      </c>
      <c r="G68" s="13">
        <v>18</v>
      </c>
      <c r="H68" s="13"/>
      <c r="I68" s="45">
        <v>379.55510178680402</v>
      </c>
      <c r="J68" t="str">
        <f t="shared" si="1"/>
        <v>URBANA-HÍBRIDO-EURO III - COM(97) 627-18</v>
      </c>
    </row>
    <row r="69" spans="1:10" ht="13.5" thickBot="1">
      <c r="A69" s="147"/>
      <c r="B69" s="17" t="s">
        <v>64</v>
      </c>
      <c r="C69" s="13" t="s">
        <v>78</v>
      </c>
      <c r="D69" s="13" t="s">
        <v>106</v>
      </c>
      <c r="E69" s="13" t="s">
        <v>79</v>
      </c>
      <c r="F69" s="13" t="s">
        <v>70</v>
      </c>
      <c r="G69" s="13">
        <v>0</v>
      </c>
      <c r="H69" s="13">
        <v>18</v>
      </c>
      <c r="I69" s="45">
        <v>317.065439379834</v>
      </c>
      <c r="J69" t="str">
        <f t="shared" si="1"/>
        <v>URBANA-HÍBRIDO-EURO IV - COM(1998) 776-0</v>
      </c>
    </row>
    <row r="70" spans="1:10" ht="13.5" thickBot="1">
      <c r="A70" s="147"/>
      <c r="B70" s="17" t="s">
        <v>64</v>
      </c>
      <c r="C70" s="13" t="s">
        <v>78</v>
      </c>
      <c r="D70" s="13" t="s">
        <v>106</v>
      </c>
      <c r="E70" s="13" t="s">
        <v>79</v>
      </c>
      <c r="F70" s="13" t="s">
        <v>70</v>
      </c>
      <c r="G70" s="13">
        <v>18</v>
      </c>
      <c r="H70" s="13"/>
      <c r="I70" s="45">
        <v>359.89666851531825</v>
      </c>
      <c r="J70" t="str">
        <f t="shared" si="1"/>
        <v>URBANA-HÍBRIDO-EURO IV - COM(1998) 776-18</v>
      </c>
    </row>
    <row r="71" spans="1:10" ht="13.5" thickBot="1">
      <c r="A71" s="147"/>
      <c r="B71" s="17" t="s">
        <v>64</v>
      </c>
      <c r="C71" s="13" t="s">
        <v>78</v>
      </c>
      <c r="D71" s="13" t="s">
        <v>106</v>
      </c>
      <c r="E71" s="13" t="s">
        <v>79</v>
      </c>
      <c r="F71" s="13" t="s">
        <v>71</v>
      </c>
      <c r="G71" s="13">
        <v>0</v>
      </c>
      <c r="H71" s="13">
        <v>18</v>
      </c>
      <c r="I71" s="45">
        <v>327.76106279882629</v>
      </c>
      <c r="J71" t="str">
        <f t="shared" si="1"/>
        <v>URBANA-HÍBRIDO-EURO V - COM(1998) 776-0</v>
      </c>
    </row>
    <row r="72" spans="1:10" ht="13.5" thickBot="1">
      <c r="A72" s="147"/>
      <c r="B72" s="20" t="s">
        <v>64</v>
      </c>
      <c r="C72" s="15" t="s">
        <v>78</v>
      </c>
      <c r="D72" s="15" t="s">
        <v>106</v>
      </c>
      <c r="E72" s="15" t="s">
        <v>79</v>
      </c>
      <c r="F72" s="15" t="s">
        <v>71</v>
      </c>
      <c r="G72" s="15">
        <v>18</v>
      </c>
      <c r="H72" s="15"/>
      <c r="I72" s="63">
        <v>375.55477740284175</v>
      </c>
      <c r="J72" t="str">
        <f t="shared" si="1"/>
        <v>URBANA-HÍBRIDO-EURO V - COM(1998) 776-18</v>
      </c>
    </row>
    <row r="73" spans="1:10">
      <c r="B73" s="59" t="s">
        <v>64</v>
      </c>
      <c r="C73" s="8" t="s">
        <v>78</v>
      </c>
      <c r="D73" s="60"/>
      <c r="E73" s="8" t="s">
        <v>81</v>
      </c>
      <c r="F73" s="8" t="s">
        <v>80</v>
      </c>
      <c r="G73" s="61"/>
      <c r="H73" s="61"/>
      <c r="I73" s="62">
        <v>455</v>
      </c>
    </row>
    <row r="74" spans="1:10">
      <c r="B74" s="17" t="s">
        <v>64</v>
      </c>
      <c r="C74" s="13" t="s">
        <v>78</v>
      </c>
      <c r="D74" s="49"/>
      <c r="E74" s="13" t="s">
        <v>81</v>
      </c>
      <c r="F74" s="13" t="s">
        <v>67</v>
      </c>
      <c r="G74" s="12"/>
      <c r="H74" s="12"/>
      <c r="I74" s="46">
        <v>555</v>
      </c>
    </row>
    <row r="75" spans="1:10">
      <c r="B75" s="17" t="s">
        <v>64</v>
      </c>
      <c r="C75" s="13" t="s">
        <v>78</v>
      </c>
      <c r="D75" s="49"/>
      <c r="E75" s="13" t="s">
        <v>81</v>
      </c>
      <c r="F75" s="13" t="s">
        <v>68</v>
      </c>
      <c r="G75" s="12"/>
      <c r="H75" s="12"/>
      <c r="I75" s="46">
        <v>515</v>
      </c>
    </row>
    <row r="76" spans="1:10" ht="13.5" thickBot="1">
      <c r="B76" s="20" t="s">
        <v>64</v>
      </c>
      <c r="C76" s="15" t="s">
        <v>78</v>
      </c>
      <c r="D76" s="50"/>
      <c r="E76" s="15" t="s">
        <v>81</v>
      </c>
      <c r="F76" s="15" t="s">
        <v>69</v>
      </c>
      <c r="G76" s="14"/>
      <c r="H76" s="14"/>
      <c r="I76" s="47">
        <v>455</v>
      </c>
    </row>
    <row r="77" spans="1:10">
      <c r="G77" s="2"/>
      <c r="H77" s="2"/>
    </row>
  </sheetData>
  <mergeCells count="3">
    <mergeCell ref="A7:A18"/>
    <mergeCell ref="A19:A48"/>
    <mergeCell ref="A49:A72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Alcance y contenido</vt:lpstr>
      <vt:lpstr>Diagrama de flujo</vt:lpstr>
      <vt:lpstr>Escenario de base</vt:lpstr>
      <vt:lpstr>Escenario de proyecto</vt:lpstr>
      <vt:lpstr>Relación - Normativas</vt:lpstr>
      <vt:lpstr>Resumen de emisiones</vt:lpstr>
      <vt:lpstr>Características combustibles</vt:lpstr>
      <vt:lpstr>Factores de emision</vt:lpstr>
      <vt:lpstr>'Relación - Normativas'!_ftn1</vt:lpstr>
      <vt:lpstr>'Relación - Normativas'!_ftn2</vt:lpstr>
      <vt:lpstr>'Relación - Normativas'!_ftn3</vt:lpstr>
      <vt:lpstr>'Relación - Normativas'!_ftn4</vt:lpstr>
      <vt:lpstr>'Relación - Normativas'!_ftn5</vt:lpstr>
      <vt:lpstr>DOM_ACT</vt:lpstr>
      <vt:lpstr>DOM_AUTOCARES</vt:lpstr>
      <vt:lpstr>DOM_CLASE</vt:lpstr>
      <vt:lpstr>DOM_COMB</vt:lpstr>
      <vt:lpstr>DOM_NORM</vt:lpstr>
      <vt:lpstr>DOM_URBANO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at_uaoecc5</cp:lastModifiedBy>
  <dcterms:created xsi:type="dcterms:W3CDTF">1996-11-27T10:00:04Z</dcterms:created>
  <dcterms:modified xsi:type="dcterms:W3CDTF">2016-03-30T15:37:04Z</dcterms:modified>
</cp:coreProperties>
</file>