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Ex4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5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6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7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8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licers/slicer1.xml" ContentType="application/vnd.ms-excel.slicer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hidePivotFieldList="1"/>
  <xr:revisionPtr revIDLastSave="0" documentId="13_ncr:1_{DD074B19-8750-476C-980A-BCB6594D01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tada" sheetId="58" r:id="rId1"/>
    <sheet name="Nacional" sheetId="2" r:id="rId2"/>
    <sheet name="Regiones" sheetId="62" r:id="rId3"/>
    <sheet name="Hoja1" sheetId="64" state="hidden" r:id="rId4"/>
    <sheet name="Datos" sheetId="66" r:id="rId5"/>
    <sheet name="Datos_o" sheetId="63" state="hidden" r:id="rId6"/>
  </sheets>
  <definedNames>
    <definedName name="_xlchart.v1.0" hidden="1">Nacional!$AA$21</definedName>
    <definedName name="_xlchart.v1.1" hidden="1">Nacional!$AA$22:$AA$33</definedName>
    <definedName name="_xlchart.v1.10" hidden="1">Hoja1!$K$9:$K$20</definedName>
    <definedName name="_xlchart.v1.11" hidden="1">Hoja1!$L$8</definedName>
    <definedName name="_xlchart.v1.12" hidden="1">Hoja1!$L$9:$L$20</definedName>
    <definedName name="_xlchart.v1.13" hidden="1">Hoja1!$K$9:$K$20</definedName>
    <definedName name="_xlchart.v1.14" hidden="1">Hoja1!$M$8</definedName>
    <definedName name="_xlchart.v1.15" hidden="1">Hoja1!$M$9:$M$20</definedName>
    <definedName name="_xlchart.v1.16" hidden="1">Hoja1!$K$9:$K$20</definedName>
    <definedName name="_xlchart.v1.17" hidden="1">Hoja1!$P$8</definedName>
    <definedName name="_xlchart.v1.18" hidden="1">Hoja1!$P$9:$P$20</definedName>
    <definedName name="_xlchart.v1.19" hidden="1">Hoja1!$K$9:$K$20</definedName>
    <definedName name="_xlchart.v1.2" hidden="1">Nacional!$AB$21</definedName>
    <definedName name="_xlchart.v1.20" hidden="1">Hoja1!$N$8</definedName>
    <definedName name="_xlchart.v1.21" hidden="1">Hoja1!$N$9:$N$20</definedName>
    <definedName name="_xlchart.v1.22" hidden="1">Hoja1!$K$9:$K$20</definedName>
    <definedName name="_xlchart.v1.23" hidden="1">Hoja1!$O$8</definedName>
    <definedName name="_xlchart.v1.24" hidden="1">Hoja1!$O$9:$O$20</definedName>
    <definedName name="_xlchart.v1.25" hidden="1">Hoja1!$K$9:$K$20</definedName>
    <definedName name="_xlchart.v1.26" hidden="1">Hoja1!$Q$8</definedName>
    <definedName name="_xlchart.v1.27" hidden="1">Hoja1!$Q$9:$Q$20</definedName>
    <definedName name="_xlchart.v1.3" hidden="1">Nacional!$AB$22:$AB$33</definedName>
    <definedName name="_xlchart.v1.4" hidden="1">Nacional!$AC$21</definedName>
    <definedName name="_xlchart.v1.5" hidden="1">Nacional!$AC$22:$AC$33</definedName>
    <definedName name="_xlchart.v1.6" hidden="1">Nacional!$Z$22:$Z$33</definedName>
    <definedName name="_xlchart.v1.7" hidden="1">Hoja1!$K$9:$K$20</definedName>
    <definedName name="_xlchart.v1.8" hidden="1">Hoja1!$R$8</definedName>
    <definedName name="_xlchart.v1.9" hidden="1">Hoja1!$R$9:$R$20</definedName>
    <definedName name="DatosExternos_1" localSheetId="5" hidden="1">Datos_o!$A$1:$H$313</definedName>
    <definedName name="DatosExternos_2" localSheetId="4" hidden="1">Datos!$A$1:$E$313</definedName>
    <definedName name="SegmentaciónDeDatos_Region">#N/A</definedName>
  </definedNames>
  <calcPr calcId="191029"/>
  <pivotCaches>
    <pivotCache cacheId="12" r:id="rId7"/>
    <pivotCache cacheId="13" r:id="rId8"/>
  </pivotCaches>
  <extLst>
    <ext xmlns:x14="http://schemas.microsoft.com/office/spreadsheetml/2009/9/main" uri="{876F7934-8845-4945-9796-88D515C7AA90}">
      <x14:pivotCaches>
        <pivotCache cacheId="14" r:id="rId9"/>
      </x14:pivotCaches>
    </ext>
    <ext xmlns:x14="http://schemas.microsoft.com/office/spreadsheetml/2009/9/main" uri="{BBE1A952-AA13-448e-AADC-164F8A28A991}">
      <x14:slicerCaches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atos_d4ecd9d5-4025-4ba9-9967-fef306300b73" name="Datos" connection="Consulta - Datos"/>
          <x15:modelTable id="Meses_8a8636b4-3ecd-4785-939f-dba16a1cc085" name="Meses" connection="Consulta - Meses"/>
        </x15:modelTables>
        <x15:modelRelationships>
          <x15:modelRelationship fromTable="Datos" fromColumn="Mes" toTable="Meses" toColumn="Mes_0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63" l="1"/>
  <c r="J3" i="63"/>
  <c r="J4" i="63"/>
  <c r="J5" i="63"/>
  <c r="J6" i="63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30" i="63"/>
  <c r="J31" i="63"/>
  <c r="J32" i="63"/>
  <c r="J33" i="63"/>
  <c r="J34" i="63"/>
  <c r="J35" i="63"/>
  <c r="J36" i="63"/>
  <c r="J37" i="63"/>
  <c r="J38" i="63"/>
  <c r="J39" i="63"/>
  <c r="J40" i="63"/>
  <c r="J41" i="63"/>
  <c r="J42" i="63"/>
  <c r="J43" i="63"/>
  <c r="J44" i="63"/>
  <c r="J45" i="63"/>
  <c r="J46" i="63"/>
  <c r="J47" i="63"/>
  <c r="J48" i="63"/>
  <c r="J49" i="63"/>
  <c r="J50" i="63"/>
  <c r="J51" i="63"/>
  <c r="J52" i="63"/>
  <c r="J53" i="63"/>
  <c r="J54" i="63"/>
  <c r="J55" i="63"/>
  <c r="J56" i="63"/>
  <c r="J57" i="63"/>
  <c r="J58" i="63"/>
  <c r="J59" i="63"/>
  <c r="J60" i="63"/>
  <c r="J61" i="63"/>
  <c r="J62" i="63"/>
  <c r="J63" i="63"/>
  <c r="J64" i="63"/>
  <c r="J65" i="63"/>
  <c r="J66" i="63"/>
  <c r="J67" i="63"/>
  <c r="J68" i="63"/>
  <c r="J69" i="63"/>
  <c r="J70" i="63"/>
  <c r="J71" i="63"/>
  <c r="J72" i="63"/>
  <c r="J73" i="63"/>
  <c r="J74" i="63"/>
  <c r="J75" i="63"/>
  <c r="J76" i="63"/>
  <c r="J77" i="63"/>
  <c r="J78" i="63"/>
  <c r="J79" i="63"/>
  <c r="J80" i="63"/>
  <c r="J81" i="63"/>
  <c r="J82" i="63"/>
  <c r="J83" i="63"/>
  <c r="J84" i="63"/>
  <c r="J85" i="63"/>
  <c r="J86" i="63"/>
  <c r="J87" i="63"/>
  <c r="J88" i="63"/>
  <c r="J89" i="63"/>
  <c r="J90" i="63"/>
  <c r="J91" i="63"/>
  <c r="J92" i="63"/>
  <c r="J93" i="63"/>
  <c r="J94" i="63"/>
  <c r="J95" i="63"/>
  <c r="J96" i="63"/>
  <c r="J97" i="63"/>
  <c r="J98" i="63"/>
  <c r="J99" i="63"/>
  <c r="J100" i="63"/>
  <c r="J101" i="63"/>
  <c r="J102" i="63"/>
  <c r="J103" i="63"/>
  <c r="J104" i="63"/>
  <c r="J105" i="63"/>
  <c r="J106" i="63"/>
  <c r="J107" i="63"/>
  <c r="J108" i="63"/>
  <c r="J109" i="63"/>
  <c r="J110" i="63"/>
  <c r="J111" i="63"/>
  <c r="J112" i="63"/>
  <c r="J113" i="63"/>
  <c r="J114" i="63"/>
  <c r="J115" i="63"/>
  <c r="J116" i="63"/>
  <c r="J117" i="63"/>
  <c r="J118" i="63"/>
  <c r="J119" i="63"/>
  <c r="J120" i="63"/>
  <c r="J121" i="63"/>
  <c r="J122" i="63"/>
  <c r="J123" i="63"/>
  <c r="J124" i="63"/>
  <c r="J125" i="63"/>
  <c r="J126" i="63"/>
  <c r="J127" i="63"/>
  <c r="J128" i="63"/>
  <c r="J129" i="63"/>
  <c r="J130" i="63"/>
  <c r="J131" i="63"/>
  <c r="J132" i="63"/>
  <c r="J133" i="63"/>
  <c r="J134" i="63"/>
  <c r="J135" i="63"/>
  <c r="J136" i="63"/>
  <c r="J137" i="63"/>
  <c r="J138" i="63"/>
  <c r="J139" i="63"/>
  <c r="J140" i="63"/>
  <c r="J141" i="63"/>
  <c r="J142" i="63"/>
  <c r="J143" i="63"/>
  <c r="J144" i="63"/>
  <c r="J145" i="63"/>
  <c r="J146" i="63"/>
  <c r="J147" i="63"/>
  <c r="J148" i="63"/>
  <c r="J149" i="63"/>
  <c r="J150" i="63"/>
  <c r="J151" i="63"/>
  <c r="J152" i="63"/>
  <c r="J153" i="63"/>
  <c r="J154" i="63"/>
  <c r="J155" i="63"/>
  <c r="J156" i="63"/>
  <c r="J157" i="63"/>
  <c r="J158" i="63"/>
  <c r="J159" i="63"/>
  <c r="J160" i="63"/>
  <c r="J161" i="63"/>
  <c r="J162" i="63"/>
  <c r="J163" i="63"/>
  <c r="J164" i="63"/>
  <c r="J165" i="63"/>
  <c r="J166" i="63"/>
  <c r="J167" i="63"/>
  <c r="J168" i="63"/>
  <c r="J169" i="63"/>
  <c r="J170" i="63"/>
  <c r="J171" i="63"/>
  <c r="J172" i="63"/>
  <c r="J173" i="63"/>
  <c r="J174" i="63"/>
  <c r="J175" i="63"/>
  <c r="J176" i="63"/>
  <c r="J177" i="63"/>
  <c r="J178" i="63"/>
  <c r="J179" i="63"/>
  <c r="J180" i="63"/>
  <c r="J181" i="63"/>
  <c r="J182" i="63"/>
  <c r="J183" i="63"/>
  <c r="J184" i="63"/>
  <c r="J185" i="63"/>
  <c r="J186" i="63"/>
  <c r="J187" i="63"/>
  <c r="J188" i="63"/>
  <c r="J189" i="63"/>
  <c r="J190" i="63"/>
  <c r="J191" i="63"/>
  <c r="J192" i="63"/>
  <c r="J193" i="63"/>
  <c r="J194" i="63"/>
  <c r="J195" i="63"/>
  <c r="J196" i="63"/>
  <c r="J197" i="63"/>
  <c r="J198" i="63"/>
  <c r="J199" i="63"/>
  <c r="J200" i="63"/>
  <c r="J201" i="63"/>
  <c r="J202" i="63"/>
  <c r="J203" i="63"/>
  <c r="J204" i="63"/>
  <c r="J205" i="63"/>
  <c r="J206" i="63"/>
  <c r="J207" i="63"/>
  <c r="J208" i="63"/>
  <c r="J209" i="63"/>
  <c r="J210" i="63"/>
  <c r="J211" i="63"/>
  <c r="J212" i="63"/>
  <c r="J213" i="63"/>
  <c r="J214" i="63"/>
  <c r="J215" i="63"/>
  <c r="J216" i="63"/>
  <c r="J217" i="63"/>
  <c r="J218" i="63"/>
  <c r="J219" i="63"/>
  <c r="J220" i="63"/>
  <c r="J221" i="63"/>
  <c r="J222" i="63"/>
  <c r="J223" i="63"/>
  <c r="J224" i="63"/>
  <c r="J225" i="63"/>
  <c r="J226" i="63"/>
  <c r="J227" i="63"/>
  <c r="J228" i="63"/>
  <c r="J229" i="63"/>
  <c r="J230" i="63"/>
  <c r="J231" i="63"/>
  <c r="J232" i="63"/>
  <c r="J233" i="63"/>
  <c r="J234" i="63"/>
  <c r="J235" i="63"/>
  <c r="J236" i="63"/>
  <c r="J237" i="63"/>
  <c r="J238" i="63"/>
  <c r="J239" i="63"/>
  <c r="J240" i="63"/>
  <c r="J241" i="63"/>
  <c r="J242" i="63"/>
  <c r="J243" i="63"/>
  <c r="J244" i="63"/>
  <c r="J245" i="63"/>
  <c r="J246" i="63"/>
  <c r="J247" i="63"/>
  <c r="J248" i="63"/>
  <c r="J249" i="63"/>
  <c r="J250" i="63"/>
  <c r="J251" i="63"/>
  <c r="J252" i="63"/>
  <c r="J253" i="63"/>
  <c r="J254" i="63"/>
  <c r="J255" i="63"/>
  <c r="J256" i="63"/>
  <c r="J257" i="63"/>
  <c r="J258" i="63"/>
  <c r="J259" i="63"/>
  <c r="J260" i="63"/>
  <c r="J261" i="63"/>
  <c r="J262" i="63"/>
  <c r="J263" i="63"/>
  <c r="J264" i="63"/>
  <c r="J265" i="63"/>
  <c r="J266" i="63"/>
  <c r="J267" i="63"/>
  <c r="J268" i="63"/>
  <c r="J269" i="63"/>
  <c r="J270" i="63"/>
  <c r="J271" i="63"/>
  <c r="J272" i="63"/>
  <c r="J273" i="63"/>
  <c r="J274" i="63"/>
  <c r="J275" i="63"/>
  <c r="J276" i="63"/>
  <c r="J277" i="63"/>
  <c r="J278" i="63"/>
  <c r="J279" i="63"/>
  <c r="J280" i="63"/>
  <c r="J281" i="63"/>
  <c r="J282" i="63"/>
  <c r="J283" i="63"/>
  <c r="J284" i="63"/>
  <c r="J285" i="63"/>
  <c r="J286" i="63"/>
  <c r="J287" i="63"/>
  <c r="J288" i="63"/>
  <c r="J289" i="63"/>
  <c r="J290" i="63"/>
  <c r="J291" i="63"/>
  <c r="J292" i="63"/>
  <c r="J293" i="63"/>
  <c r="J294" i="63"/>
  <c r="J295" i="63"/>
  <c r="J296" i="63"/>
  <c r="J297" i="63"/>
  <c r="J298" i="63"/>
  <c r="J299" i="63"/>
  <c r="J300" i="63"/>
  <c r="J301" i="63"/>
  <c r="J302" i="63"/>
  <c r="J303" i="63"/>
  <c r="J304" i="63"/>
  <c r="J305" i="63"/>
  <c r="J306" i="63"/>
  <c r="J307" i="63"/>
  <c r="J308" i="63"/>
  <c r="J309" i="63"/>
  <c r="J310" i="63"/>
  <c r="J311" i="63"/>
  <c r="J312" i="63"/>
  <c r="J313" i="63"/>
  <c r="AC16" i="64"/>
  <c r="AC15" i="64"/>
  <c r="AC14" i="64"/>
  <c r="AC13" i="64"/>
  <c r="AC12" i="64"/>
  <c r="AC11" i="64"/>
  <c r="AC10" i="64"/>
  <c r="AC9" i="64"/>
  <c r="A2" i="62" l="1"/>
  <c r="R20" i="64" l="1"/>
  <c r="R19" i="64"/>
  <c r="R18" i="64"/>
  <c r="R17" i="64"/>
  <c r="R16" i="64"/>
  <c r="R15" i="64"/>
  <c r="R14" i="64"/>
  <c r="R13" i="64"/>
  <c r="R12" i="64"/>
  <c r="R11" i="64"/>
  <c r="R10" i="64"/>
  <c r="R9" i="64"/>
  <c r="Q20" i="64"/>
  <c r="P20" i="64"/>
  <c r="O20" i="64"/>
  <c r="N20" i="64"/>
  <c r="M20" i="64"/>
  <c r="L20" i="64"/>
  <c r="Q19" i="64"/>
  <c r="P19" i="64"/>
  <c r="O19" i="64"/>
  <c r="N19" i="64"/>
  <c r="M19" i="64"/>
  <c r="L19" i="64"/>
  <c r="Q18" i="64"/>
  <c r="P18" i="64"/>
  <c r="O18" i="64"/>
  <c r="N18" i="64"/>
  <c r="M18" i="64"/>
  <c r="L18" i="64"/>
  <c r="Q17" i="64"/>
  <c r="P17" i="64"/>
  <c r="O17" i="64"/>
  <c r="N17" i="64"/>
  <c r="M17" i="64"/>
  <c r="L17" i="64"/>
  <c r="Q16" i="64"/>
  <c r="P16" i="64"/>
  <c r="O16" i="64"/>
  <c r="N16" i="64"/>
  <c r="M16" i="64"/>
  <c r="L16" i="64"/>
  <c r="Q15" i="64"/>
  <c r="P15" i="64"/>
  <c r="O15" i="64"/>
  <c r="N15" i="64"/>
  <c r="M15" i="64"/>
  <c r="L15" i="64"/>
  <c r="Q14" i="64"/>
  <c r="P14" i="64"/>
  <c r="O14" i="64"/>
  <c r="N14" i="64"/>
  <c r="M14" i="64"/>
  <c r="L14" i="64"/>
  <c r="Q13" i="64"/>
  <c r="P13" i="64"/>
  <c r="O13" i="64"/>
  <c r="N13" i="64"/>
  <c r="M13" i="64"/>
  <c r="L13" i="64"/>
  <c r="Q12" i="64"/>
  <c r="P12" i="64"/>
  <c r="O12" i="64"/>
  <c r="N12" i="64"/>
  <c r="M12" i="64"/>
  <c r="L12" i="64"/>
  <c r="Q11" i="64"/>
  <c r="P11" i="64"/>
  <c r="O11" i="64"/>
  <c r="N11" i="64"/>
  <c r="M11" i="64"/>
  <c r="L11" i="64"/>
  <c r="Q10" i="64"/>
  <c r="P10" i="64"/>
  <c r="O10" i="64"/>
  <c r="N10" i="64"/>
  <c r="M10" i="64"/>
  <c r="L10" i="64"/>
  <c r="Q9" i="64"/>
  <c r="P9" i="64"/>
  <c r="O9" i="64"/>
  <c r="N9" i="64"/>
  <c r="M9" i="64"/>
  <c r="L9" i="64"/>
  <c r="X17" i="2"/>
  <c r="AA33" i="2" s="1"/>
  <c r="AC18" i="2" l="1"/>
  <c r="AF52" i="2"/>
  <c r="AF51" i="2"/>
  <c r="AF50" i="2"/>
  <c r="AF49" i="2"/>
  <c r="AF48" i="2"/>
  <c r="AF47" i="2"/>
  <c r="AF46" i="2"/>
  <c r="AF45" i="2"/>
  <c r="AF44" i="2"/>
  <c r="AF43" i="2"/>
  <c r="AF42" i="2"/>
  <c r="AF41" i="2"/>
  <c r="I313" i="63" l="1"/>
  <c r="I312" i="63"/>
  <c r="I311" i="63"/>
  <c r="I310" i="63"/>
  <c r="I309" i="63"/>
  <c r="I308" i="63"/>
  <c r="I307" i="63"/>
  <c r="I306" i="63"/>
  <c r="I305" i="63"/>
  <c r="I304" i="63"/>
  <c r="I303" i="63"/>
  <c r="I302" i="63"/>
  <c r="I301" i="63"/>
  <c r="I300" i="63"/>
  <c r="I299" i="63"/>
  <c r="I298" i="63"/>
  <c r="I297" i="63"/>
  <c r="I296" i="63"/>
  <c r="I295" i="63"/>
  <c r="I294" i="63"/>
  <c r="I293" i="63"/>
  <c r="I292" i="63"/>
  <c r="I291" i="63"/>
  <c r="I290" i="63"/>
  <c r="I289" i="63"/>
  <c r="I288" i="63"/>
  <c r="I287" i="63"/>
  <c r="I286" i="63"/>
  <c r="I285" i="63"/>
  <c r="I284" i="63"/>
  <c r="I283" i="63"/>
  <c r="I282" i="63"/>
  <c r="I281" i="63"/>
  <c r="I280" i="63"/>
  <c r="I279" i="63"/>
  <c r="I278" i="63"/>
  <c r="I277" i="63"/>
  <c r="I276" i="63"/>
  <c r="I275" i="63"/>
  <c r="I274" i="63"/>
  <c r="I273" i="63"/>
  <c r="I272" i="63"/>
  <c r="I271" i="63"/>
  <c r="I270" i="63"/>
  <c r="I269" i="63"/>
  <c r="I268" i="63"/>
  <c r="I267" i="63"/>
  <c r="I266" i="63"/>
  <c r="I265" i="63"/>
  <c r="I264" i="63"/>
  <c r="I263" i="63"/>
  <c r="I262" i="63"/>
  <c r="I261" i="63"/>
  <c r="I260" i="63"/>
  <c r="I259" i="63"/>
  <c r="I258" i="63"/>
  <c r="I257" i="63"/>
  <c r="I256" i="63"/>
  <c r="I255" i="63"/>
  <c r="I254" i="63"/>
  <c r="I253" i="63"/>
  <c r="I252" i="63"/>
  <c r="I251" i="63"/>
  <c r="I250" i="63"/>
  <c r="I249" i="63"/>
  <c r="I248" i="63"/>
  <c r="I247" i="63"/>
  <c r="I246" i="63"/>
  <c r="I245" i="63"/>
  <c r="I244" i="63"/>
  <c r="I243" i="63"/>
  <c r="I242" i="63"/>
  <c r="I241" i="63"/>
  <c r="I240" i="63"/>
  <c r="I239" i="63"/>
  <c r="I238" i="63"/>
  <c r="I237" i="63"/>
  <c r="I236" i="63"/>
  <c r="I235" i="63"/>
  <c r="I234" i="63"/>
  <c r="I233" i="63"/>
  <c r="I232" i="63"/>
  <c r="I231" i="63"/>
  <c r="I230" i="63"/>
  <c r="I229" i="63"/>
  <c r="I228" i="63"/>
  <c r="I227" i="63"/>
  <c r="I226" i="63"/>
  <c r="I225" i="63"/>
  <c r="I224" i="63"/>
  <c r="I223" i="63"/>
  <c r="I222" i="63"/>
  <c r="I221" i="63"/>
  <c r="I220" i="63"/>
  <c r="I219" i="63"/>
  <c r="I218" i="63"/>
  <c r="I217" i="63"/>
  <c r="I216" i="63"/>
  <c r="I215" i="63"/>
  <c r="I214" i="63"/>
  <c r="I213" i="63"/>
  <c r="I212" i="63"/>
  <c r="I211" i="63"/>
  <c r="I210" i="63"/>
  <c r="I209" i="63"/>
  <c r="I208" i="63"/>
  <c r="I207" i="63"/>
  <c r="I206" i="63"/>
  <c r="I205" i="63"/>
  <c r="I204" i="63"/>
  <c r="I203" i="63"/>
  <c r="I202" i="63"/>
  <c r="I201" i="63"/>
  <c r="I200" i="63"/>
  <c r="I199" i="63"/>
  <c r="I198" i="63"/>
  <c r="I197" i="63"/>
  <c r="I196" i="63"/>
  <c r="I195" i="63"/>
  <c r="I194" i="63"/>
  <c r="I193" i="63"/>
  <c r="I192" i="63"/>
  <c r="I191" i="63"/>
  <c r="I190" i="63"/>
  <c r="I189" i="63"/>
  <c r="I188" i="63"/>
  <c r="I187" i="63"/>
  <c r="I186" i="63"/>
  <c r="I185" i="63"/>
  <c r="I184" i="63"/>
  <c r="I183" i="63"/>
  <c r="I182" i="63"/>
  <c r="I181" i="63"/>
  <c r="I180" i="63"/>
  <c r="I179" i="63"/>
  <c r="I178" i="63"/>
  <c r="I177" i="63"/>
  <c r="I176" i="63"/>
  <c r="I175" i="63"/>
  <c r="I174" i="63"/>
  <c r="I173" i="63"/>
  <c r="I172" i="63"/>
  <c r="I171" i="63"/>
  <c r="I170" i="63"/>
  <c r="I169" i="63"/>
  <c r="I168" i="63"/>
  <c r="I167" i="63"/>
  <c r="I166" i="63"/>
  <c r="I165" i="63"/>
  <c r="I164" i="63"/>
  <c r="I163" i="63"/>
  <c r="I162" i="63"/>
  <c r="I161" i="63"/>
  <c r="I160" i="63"/>
  <c r="I159" i="63"/>
  <c r="I158" i="63"/>
  <c r="I157" i="63"/>
  <c r="I156" i="63"/>
  <c r="I155" i="63"/>
  <c r="I154" i="63"/>
  <c r="I153" i="63"/>
  <c r="I152" i="63"/>
  <c r="I151" i="63"/>
  <c r="I150" i="63"/>
  <c r="I149" i="63"/>
  <c r="I148" i="63"/>
  <c r="I147" i="63"/>
  <c r="I146" i="63"/>
  <c r="I145" i="63"/>
  <c r="I144" i="63"/>
  <c r="I143" i="63"/>
  <c r="I142" i="63"/>
  <c r="I141" i="63"/>
  <c r="I140" i="63"/>
  <c r="I139" i="63"/>
  <c r="I138" i="63"/>
  <c r="I137" i="63"/>
  <c r="I136" i="63"/>
  <c r="I135" i="63"/>
  <c r="I134" i="63"/>
  <c r="I133" i="63"/>
  <c r="I132" i="63"/>
  <c r="I131" i="63"/>
  <c r="I130" i="63"/>
  <c r="I129" i="63"/>
  <c r="I128" i="63"/>
  <c r="I127" i="63"/>
  <c r="I126" i="63"/>
  <c r="I125" i="63"/>
  <c r="I124" i="63"/>
  <c r="I123" i="63"/>
  <c r="I122" i="63"/>
  <c r="I121" i="63"/>
  <c r="I120" i="63"/>
  <c r="I119" i="63"/>
  <c r="I118" i="63"/>
  <c r="I117" i="63"/>
  <c r="I116" i="63"/>
  <c r="I115" i="63"/>
  <c r="I114" i="63"/>
  <c r="I113" i="63"/>
  <c r="I112" i="63"/>
  <c r="I111" i="63"/>
  <c r="I110" i="63"/>
  <c r="I109" i="63"/>
  <c r="I108" i="63"/>
  <c r="I107" i="63"/>
  <c r="I106" i="63"/>
  <c r="I105" i="63"/>
  <c r="I104" i="63"/>
  <c r="I103" i="63"/>
  <c r="I102" i="63"/>
  <c r="I101" i="63"/>
  <c r="I100" i="63"/>
  <c r="I99" i="63"/>
  <c r="I98" i="63"/>
  <c r="I97" i="63"/>
  <c r="I96" i="63"/>
  <c r="I95" i="63"/>
  <c r="I94" i="63"/>
  <c r="I93" i="63"/>
  <c r="I92" i="63"/>
  <c r="I91" i="63"/>
  <c r="I90" i="63"/>
  <c r="I89" i="63"/>
  <c r="I88" i="63"/>
  <c r="I87" i="63"/>
  <c r="I86" i="63"/>
  <c r="I85" i="63"/>
  <c r="I84" i="63"/>
  <c r="I83" i="63"/>
  <c r="I82" i="63"/>
  <c r="I81" i="63"/>
  <c r="I80" i="63"/>
  <c r="I79" i="63"/>
  <c r="I78" i="63"/>
  <c r="I77" i="63"/>
  <c r="I76" i="63"/>
  <c r="I75" i="63"/>
  <c r="I74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I6" i="63"/>
  <c r="I5" i="63"/>
  <c r="I4" i="63"/>
  <c r="I3" i="63"/>
  <c r="I2" i="63"/>
  <c r="S61" i="63"/>
  <c r="S60" i="63"/>
  <c r="S59" i="63"/>
  <c r="S58" i="63"/>
  <c r="S57" i="63"/>
  <c r="S56" i="63"/>
  <c r="S55" i="63"/>
  <c r="S54" i="63"/>
  <c r="S53" i="63"/>
  <c r="S52" i="63"/>
  <c r="S51" i="63"/>
  <c r="S50" i="63"/>
  <c r="S49" i="63"/>
  <c r="S48" i="63"/>
  <c r="S47" i="63"/>
  <c r="S46" i="63"/>
  <c r="S45" i="63"/>
  <c r="S44" i="63"/>
  <c r="S43" i="63"/>
  <c r="S42" i="63"/>
  <c r="S41" i="63"/>
  <c r="S40" i="63"/>
  <c r="S39" i="63"/>
  <c r="S38" i="63"/>
  <c r="S37" i="63"/>
  <c r="S36" i="63"/>
  <c r="S35" i="63"/>
  <c r="S34" i="63"/>
  <c r="S33" i="63"/>
  <c r="S32" i="63"/>
  <c r="S31" i="63"/>
  <c r="S30" i="63"/>
  <c r="S29" i="63"/>
  <c r="S28" i="63"/>
  <c r="S27" i="63"/>
  <c r="S26" i="63"/>
  <c r="S25" i="63"/>
  <c r="S24" i="63"/>
  <c r="S23" i="63"/>
  <c r="S22" i="63"/>
  <c r="S21" i="63"/>
  <c r="S20" i="63"/>
  <c r="S19" i="63"/>
  <c r="S18" i="63"/>
  <c r="S17" i="63"/>
  <c r="S16" i="63"/>
  <c r="S15" i="63"/>
  <c r="S14" i="63"/>
  <c r="S13" i="63"/>
  <c r="S12" i="63"/>
  <c r="S11" i="63"/>
  <c r="S10" i="63"/>
  <c r="S9" i="63"/>
  <c r="S8" i="63"/>
  <c r="K20" i="64"/>
  <c r="K19" i="64"/>
  <c r="K18" i="64"/>
  <c r="K17" i="64"/>
  <c r="K16" i="64"/>
  <c r="K15" i="64"/>
  <c r="K14" i="64"/>
  <c r="K13" i="64"/>
  <c r="K12" i="64"/>
  <c r="K11" i="64"/>
  <c r="K10" i="64"/>
  <c r="K9" i="64"/>
  <c r="R8" i="64"/>
  <c r="Q8" i="64"/>
  <c r="P8" i="64"/>
  <c r="O8" i="64"/>
  <c r="N8" i="64"/>
  <c r="M8" i="64"/>
  <c r="L8" i="64"/>
  <c r="AC27" i="2"/>
  <c r="AC25" i="2"/>
  <c r="AC22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18" i="2"/>
  <c r="X16" i="2"/>
  <c r="AA32" i="2" s="1"/>
  <c r="X15" i="2"/>
  <c r="AA31" i="2" s="1"/>
  <c r="X14" i="2"/>
  <c r="AA30" i="2" s="1"/>
  <c r="X13" i="2"/>
  <c r="AA29" i="2" s="1"/>
  <c r="X12" i="2"/>
  <c r="AA28" i="2" s="1"/>
  <c r="X11" i="2"/>
  <c r="AA27" i="2" s="1"/>
  <c r="X10" i="2"/>
  <c r="AA26" i="2" s="1"/>
  <c r="X9" i="2"/>
  <c r="AA25" i="2" s="1"/>
  <c r="X8" i="2"/>
  <c r="AA24" i="2" s="1"/>
  <c r="X7" i="2"/>
  <c r="AA23" i="2" s="1"/>
  <c r="X6" i="2"/>
  <c r="AA22" i="2" s="1"/>
  <c r="V18" i="2"/>
  <c r="U18" i="2"/>
  <c r="T18" i="2"/>
  <c r="S18" i="2"/>
  <c r="R18" i="2"/>
  <c r="V17" i="2"/>
  <c r="U17" i="2"/>
  <c r="T17" i="2"/>
  <c r="S17" i="2"/>
  <c r="R17" i="2"/>
  <c r="V16" i="2"/>
  <c r="U16" i="2"/>
  <c r="T16" i="2"/>
  <c r="S16" i="2"/>
  <c r="R16" i="2"/>
  <c r="V15" i="2"/>
  <c r="U15" i="2"/>
  <c r="T15" i="2"/>
  <c r="S15" i="2"/>
  <c r="R15" i="2"/>
  <c r="V14" i="2"/>
  <c r="U14" i="2"/>
  <c r="T14" i="2"/>
  <c r="S14" i="2"/>
  <c r="R14" i="2"/>
  <c r="V13" i="2"/>
  <c r="U13" i="2"/>
  <c r="T13" i="2"/>
  <c r="S13" i="2"/>
  <c r="R13" i="2"/>
  <c r="V12" i="2"/>
  <c r="U12" i="2"/>
  <c r="T12" i="2"/>
  <c r="S12" i="2"/>
  <c r="R12" i="2"/>
  <c r="V11" i="2"/>
  <c r="U11" i="2"/>
  <c r="T11" i="2"/>
  <c r="S11" i="2"/>
  <c r="R11" i="2"/>
  <c r="V10" i="2"/>
  <c r="U10" i="2"/>
  <c r="T10" i="2"/>
  <c r="S10" i="2"/>
  <c r="R10" i="2"/>
  <c r="V9" i="2"/>
  <c r="U9" i="2"/>
  <c r="T9" i="2"/>
  <c r="S9" i="2"/>
  <c r="R9" i="2"/>
  <c r="V8" i="2"/>
  <c r="U8" i="2"/>
  <c r="T8" i="2"/>
  <c r="S8" i="2"/>
  <c r="R8" i="2"/>
  <c r="V7" i="2"/>
  <c r="U7" i="2"/>
  <c r="T7" i="2"/>
  <c r="S7" i="2"/>
  <c r="R7" i="2"/>
  <c r="V6" i="2"/>
  <c r="K18" i="63" l="1"/>
  <c r="K15" i="63"/>
  <c r="K131" i="63"/>
  <c r="K16" i="63"/>
  <c r="K132" i="63"/>
  <c r="K17" i="63"/>
  <c r="K206" i="63"/>
  <c r="K51" i="63"/>
  <c r="K203" i="63"/>
  <c r="K207" i="63"/>
  <c r="K204" i="63"/>
  <c r="K205" i="63"/>
  <c r="K70" i="63"/>
  <c r="K246" i="63"/>
  <c r="K71" i="63"/>
  <c r="K72" i="63"/>
  <c r="K244" i="63"/>
  <c r="K245" i="63"/>
  <c r="K86" i="63"/>
  <c r="K278" i="63"/>
  <c r="K279" i="63"/>
  <c r="K276" i="63"/>
  <c r="K280" i="63"/>
  <c r="K277" i="63"/>
  <c r="K114" i="63"/>
  <c r="K115" i="63"/>
  <c r="K4" i="63"/>
  <c r="K112" i="63"/>
  <c r="K5" i="63"/>
  <c r="K113" i="63"/>
  <c r="K150" i="63"/>
  <c r="K23" i="63"/>
  <c r="K147" i="63"/>
  <c r="K151" i="63"/>
  <c r="K148" i="63"/>
  <c r="K149" i="63"/>
  <c r="K34" i="63"/>
  <c r="K174" i="63"/>
  <c r="K35" i="63"/>
  <c r="K36" i="63"/>
  <c r="K172" i="63"/>
  <c r="K173" i="63"/>
  <c r="K54" i="63"/>
  <c r="K214" i="63"/>
  <c r="K55" i="63"/>
  <c r="K215" i="63"/>
  <c r="K212" i="63"/>
  <c r="K213" i="63"/>
  <c r="K82" i="63"/>
  <c r="K266" i="63"/>
  <c r="K263" i="63"/>
  <c r="K264" i="63"/>
  <c r="K81" i="63"/>
  <c r="K265" i="63"/>
  <c r="K306" i="63"/>
  <c r="K95" i="63"/>
  <c r="K303" i="63"/>
  <c r="K96" i="63"/>
  <c r="K304" i="63"/>
  <c r="K305" i="63"/>
  <c r="K10" i="63"/>
  <c r="K126" i="63"/>
  <c r="K11" i="63"/>
  <c r="K12" i="63"/>
  <c r="K124" i="63"/>
  <c r="K125" i="63"/>
  <c r="K94" i="63"/>
  <c r="K302" i="63"/>
  <c r="K299" i="63"/>
  <c r="K300" i="63"/>
  <c r="K93" i="63"/>
  <c r="K301" i="63"/>
  <c r="K262" i="63"/>
  <c r="K79" i="63"/>
  <c r="K259" i="63"/>
  <c r="K80" i="63"/>
  <c r="K260" i="63"/>
  <c r="K261" i="63"/>
  <c r="K178" i="63"/>
  <c r="K175" i="63"/>
  <c r="K179" i="63"/>
  <c r="K176" i="63"/>
  <c r="K37" i="63"/>
  <c r="K177" i="63"/>
  <c r="K198" i="63"/>
  <c r="K47" i="63"/>
  <c r="K195" i="63"/>
  <c r="K48" i="63"/>
  <c r="K196" i="63"/>
  <c r="K197" i="63"/>
  <c r="K234" i="63"/>
  <c r="K235" i="63"/>
  <c r="K64" i="63"/>
  <c r="K232" i="63"/>
  <c r="K65" i="63"/>
  <c r="K233" i="63"/>
  <c r="K210" i="63"/>
  <c r="K211" i="63"/>
  <c r="K52" i="63"/>
  <c r="K208" i="63"/>
  <c r="K53" i="63"/>
  <c r="K209" i="63"/>
  <c r="K90" i="63"/>
  <c r="K286" i="63"/>
  <c r="K287" i="63"/>
  <c r="K288" i="63"/>
  <c r="K89" i="63"/>
  <c r="K285" i="63"/>
  <c r="K98" i="63"/>
  <c r="K310" i="63"/>
  <c r="K307" i="63"/>
  <c r="K308" i="63"/>
  <c r="K97" i="63"/>
  <c r="K309" i="63"/>
  <c r="K122" i="63"/>
  <c r="K123" i="63"/>
  <c r="K8" i="63"/>
  <c r="K120" i="63"/>
  <c r="K9" i="63"/>
  <c r="K121" i="63"/>
  <c r="K14" i="63"/>
  <c r="K130" i="63"/>
  <c r="K127" i="63"/>
  <c r="K128" i="63"/>
  <c r="K13" i="63"/>
  <c r="K129" i="63"/>
  <c r="K22" i="63"/>
  <c r="K138" i="63"/>
  <c r="K139" i="63"/>
  <c r="K140" i="63"/>
  <c r="K21" i="63"/>
  <c r="K137" i="63"/>
  <c r="K154" i="63"/>
  <c r="K155" i="63"/>
  <c r="K24" i="63"/>
  <c r="K152" i="63"/>
  <c r="K25" i="63"/>
  <c r="K153" i="63"/>
  <c r="K170" i="63"/>
  <c r="K171" i="63"/>
  <c r="K32" i="63"/>
  <c r="K168" i="63"/>
  <c r="K33" i="63"/>
  <c r="K169" i="63"/>
  <c r="K38" i="63"/>
  <c r="K182" i="63"/>
  <c r="K183" i="63"/>
  <c r="K180" i="63"/>
  <c r="K184" i="63"/>
  <c r="K181" i="63"/>
  <c r="K50" i="63"/>
  <c r="K202" i="63"/>
  <c r="K199" i="63"/>
  <c r="K200" i="63"/>
  <c r="K49" i="63"/>
  <c r="K201" i="63"/>
  <c r="K222" i="63"/>
  <c r="K59" i="63"/>
  <c r="K219" i="63"/>
  <c r="K60" i="63"/>
  <c r="K220" i="63"/>
  <c r="K221" i="63"/>
  <c r="K242" i="63"/>
  <c r="K243" i="63"/>
  <c r="K68" i="63"/>
  <c r="K240" i="63"/>
  <c r="K69" i="63"/>
  <c r="K241" i="63"/>
  <c r="K254" i="63"/>
  <c r="K75" i="63"/>
  <c r="K251" i="63"/>
  <c r="K76" i="63"/>
  <c r="K252" i="63"/>
  <c r="K253" i="63"/>
  <c r="K274" i="63"/>
  <c r="K275" i="63"/>
  <c r="K84" i="63"/>
  <c r="K272" i="63"/>
  <c r="K85" i="63"/>
  <c r="K273" i="63"/>
  <c r="K290" i="63"/>
  <c r="K294" i="63"/>
  <c r="K291" i="63"/>
  <c r="K292" i="63"/>
  <c r="K289" i="63"/>
  <c r="K293" i="63"/>
  <c r="K102" i="63"/>
  <c r="K311" i="63"/>
  <c r="K99" i="63"/>
  <c r="K103" i="63"/>
  <c r="K100" i="63"/>
  <c r="K101" i="63"/>
  <c r="K26" i="63"/>
  <c r="K158" i="63"/>
  <c r="K27" i="63"/>
  <c r="K159" i="63"/>
  <c r="K156" i="63"/>
  <c r="K157" i="63"/>
  <c r="K106" i="63"/>
  <c r="K107" i="63"/>
  <c r="K104" i="63"/>
  <c r="K312" i="63"/>
  <c r="K105" i="63"/>
  <c r="K313" i="63"/>
  <c r="K2" i="63"/>
  <c r="K110" i="63"/>
  <c r="K3" i="63"/>
  <c r="K111" i="63"/>
  <c r="K108" i="63"/>
  <c r="K109" i="63"/>
  <c r="K42" i="63"/>
  <c r="K190" i="63"/>
  <c r="K43" i="63"/>
  <c r="K44" i="63"/>
  <c r="K188" i="63"/>
  <c r="K189" i="63"/>
  <c r="K78" i="63"/>
  <c r="K258" i="63"/>
  <c r="K255" i="63"/>
  <c r="K256" i="63"/>
  <c r="K77" i="63"/>
  <c r="K257" i="63"/>
  <c r="K134" i="63"/>
  <c r="K19" i="63"/>
  <c r="K135" i="63"/>
  <c r="K20" i="63"/>
  <c r="K136" i="63"/>
  <c r="K133" i="63"/>
  <c r="K74" i="63"/>
  <c r="K250" i="63"/>
  <c r="K247" i="63"/>
  <c r="K248" i="63"/>
  <c r="K73" i="63"/>
  <c r="K249" i="63"/>
  <c r="K142" i="63"/>
  <c r="K146" i="63"/>
  <c r="K143" i="63"/>
  <c r="K144" i="63"/>
  <c r="K141" i="63"/>
  <c r="K145" i="63"/>
  <c r="K186" i="63"/>
  <c r="K39" i="63"/>
  <c r="K187" i="63"/>
  <c r="K40" i="63"/>
  <c r="K41" i="63"/>
  <c r="K185" i="63"/>
  <c r="K226" i="63"/>
  <c r="K223" i="63"/>
  <c r="K227" i="63"/>
  <c r="K224" i="63"/>
  <c r="K61" i="63"/>
  <c r="K225" i="63"/>
  <c r="K298" i="63"/>
  <c r="K91" i="63"/>
  <c r="K295" i="63"/>
  <c r="K92" i="63"/>
  <c r="K296" i="63"/>
  <c r="K297" i="63"/>
  <c r="K66" i="63"/>
  <c r="K238" i="63"/>
  <c r="K67" i="63"/>
  <c r="K239" i="63"/>
  <c r="K236" i="63"/>
  <c r="K237" i="63"/>
  <c r="K162" i="63"/>
  <c r="K163" i="63"/>
  <c r="K28" i="63"/>
  <c r="K160" i="63"/>
  <c r="K29" i="63"/>
  <c r="K161" i="63"/>
  <c r="K46" i="63"/>
  <c r="K194" i="63"/>
  <c r="K191" i="63"/>
  <c r="K192" i="63"/>
  <c r="K45" i="63"/>
  <c r="K193" i="63"/>
  <c r="K62" i="63"/>
  <c r="K230" i="63"/>
  <c r="K63" i="63"/>
  <c r="K231" i="63"/>
  <c r="K228" i="63"/>
  <c r="K229" i="63"/>
  <c r="K282" i="63"/>
  <c r="K87" i="63"/>
  <c r="K283" i="63"/>
  <c r="K88" i="63"/>
  <c r="K284" i="63"/>
  <c r="K281" i="63"/>
  <c r="K6" i="63"/>
  <c r="K118" i="63"/>
  <c r="K7" i="63"/>
  <c r="K119" i="63"/>
  <c r="K116" i="63"/>
  <c r="K117" i="63"/>
  <c r="K30" i="63"/>
  <c r="K166" i="63"/>
  <c r="K31" i="63"/>
  <c r="K167" i="63"/>
  <c r="K164" i="63"/>
  <c r="K165" i="63"/>
  <c r="K58" i="63"/>
  <c r="K218" i="63"/>
  <c r="K56" i="63"/>
  <c r="K216" i="63"/>
  <c r="K57" i="63"/>
  <c r="K217" i="63"/>
  <c r="K270" i="63"/>
  <c r="K83" i="63"/>
  <c r="K267" i="63"/>
  <c r="K271" i="63"/>
  <c r="K268" i="63"/>
  <c r="K269" i="63"/>
  <c r="AC26" i="2"/>
  <c r="AC30" i="2"/>
  <c r="AC28" i="2"/>
  <c r="AC33" i="2"/>
  <c r="AC29" i="2"/>
  <c r="AC23" i="2"/>
  <c r="AC31" i="2"/>
  <c r="AC24" i="2"/>
  <c r="AC32" i="2"/>
  <c r="U6" i="2"/>
  <c r="T6" i="2"/>
  <c r="S6" i="2"/>
  <c r="R6" i="2"/>
  <c r="AB22" i="2"/>
  <c r="AB23" i="2" s="1"/>
  <c r="AB24" i="2" s="1"/>
  <c r="AB25" i="2" l="1"/>
  <c r="AB26" i="2" s="1"/>
  <c r="AB27" i="2" s="1"/>
  <c r="AB28" i="2" s="1"/>
  <c r="AB29" i="2" s="1"/>
  <c r="AB30" i="2" s="1"/>
  <c r="AB31" i="2" s="1"/>
  <c r="AB32" i="2" s="1"/>
  <c r="AB3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Consulta - Datos" description="Conexión a la consulta 'Datos' en el libro." type="100" refreshedVersion="8" minRefreshableVersion="5">
    <extLst>
      <ext xmlns:x15="http://schemas.microsoft.com/office/spreadsheetml/2010/11/main" uri="{DE250136-89BD-433C-8126-D09CA5730AF9}">
        <x15:connection id="bdce3251-f87c-44c3-adb9-65b1f3f41ea6"/>
      </ext>
    </extLst>
  </connection>
  <connection id="2" xr16:uid="{00000000-0015-0000-FFFF-FFFF02000000}" keepAlive="1" name="Consulta - Datos_C" description="Conexión a la consulta 'Datos_C' en el libro." type="5" refreshedVersion="8" background="1" saveData="1">
    <dbPr connection="Provider=Microsoft.Mashup.OleDb.1;Data Source=$Workbook$;Location=Datos_C;Extended Properties=&quot;&quot;" command="SELECT * FROM [Datos_C]"/>
  </connection>
  <connection id="3" xr16:uid="{00000000-0015-0000-FFFF-FFFF04000000}" name="Consulta - Meses" description="Conexión a la consulta 'Meses' en el libro." type="100" refreshedVersion="8" minRefreshableVersion="5">
    <extLst>
      <ext xmlns:x15="http://schemas.microsoft.com/office/spreadsheetml/2010/11/main" uri="{DE250136-89BD-433C-8126-D09CA5730AF9}">
        <x15:connection id="2a3d6421-6707-4695-81a5-9d5c0d9c84b8"/>
      </ext>
    </extLst>
  </connection>
  <connection id="4" xr16:uid="{00000000-0015-0000-FFFF-FFFF07000000}" keepAlive="1" name="ModelConnection_DatosExternos_1" description="Modelo de datos" type="5" refreshedVersion="8" minRefreshableVersion="5" saveData="1">
    <dbPr connection="Data Model Connection" command="Datos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8000000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Datos].[Region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<sst xmlns="http://schemas.openxmlformats.org/spreadsheetml/2006/main" count="2363" uniqueCount="244">
  <si>
    <t>SECRETARÍA DE ESTADO DE ENERGÍA</t>
  </si>
  <si>
    <t>SUBDIRECCIÓN GENERAL DE PROSPECTIVA, ESTRATEGIA Y NORMATIVA EN MATERIA DE ENERGÍA</t>
  </si>
  <si>
    <t>ISSN EN LINEA: 2603-6134</t>
  </si>
  <si>
    <t>NIPO EN LINEA: 665-20-086-8</t>
  </si>
  <si>
    <t>No se incluyen datos de centrales de potencia menor de 1 MW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</si>
  <si>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</si>
  <si>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</si>
  <si>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</si>
  <si>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</si>
  <si>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</si>
  <si>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</si>
  <si>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</si>
  <si>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</si>
  <si>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</si>
  <si>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</si>
  <si>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</si>
  <si>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</si>
  <si>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PRODUCCION EN BORNES DE LOS GENERADORES (MWh)</t>
  </si>
  <si>
    <t>PRODUCCION NETA (MWH)</t>
  </si>
  <si>
    <t>Hidraúlica</t>
  </si>
  <si>
    <t>Nuclear</t>
  </si>
  <si>
    <t>Combustibles</t>
  </si>
  <si>
    <t>Eólica</t>
  </si>
  <si>
    <t>Solar fotovoltaica</t>
  </si>
  <si>
    <t>Solar térmica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</si>
  <si>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</si>
  <si>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</si>
  <si>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</si>
  <si>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</si>
  <si>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</si>
  <si>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</si>
  <si>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</si>
  <si>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</si>
  <si>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</si>
  <si>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</si>
  <si>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</si>
  <si>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</si>
  <si>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</si>
  <si>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Columna1</t>
  </si>
  <si>
    <t>Columna2</t>
  </si>
  <si>
    <t>P.Bornes</t>
  </si>
  <si>
    <t>P.Neta</t>
  </si>
  <si>
    <t>Acumulado</t>
  </si>
  <si>
    <t>Mes</t>
  </si>
  <si>
    <t>Total</t>
  </si>
  <si>
    <t>NOTA: Echamos en falta un mapa u otra hoja con datos por provincias.</t>
  </si>
  <si>
    <t>Etiquetas de fila</t>
  </si>
  <si>
    <t>Total general</t>
  </si>
  <si>
    <t>Etiquetas de columna</t>
  </si>
  <si>
    <t>Region</t>
  </si>
  <si>
    <t>Total P. Bornes</t>
  </si>
  <si>
    <t>P. Bornes</t>
  </si>
  <si>
    <t>Total P. Neta</t>
  </si>
  <si>
    <t>P. Neta</t>
  </si>
  <si>
    <t>P. Neta_</t>
  </si>
  <si>
    <t>* P.Bornes: PRODUCCION EN BORNES DE LOS GENERADORES (MWh)
   P.Neta: PRODUCCION NETA (MWh)</t>
  </si>
  <si>
    <t>Titulo</t>
  </si>
  <si>
    <t>JAÉN</t>
  </si>
  <si>
    <t>LUGO</t>
  </si>
  <si>
    <t>MELILLA</t>
  </si>
  <si>
    <t>MURCIA</t>
  </si>
  <si>
    <t>PONTEVEDRA</t>
  </si>
  <si>
    <t>SEVILLA</t>
  </si>
  <si>
    <t>ZARAGOZA</t>
  </si>
  <si>
    <t>ALBACETE</t>
  </si>
  <si>
    <t>Orden</t>
  </si>
  <si>
    <t>ALMERÍA</t>
  </si>
  <si>
    <t>CEUTA</t>
  </si>
  <si>
    <t>CIUDAD REAL</t>
  </si>
  <si>
    <t>ALICANTE-ALACANT</t>
  </si>
  <si>
    <t>ARABA-ÁLAVA</t>
  </si>
  <si>
    <t>ASTURIAS</t>
  </si>
  <si>
    <t>BALEARS (ILLES)</t>
  </si>
  <si>
    <t>BARCELONA</t>
  </si>
  <si>
    <t>BIZKAIA</t>
  </si>
  <si>
    <t>ÁVILA</t>
  </si>
  <si>
    <t>Tech</t>
  </si>
  <si>
    <t>BURGOS</t>
  </si>
  <si>
    <t>CÁDIZ</t>
  </si>
  <si>
    <t>CANTABRIA</t>
  </si>
  <si>
    <t>CASTELLÓN-CASTELLÓ</t>
  </si>
  <si>
    <t>CÓRDOBA</t>
  </si>
  <si>
    <t>CORUÑA (A)</t>
  </si>
  <si>
    <t>CUENCA</t>
  </si>
  <si>
    <t>Extrapeninsular</t>
  </si>
  <si>
    <t>ZAMORA</t>
  </si>
  <si>
    <t>VALLADOLID</t>
  </si>
  <si>
    <t>TOLEDO</t>
  </si>
  <si>
    <t>TERUEL</t>
  </si>
  <si>
    <t>SORIA</t>
  </si>
  <si>
    <t>SANTA CRUZ TENERIFE</t>
  </si>
  <si>
    <t>SALAMANCA</t>
  </si>
  <si>
    <t>RIOJA (LA)</t>
  </si>
  <si>
    <t>PALMAS (LAS)</t>
  </si>
  <si>
    <t>PALENCIA</t>
  </si>
  <si>
    <t>ORENSE</t>
  </si>
  <si>
    <t>NAVARRA</t>
  </si>
  <si>
    <t>SEGOVIA</t>
  </si>
  <si>
    <t>MÁLAGA</t>
  </si>
  <si>
    <t>MADRID</t>
  </si>
  <si>
    <t>LLEIDA</t>
  </si>
  <si>
    <t>LEÓN</t>
  </si>
  <si>
    <t>HUESCA</t>
  </si>
  <si>
    <t>HUELVA</t>
  </si>
  <si>
    <t>GRANADA</t>
  </si>
  <si>
    <t>GIPUZKOA</t>
  </si>
  <si>
    <t>GIRONA</t>
  </si>
  <si>
    <t>TARRAGONA</t>
  </si>
  <si>
    <t>GUADALAJARA</t>
  </si>
  <si>
    <t>Peninsular</t>
  </si>
  <si>
    <t>CÁCERES</t>
  </si>
  <si>
    <t>VALENCIA-VALÈNCIA</t>
  </si>
  <si>
    <t>Provincia</t>
  </si>
  <si>
    <t>Id_Provincia</t>
  </si>
  <si>
    <t>Fecha</t>
  </si>
  <si>
    <t>01</t>
  </si>
  <si>
    <r>
      <t>CODAUTOComunidad AutónomaCPROProvincia01Andalucía04Almería01Andalucía11Cádiz01Andalucía14Córdoba01Andalucía18Granada01Andalucía21Huelva01Andalucía23Jaén01Andalucía29Málaga01Andalucía41Sevilla02Aragón22Huesca02Aragón44Teruel02Aragón50Zaragoza03Asturias, Principado de33Asturias04Balears, Illes07Balears, Illes05Canarias35Palmas, Las05Canarias38Santa Cruz de Tenerife06Cantabria39Cantabria07Castilla y León05Ávila07Castilla y León09Burgos07Castilla y León24León07Castilla y León34Palencia07Castilla y León37Salamanca07Castilla y León40Segovia07Castilla y León42Soria07Castilla y León47Valladolid07Castilla y León49Zamora08Castilla-La Mancha02Albacete08Castilla-La Mancha13Ciudad Real08Castilla-La Mancha16Cuenca08Castilla-La Mancha19Guadalajara08Castilla-La Mancha45Toledo09Cataluña08Barcelona09Cataluña17Girona09Cataluña25Lleida09Cataluña43Tarragona10Comunitat Valenciana03Alicante/Alacant10Comunitat Valenciana12Castellón/Castelló10Comunitat Valenciana46Valencia/València11Extremadura06Badajoz11Extremadura10Cáceres12Galicia15Coruña, A12Galicia27Lugo12Galicia32Ourense12Galicia36Pontevedra13Madrid, Comunidad de28Madrid14Murcia, Región de30Murcia15Navarra, Comunidad Foral de31Navarra16País Vasco01Araba/Álava16País Vasco48Bizkaia16País Vasco20Gipuzkoa17Rioja, La26Rioja, La</t>
    </r>
    <r>
      <rPr>
        <b/>
        <sz val="11"/>
        <color rgb="FF000000"/>
        <rFont val="Calibri"/>
        <family val="2"/>
      </rPr>
      <t>Ciudades Autónomas:</t>
    </r>
    <r>
      <rPr>
        <sz val="11"/>
        <color rgb="FF000000"/>
        <rFont val="Calibri"/>
        <family val="2"/>
      </rPr>
      <t>18Ceuta51Ceuta19Melilla52Melilla</t>
    </r>
  </si>
  <si>
    <t>Código</t>
  </si>
  <si>
    <t>Literal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</si>
  <si>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</si>
  <si>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</si>
  <si>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</si>
  <si>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</si>
  <si>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</si>
  <si>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</si>
  <si>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</si>
  <si>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</si>
  <si>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</si>
  <si>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</si>
  <si>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</si>
  <si>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</si>
  <si>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</si>
  <si>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</si>
  <si>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</si>
  <si>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</si>
  <si>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</si>
  <si>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</si>
  <si>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</si>
  <si>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</si>
  <si>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</si>
  <si>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</si>
  <si>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</si>
  <si>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</si>
  <si>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</si>
  <si>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</si>
  <si>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</si>
  <si>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</si>
  <si>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</si>
  <si>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</si>
  <si>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</si>
  <si>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</si>
  <si>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</si>
  <si>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</si>
  <si>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</si>
  <si>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</si>
  <si>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</si>
  <si>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</si>
  <si>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</si>
  <si>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</si>
  <si>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</si>
  <si>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</si>
  <si>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</si>
  <si>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</si>
  <si>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</si>
  <si>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</si>
  <si>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</si>
  <si>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</si>
  <si>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</si>
  <si>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</si>
  <si>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</si>
  <si>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</si>
  <si>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02</t>
  </si>
  <si>
    <t>03</t>
  </si>
  <si>
    <t>04</t>
  </si>
  <si>
    <t>05</t>
  </si>
  <si>
    <t>06</t>
  </si>
  <si>
    <t>07</t>
  </si>
  <si>
    <t>08</t>
  </si>
  <si>
    <t>09</t>
  </si>
  <si>
    <t>BADAJOZ</t>
  </si>
  <si>
    <t>Verificar datos</t>
  </si>
  <si>
    <t>Cod_Prov</t>
  </si>
  <si>
    <t>99 - Peninsular</t>
  </si>
  <si>
    <t>98 - Extrapeninsular</t>
  </si>
  <si>
    <t>02 - Albacete</t>
  </si>
  <si>
    <t>03 - Alicante/Alacant</t>
  </si>
  <si>
    <t>04 - Almería</t>
  </si>
  <si>
    <t>01 - Araba/Álava</t>
  </si>
  <si>
    <t>33 - Asturias</t>
  </si>
  <si>
    <t>05 - Ávila</t>
  </si>
  <si>
    <t>07 - Balears, Illes</t>
  </si>
  <si>
    <t>08 - Barcelona</t>
  </si>
  <si>
    <t>48 - Bizkaia</t>
  </si>
  <si>
    <t>09 - Burgos</t>
  </si>
  <si>
    <t>10 - Cáceres</t>
  </si>
  <si>
    <t>11 - Cádiz</t>
  </si>
  <si>
    <t>39 - Cantabria</t>
  </si>
  <si>
    <t>12 - Castellón/Castelló</t>
  </si>
  <si>
    <t>51 - Ceuta</t>
  </si>
  <si>
    <t>13 - Ciudad Real</t>
  </si>
  <si>
    <t>14 - Córdoba</t>
  </si>
  <si>
    <t>15 - Coruña, A</t>
  </si>
  <si>
    <t>16 - Cuenca</t>
  </si>
  <si>
    <t>20 - Gipuzkoa</t>
  </si>
  <si>
    <t>17 - Girona</t>
  </si>
  <si>
    <t>18 - Granada</t>
  </si>
  <si>
    <t>19 - Guadalajara</t>
  </si>
  <si>
    <t>21 - Huelva</t>
  </si>
  <si>
    <t>22 - Huesca</t>
  </si>
  <si>
    <t>23 - Jaén</t>
  </si>
  <si>
    <t>24 - León</t>
  </si>
  <si>
    <t>25 - Lleida</t>
  </si>
  <si>
    <t>27 - Lugo</t>
  </si>
  <si>
    <t>28 - Madrid</t>
  </si>
  <si>
    <t>29 - Málaga</t>
  </si>
  <si>
    <t>52 - Melilla</t>
  </si>
  <si>
    <t>30 - Murcia</t>
  </si>
  <si>
    <t>31 - Navarra</t>
  </si>
  <si>
    <t>32 - Ourense</t>
  </si>
  <si>
    <t>34 - Palencia</t>
  </si>
  <si>
    <t>35 - Palmas, Las</t>
  </si>
  <si>
    <t>36 - Pontevedra</t>
  </si>
  <si>
    <t>26 - Rioja, La</t>
  </si>
  <si>
    <t>37 - Salamanca</t>
  </si>
  <si>
    <t>38 - Santa Cruz de Tenerife</t>
  </si>
  <si>
    <t>40 - Segovia</t>
  </si>
  <si>
    <t>41 - Sevilla</t>
  </si>
  <si>
    <t>42 - Soria</t>
  </si>
  <si>
    <t>43 - Tarragona</t>
  </si>
  <si>
    <t>44 - Teruel</t>
  </si>
  <si>
    <t>45 - Toledo</t>
  </si>
  <si>
    <t>46 - Valencia/València</t>
  </si>
  <si>
    <t>47 - Valladolid</t>
  </si>
  <si>
    <t>49 - Zamora</t>
  </si>
  <si>
    <t>50 - Zaragoza</t>
  </si>
  <si>
    <t>All</t>
  </si>
  <si>
    <t>P.Bornes2</t>
  </si>
  <si>
    <t>P.Neta2</t>
  </si>
  <si>
    <t>06 - Badajoz</t>
  </si>
  <si>
    <t>Tecnologia</t>
  </si>
  <si>
    <t>PRODUCCIÓN DE ENERGÍA ELECTRICA POR TECNOLOGIA (MWh). NACIONAL 2023.</t>
  </si>
  <si>
    <t>ESTADÍSTICA DE LA INDUSTRIA DE LA ENERGÍA ELÉCTRICA ENERO-DICIEMBRE 2024</t>
  </si>
  <si>
    <t>DATOS PROVISIONALES A FECHA 25/03/2024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</si>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</sst>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;@"/>
    <numFmt numFmtId="165" formatCode="#,##0.0"/>
  </numFmts>
  <fonts count="2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sz val="11"/>
      <name val="Calibri"/>
      <family val="2"/>
    </font>
    <font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6699CC"/>
        <bgColor rgb="FF6699CC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DDEEE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89C19E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457E76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ont="0" applyBorder="0" applyProtection="0"/>
    <xf numFmtId="0" fontId="6" fillId="0" borderId="0" applyNumberFormat="0" applyBorder="0" applyProtection="0"/>
    <xf numFmtId="0" fontId="2" fillId="0" borderId="0"/>
    <xf numFmtId="0" fontId="14" fillId="5" borderId="0">
      <alignment horizontal="center"/>
    </xf>
    <xf numFmtId="4" fontId="12" fillId="0" borderId="2"/>
    <xf numFmtId="4" fontId="12" fillId="4" borderId="2"/>
    <xf numFmtId="0" fontId="11" fillId="2" borderId="1"/>
    <xf numFmtId="0" fontId="10" fillId="2" borderId="1">
      <alignment horizontal="center" vertical="center"/>
    </xf>
    <xf numFmtId="0" fontId="1" fillId="0" borderId="0"/>
  </cellStyleXfs>
  <cellXfs count="66">
    <xf numFmtId="0" fontId="0" fillId="0" borderId="0" xfId="0"/>
    <xf numFmtId="0" fontId="0" fillId="0" borderId="0" xfId="1" applyFont="1" applyAlignment="1">
      <alignment horizontal="justify" vertical="top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4" fillId="0" borderId="0" xfId="2" applyFont="1"/>
    <xf numFmtId="0" fontId="8" fillId="0" borderId="0" xfId="1" applyFont="1" applyAlignment="1">
      <alignment vertical="top"/>
    </xf>
    <xf numFmtId="0" fontId="0" fillId="0" borderId="0" xfId="1" applyFont="1" applyAlignment="1">
      <alignment vertical="top"/>
    </xf>
    <xf numFmtId="0" fontId="0" fillId="0" borderId="0" xfId="1" applyFont="1" applyAlignment="1">
      <alignment horizontal="left" vertical="top"/>
    </xf>
    <xf numFmtId="0" fontId="12" fillId="3" borderId="2" xfId="0" applyFont="1" applyFill="1" applyBorder="1"/>
    <xf numFmtId="164" fontId="12" fillId="0" borderId="2" xfId="0" applyNumberFormat="1" applyFont="1" applyBorder="1"/>
    <xf numFmtId="164" fontId="12" fillId="4" borderId="2" xfId="0" applyNumberFormat="1" applyFont="1" applyFill="1" applyBorder="1"/>
    <xf numFmtId="0" fontId="11" fillId="2" borderId="1" xfId="0" applyFont="1" applyFill="1" applyBorder="1"/>
    <xf numFmtId="0" fontId="10" fillId="2" borderId="3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0" borderId="0" xfId="0" applyFont="1"/>
    <xf numFmtId="164" fontId="12" fillId="0" borderId="0" xfId="0" applyNumberFormat="1" applyFont="1"/>
    <xf numFmtId="164" fontId="12" fillId="4" borderId="0" xfId="0" applyNumberFormat="1" applyFont="1" applyFill="1"/>
    <xf numFmtId="0" fontId="1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5" borderId="0" xfId="0" applyFill="1" applyAlignment="1">
      <alignment horizontal="center"/>
    </xf>
    <xf numFmtId="0" fontId="12" fillId="3" borderId="5" xfId="0" applyFont="1" applyFill="1" applyBorder="1"/>
    <xf numFmtId="0" fontId="16" fillId="7" borderId="7" xfId="0" applyFont="1" applyFill="1" applyBorder="1"/>
    <xf numFmtId="0" fontId="16" fillId="0" borderId="7" xfId="0" applyFont="1" applyBorder="1"/>
    <xf numFmtId="0" fontId="16" fillId="8" borderId="8" xfId="0" applyFont="1" applyFill="1" applyBorder="1"/>
    <xf numFmtId="0" fontId="16" fillId="0" borderId="8" xfId="0" applyFont="1" applyBorder="1"/>
    <xf numFmtId="0" fontId="16" fillId="0" borderId="0" xfId="0" applyFont="1"/>
    <xf numFmtId="14" fontId="0" fillId="0" borderId="0" xfId="0" quotePrefix="1" applyNumberFormat="1"/>
    <xf numFmtId="14" fontId="0" fillId="0" borderId="0" xfId="0" applyNumberFormat="1"/>
    <xf numFmtId="0" fontId="9" fillId="10" borderId="9" xfId="0" applyFont="1" applyFill="1" applyBorder="1" applyAlignment="1">
      <alignment horizontal="left" vertical="center" wrapText="1"/>
    </xf>
    <xf numFmtId="0" fontId="0" fillId="9" borderId="9" xfId="0" applyFill="1" applyBorder="1" applyAlignment="1">
      <alignment vertical="center" wrapText="1"/>
    </xf>
    <xf numFmtId="0" fontId="17" fillId="9" borderId="10" xfId="0" applyFont="1" applyFill="1" applyBorder="1" applyAlignment="1">
      <alignment vertical="center" wrapText="1"/>
    </xf>
    <xf numFmtId="0" fontId="0" fillId="9" borderId="9" xfId="0" quotePrefix="1" applyFill="1" applyBorder="1" applyAlignment="1">
      <alignment vertical="center" wrapText="1"/>
    </xf>
    <xf numFmtId="0" fontId="17" fillId="9" borderId="10" xfId="0" quotePrefix="1" applyFont="1" applyFill="1" applyBorder="1" applyAlignment="1">
      <alignment vertical="center" wrapText="1"/>
    </xf>
    <xf numFmtId="0" fontId="0" fillId="11" borderId="0" xfId="0" applyFill="1"/>
    <xf numFmtId="0" fontId="0" fillId="9" borderId="12" xfId="0" applyFill="1" applyBorder="1" applyAlignment="1">
      <alignment vertical="center" wrapText="1"/>
    </xf>
    <xf numFmtId="0" fontId="18" fillId="0" borderId="0" xfId="0" applyFont="1"/>
    <xf numFmtId="4" fontId="4" fillId="0" borderId="1" xfId="0" applyNumberFormat="1" applyFont="1" applyBorder="1" applyAlignment="1">
      <alignment horizontal="right" vertical="center" wrapText="1"/>
    </xf>
    <xf numFmtId="0" fontId="16" fillId="0" borderId="14" xfId="0" applyFont="1" applyBorder="1"/>
    <xf numFmtId="0" fontId="4" fillId="0" borderId="17" xfId="0" applyFont="1" applyBorder="1" applyAlignment="1">
      <alignment horizontal="left"/>
    </xf>
    <xf numFmtId="4" fontId="19" fillId="9" borderId="0" xfId="0" applyNumberFormat="1" applyFont="1" applyFill="1" applyAlignment="1">
      <alignment horizontal="right" vertical="center" wrapText="1"/>
    </xf>
    <xf numFmtId="164" fontId="11" fillId="4" borderId="2" xfId="0" applyNumberFormat="1" applyFont="1" applyFill="1" applyBorder="1"/>
    <xf numFmtId="0" fontId="22" fillId="12" borderId="13" xfId="0" applyFont="1" applyFill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4" fontId="23" fillId="9" borderId="1" xfId="0" applyNumberFormat="1" applyFont="1" applyFill="1" applyBorder="1" applyAlignment="1">
      <alignment horizontal="right" vertical="center" wrapText="1"/>
    </xf>
    <xf numFmtId="0" fontId="14" fillId="5" borderId="0" xfId="0" applyFont="1" applyFill="1" applyAlignment="1">
      <alignment horizontal="center"/>
    </xf>
    <xf numFmtId="165" fontId="12" fillId="0" borderId="2" xfId="0" applyNumberFormat="1" applyFont="1" applyBorder="1"/>
    <xf numFmtId="4" fontId="12" fillId="0" borderId="2" xfId="0" applyNumberFormat="1" applyFont="1" applyBorder="1"/>
    <xf numFmtId="4" fontId="12" fillId="4" borderId="2" xfId="0" applyNumberFormat="1" applyFont="1" applyFill="1" applyBorder="1"/>
    <xf numFmtId="0" fontId="20" fillId="6" borderId="6" xfId="0" applyFont="1" applyFill="1" applyBorder="1" applyAlignment="1">
      <alignment horizontal="center" vertical="center"/>
    </xf>
    <xf numFmtId="4" fontId="12" fillId="0" borderId="15" xfId="0" applyNumberFormat="1" applyFont="1" applyBorder="1"/>
    <xf numFmtId="4" fontId="12" fillId="0" borderId="16" xfId="0" applyNumberFormat="1" applyFont="1" applyBorder="1"/>
    <xf numFmtId="0" fontId="21" fillId="13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justify" vertical="top"/>
    </xf>
    <xf numFmtId="0" fontId="7" fillId="0" borderId="0" xfId="1" applyFont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9" borderId="11" xfId="0" applyFill="1" applyBorder="1" applyAlignment="1">
      <alignment vertical="top" wrapText="1"/>
    </xf>
    <xf numFmtId="0" fontId="0" fillId="9" borderId="0" xfId="0" applyFill="1" applyAlignment="1">
      <alignment vertical="top" wrapText="1"/>
    </xf>
  </cellXfs>
  <cellStyles count="10">
    <cellStyle name="Blanco" xfId="4" xr:uid="{00000000-0005-0000-0000-000000000000}"/>
    <cellStyle name="Cabecera" xfId="7" xr:uid="{00000000-0005-0000-0000-000001000000}"/>
    <cellStyle name="Estilo 1" xfId="5" xr:uid="{00000000-0005-0000-0000-000002000000}"/>
    <cellStyle name="Estilo 2" xfId="6" xr:uid="{00000000-0005-0000-0000-000003000000}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9" xr:uid="{00000000-0005-0000-0000-000008000000}"/>
    <cellStyle name="Sobrecabecera" xfId="8" xr:uid="{00000000-0005-0000-0000-000009000000}"/>
  </cellStyles>
  <dxfs count="57"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FFFFFF"/>
          <bgColor rgb="FFFFFFFF"/>
        </patternFill>
      </fill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color theme="0" tint="-4.9989318521683403E-2"/>
      </font>
    </dxf>
    <dxf>
      <fill>
        <patternFill>
          <bgColor rgb="FF89C19E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>
        <right/>
      </border>
    </dxf>
    <dxf>
      <border>
        <right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sz val="10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89C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onnections" Target="connections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Evolución</a:t>
            </a:r>
            <a:r>
              <a:rPr lang="es-ES" b="1" baseline="0"/>
              <a:t> de la produccion neta por tecnología 2024 (GWh)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Nacional!$R$4:$R$5</c:f>
              <c:strCache>
                <c:ptCount val="2"/>
                <c:pt idx="0">
                  <c:v>Hidraúlica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Nacional!$R$6:$R$18</c15:sqref>
                  </c15:fullRef>
                </c:ext>
              </c:extLst>
              <c:f>Nacional!$R$6:$R$17</c:f>
              <c:numCache>
                <c:formatCode>#,##0.00;\-#,##0.00;;@</c:formatCode>
                <c:ptCount val="12"/>
                <c:pt idx="0">
                  <c:v>4348.427999999999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F-4131-A453-95FEF01C799E}"/>
            </c:ext>
          </c:extLst>
        </c:ser>
        <c:ser>
          <c:idx val="1"/>
          <c:order val="1"/>
          <c:tx>
            <c:strRef>
              <c:f>Nacional!$S$4:$S$5</c:f>
              <c:strCache>
                <c:ptCount val="2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Nacional!$S$6:$S$18</c15:sqref>
                  </c15:fullRef>
                </c:ext>
              </c:extLst>
              <c:f>Nacional!$S$6:$S$17</c:f>
              <c:numCache>
                <c:formatCode>#,##0.00;\-#,##0.00;;@</c:formatCode>
                <c:ptCount val="12"/>
                <c:pt idx="0">
                  <c:v>5161.7309999999998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F-4131-A453-95FEF01C799E}"/>
            </c:ext>
          </c:extLst>
        </c:ser>
        <c:ser>
          <c:idx val="2"/>
          <c:order val="2"/>
          <c:tx>
            <c:strRef>
              <c:f>Nacional!$T$4:$T$5</c:f>
              <c:strCache>
                <c:ptCount val="2"/>
                <c:pt idx="0">
                  <c:v>Combustibles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Nacional!$T$6:$T$18</c15:sqref>
                  </c15:fullRef>
                </c:ext>
              </c:extLst>
              <c:f>Nacional!$T$6:$T$17</c:f>
              <c:numCache>
                <c:formatCode>#,##0.00;\-#,##0.00;;@</c:formatCode>
                <c:ptCount val="12"/>
                <c:pt idx="0">
                  <c:v>6492.5595900000008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1F-4131-A453-95FEF01C799E}"/>
            </c:ext>
          </c:extLst>
        </c:ser>
        <c:ser>
          <c:idx val="3"/>
          <c:order val="3"/>
          <c:tx>
            <c:strRef>
              <c:f>Nacional!$U$4:$U$5</c:f>
              <c:strCache>
                <c:ptCount val="2"/>
                <c:pt idx="0">
                  <c:v>Eólica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Nacional!$U$6:$U$18</c15:sqref>
                  </c15:fullRef>
                </c:ext>
              </c:extLst>
              <c:f>Nacional!$U$6:$U$17</c:f>
              <c:numCache>
                <c:formatCode>#,##0.00;\-#,##0.00;;@</c:formatCode>
                <c:ptCount val="12"/>
                <c:pt idx="0">
                  <c:v>5691.1560599999984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1F-4131-A453-95FEF01C799E}"/>
            </c:ext>
          </c:extLst>
        </c:ser>
        <c:ser>
          <c:idx val="4"/>
          <c:order val="4"/>
          <c:tx>
            <c:strRef>
              <c:f>Nacional!$V$4:$V$5</c:f>
              <c:strCache>
                <c:ptCount val="2"/>
                <c:pt idx="0">
                  <c:v>Solar fotovoltaica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Nacional!$V$6:$V$18</c15:sqref>
                  </c15:fullRef>
                </c:ext>
              </c:extLst>
              <c:f>Nacional!$V$6:$V$17</c:f>
              <c:numCache>
                <c:formatCode>#,##0.00;\-#,##0.00;;@</c:formatCode>
                <c:ptCount val="12"/>
                <c:pt idx="0">
                  <c:v>1908.1598799999997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1F-4131-A453-95FEF01C799E}"/>
            </c:ext>
          </c:extLst>
        </c:ser>
        <c:ser>
          <c:idx val="5"/>
          <c:order val="5"/>
          <c:tx>
            <c:strRef>
              <c:f>Nacional!$W$4:$W$5</c:f>
              <c:strCache>
                <c:ptCount val="2"/>
                <c:pt idx="0">
                  <c:v>Solar térmica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Nacional!$W$6:$W$18</c15:sqref>
                  </c15:fullRef>
                </c:ext>
              </c:extLst>
              <c:f>Nacional!$W$6:$W$17</c:f>
              <c:numCache>
                <c:formatCode>#,##0.00;\-#,##0.00;;@</c:formatCode>
                <c:ptCount val="12"/>
                <c:pt idx="0">
                  <c:v>94.242969999999985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1F-4131-A453-95FEF01C7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170175"/>
        <c:axId val="1539535280"/>
      </c:barChart>
      <c:lineChart>
        <c:grouping val="standard"/>
        <c:varyColors val="0"/>
        <c:ser>
          <c:idx val="7"/>
          <c:order val="7"/>
          <c:tx>
            <c:strRef>
              <c:f>Nacional!$Y$4:$Y$5</c:f>
              <c:strCache>
                <c:ptCount val="2"/>
                <c:pt idx="0">
                  <c:v>Año 2023</c:v>
                </c:pt>
              </c:strCache>
            </c:strRef>
          </c:tx>
          <c:spPr>
            <a:ln w="28575" cap="rnd">
              <a:solidFill>
                <a:schemeClr val="bg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Nacional!$Y$6:$Y$18</c15:sqref>
                  </c15:fullRef>
                </c:ext>
              </c:extLst>
              <c:f>Nacional!$Y$6:$Y$17</c:f>
              <c:numCache>
                <c:formatCode>#,##0.00;\-#,##0.00;;@</c:formatCode>
                <c:ptCount val="12"/>
                <c:pt idx="0">
                  <c:v>24146306.679999996</c:v>
                </c:pt>
                <c:pt idx="1">
                  <c:v>22054384.500000022</c:v>
                </c:pt>
                <c:pt idx="2">
                  <c:v>24299632.879999992</c:v>
                </c:pt>
                <c:pt idx="3">
                  <c:v>21729492.570000008</c:v>
                </c:pt>
                <c:pt idx="4">
                  <c:v>21780255.70999999</c:v>
                </c:pt>
                <c:pt idx="5">
                  <c:v>21583847.830000006</c:v>
                </c:pt>
                <c:pt idx="6">
                  <c:v>23897567.929999992</c:v>
                </c:pt>
                <c:pt idx="7">
                  <c:v>23910612.710000005</c:v>
                </c:pt>
                <c:pt idx="8">
                  <c:v>21175164.549999997</c:v>
                </c:pt>
                <c:pt idx="9">
                  <c:v>21241211.999999989</c:v>
                </c:pt>
                <c:pt idx="10">
                  <c:v>21977076.169999994</c:v>
                </c:pt>
                <c:pt idx="11">
                  <c:v>22826574.440000001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87-4B1F-BC60-27D30754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78640"/>
        <c:axId val="879978968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Nacional!$X$4:$X$5</c15:sqref>
                        </c15:formulaRef>
                      </c:ext>
                    </c:extLst>
                    <c:strCache>
                      <c:ptCount val="2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Nacional!$Q$6:$Q$18</c15:sqref>
                        </c15:fullRef>
                        <c15:formulaRef>
                          <c15:sqref>Nacional!$Q$6:$Q$17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Nacional!$X$6:$X$18</c15:sqref>
                        </c15:fullRef>
                        <c15:formulaRef>
                          <c15:sqref>Nacional!$X$6:$X$17</c15:sqref>
                        </c15:formulaRef>
                      </c:ext>
                    </c:extLst>
                    <c:numCache>
                      <c:formatCode>#,##0.00;\-#,##0.00;;@</c:formatCode>
                      <c:ptCount val="12"/>
                      <c:pt idx="0">
                        <c:v>23696.277499999989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587-4B1F-BC60-27D307549B6A}"/>
                  </c:ext>
                </c:extLst>
              </c15:ser>
            </c15:filteredLineSeries>
          </c:ext>
        </c:extLst>
      </c:lineChart>
      <c:catAx>
        <c:axId val="87997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968"/>
        <c:crosses val="autoZero"/>
        <c:auto val="1"/>
        <c:lblAlgn val="ctr"/>
        <c:lblOffset val="100"/>
        <c:noMultiLvlLbl val="0"/>
      </c:catAx>
      <c:valAx>
        <c:axId val="879978968"/>
        <c:scaling>
          <c:orientation val="minMax"/>
          <c:max val="2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640"/>
        <c:crosses val="autoZero"/>
        <c:crossBetween val="between"/>
      </c:valAx>
      <c:valAx>
        <c:axId val="1539535280"/>
        <c:scaling>
          <c:orientation val="minMax"/>
        </c:scaling>
        <c:delete val="0"/>
        <c:axPos val="r"/>
        <c:numFmt formatCode="#,##0.00;\-#,##0.00;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4170175"/>
        <c:crosses val="max"/>
        <c:crossBetween val="between"/>
      </c:valAx>
      <c:catAx>
        <c:axId val="4741701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9535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689384052838712E-3"/>
          <c:y val="9.4763520002587975E-2"/>
          <c:w val="0.96781374098467687"/>
          <c:h val="0.90462422319433755"/>
        </c:manualLayout>
      </c:layout>
      <c:lineChart>
        <c:grouping val="standard"/>
        <c:varyColors val="0"/>
        <c:ser>
          <c:idx val="2"/>
          <c:order val="1"/>
          <c:tx>
            <c:strRef>
              <c:f>Nacional!$AC$21</c:f>
              <c:strCache>
                <c:ptCount val="1"/>
                <c:pt idx="0">
                  <c:v>Año 2023</c:v>
                </c:pt>
              </c:strCache>
            </c:strRef>
          </c:tx>
          <c:spPr>
            <a:ln w="28575" cap="rnd">
              <a:solidFill>
                <a:schemeClr val="bg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5F-4F30-97FE-3F284D0B76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5F-4F30-97FE-3F284D0B76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5F-4F30-97FE-3F284D0B76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5F-4F30-97FE-3F284D0B7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5F-4F30-97FE-3F284D0B76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5F-4F30-97FE-3F284D0B76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5F-4F30-97FE-3F284D0B76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5F-4F30-97FE-3F284D0B76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5F-4F30-97FE-3F284D0B76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5F-4F30-97FE-3F284D0B76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5F-4F30-97FE-3F284D0B7604}"/>
                </c:ext>
              </c:extLst>
            </c:dLbl>
            <c:dLbl>
              <c:idx val="11"/>
              <c:layout>
                <c:manualLayout>
                  <c:x val="-4.2639804257274164E-2"/>
                  <c:y val="-3.2670885676105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5F-4F30-97FE-3F284D0B760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Nacional!$Z$22:$Z$33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Nacional!$AC$22:$AC$33</c:f>
              <c:numCache>
                <c:formatCode>General</c:formatCode>
                <c:ptCount val="12"/>
                <c:pt idx="0">
                  <c:v>204577265.35999963</c:v>
                </c:pt>
                <c:pt idx="1">
                  <c:v>204577265.35999963</c:v>
                </c:pt>
                <c:pt idx="2">
                  <c:v>204577265.35999963</c:v>
                </c:pt>
                <c:pt idx="3">
                  <c:v>204577265.35999963</c:v>
                </c:pt>
                <c:pt idx="4">
                  <c:v>204577265.35999963</c:v>
                </c:pt>
                <c:pt idx="5">
                  <c:v>204577265.35999963</c:v>
                </c:pt>
                <c:pt idx="6">
                  <c:v>204577265.35999963</c:v>
                </c:pt>
                <c:pt idx="7">
                  <c:v>204577265.35999963</c:v>
                </c:pt>
                <c:pt idx="8">
                  <c:v>204577265.35999963</c:v>
                </c:pt>
                <c:pt idx="9">
                  <c:v>204577265.35999963</c:v>
                </c:pt>
                <c:pt idx="10">
                  <c:v>204577265.35999963</c:v>
                </c:pt>
                <c:pt idx="11">
                  <c:v>204577265.35999963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F-4F30-97FE-3F284D0B7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5975752"/>
        <c:axId val="9859760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Nacional!$AA$21</c15:sqref>
                        </c15:formulaRef>
                      </c:ext>
                    </c:extLst>
                    <c:strCache>
                      <c:ptCount val="1"/>
                      <c:pt idx="0">
                        <c:v>P.Neta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Nacional!$Z$22:$Z$33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Nacional!$AA$22:$AA$33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23696.277499999989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5F-4F30-97FE-3F284D0B7604}"/>
                  </c:ext>
                </c:extLst>
              </c15:ser>
            </c15:filteredLineSeries>
          </c:ext>
        </c:extLst>
      </c:lineChart>
      <c:catAx>
        <c:axId val="985975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85976080"/>
        <c:crosses val="autoZero"/>
        <c:auto val="1"/>
        <c:lblAlgn val="ctr"/>
        <c:lblOffset val="100"/>
        <c:noMultiLvlLbl val="0"/>
      </c:catAx>
      <c:valAx>
        <c:axId val="985976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5975752"/>
        <c:crosses val="autoZero"/>
        <c:crossBetween val="between"/>
      </c:valAx>
      <c:spPr>
        <a:noFill/>
        <a:ln>
          <a:solidFill>
            <a:schemeClr val="bg1">
              <a:lumMod val="85000"/>
              <a:alpha val="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Hoja1!$AC$9</c:f>
          <c:strCache>
            <c:ptCount val="1"/>
            <c:pt idx="0">
              <c:v>Evolución de la produccion neta por tecnología 2024 (GWh). All</c:v>
            </c:pt>
          </c:strCache>
        </c:strRef>
      </c:tx>
      <c:layout>
        <c:manualLayout>
          <c:xMode val="edge"/>
          <c:yMode val="edge"/>
          <c:x val="0.16662118989170968"/>
          <c:y val="3.6447462919370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Hoja1!$L$8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Hoja1!$L$9:$L$20</c:f>
              <c:numCache>
                <c:formatCode>#,##0.0</c:formatCode>
                <c:ptCount val="12"/>
                <c:pt idx="0">
                  <c:v>6492.5595900000008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2-49DE-A815-46108CDD4163}"/>
            </c:ext>
          </c:extLst>
        </c:ser>
        <c:ser>
          <c:idx val="1"/>
          <c:order val="1"/>
          <c:tx>
            <c:strRef>
              <c:f>Hoja1!$M$8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Hoja1!$M$9:$M$20</c:f>
              <c:numCache>
                <c:formatCode>#,##0.0</c:formatCode>
                <c:ptCount val="12"/>
                <c:pt idx="0">
                  <c:v>5691.1560599999984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2-49DE-A815-46108CDD4163}"/>
            </c:ext>
          </c:extLst>
        </c:ser>
        <c:ser>
          <c:idx val="2"/>
          <c:order val="2"/>
          <c:tx>
            <c:strRef>
              <c:f>Hoja1!$N$8</c:f>
              <c:strCache>
                <c:ptCount val="1"/>
                <c:pt idx="0">
                  <c:v>Hidraúlica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Hoja1!$N$9:$N$20</c:f>
              <c:numCache>
                <c:formatCode>#,##0.0</c:formatCode>
                <c:ptCount val="12"/>
                <c:pt idx="0">
                  <c:v>4348.427999999999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2-49DE-A815-46108CDD4163}"/>
            </c:ext>
          </c:extLst>
        </c:ser>
        <c:ser>
          <c:idx val="3"/>
          <c:order val="3"/>
          <c:tx>
            <c:strRef>
              <c:f>Hoja1!$O$8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Hoja1!$O$9:$O$20</c:f>
              <c:numCache>
                <c:formatCode>#,##0.0</c:formatCode>
                <c:ptCount val="12"/>
                <c:pt idx="0">
                  <c:v>5161.7309999999998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22-49DE-A815-46108CDD4163}"/>
            </c:ext>
          </c:extLst>
        </c:ser>
        <c:ser>
          <c:idx val="4"/>
          <c:order val="4"/>
          <c:tx>
            <c:strRef>
              <c:f>Hoja1!$P$8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Hoja1!$P$9:$P$20</c:f>
              <c:numCache>
                <c:formatCode>#,##0.0</c:formatCode>
                <c:ptCount val="12"/>
                <c:pt idx="0">
                  <c:v>1908.1598799999997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2-49DE-A815-46108CDD4163}"/>
            </c:ext>
          </c:extLst>
        </c:ser>
        <c:ser>
          <c:idx val="5"/>
          <c:order val="5"/>
          <c:tx>
            <c:strRef>
              <c:f>Hoja1!$Q$8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Hoja1!$Q$9:$Q$20</c:f>
              <c:numCache>
                <c:formatCode>#,##0.0</c:formatCode>
                <c:ptCount val="12"/>
                <c:pt idx="0">
                  <c:v>94.242969999999985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22-49DE-A815-46108CDD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9978640"/>
        <c:axId val="879978968"/>
      </c:barChart>
      <c:lineChart>
        <c:grouping val="standard"/>
        <c:varyColors val="0"/>
        <c:ser>
          <c:idx val="6"/>
          <c:order val="6"/>
          <c:tx>
            <c:strRef>
              <c:f>Hoja1!$R$8</c:f>
              <c:strCache>
                <c:ptCount val="1"/>
                <c:pt idx="0">
                  <c:v>Total general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Hoja1!$R$9:$R$20</c:f>
              <c:numCache>
                <c:formatCode>#,##0.0</c:formatCode>
                <c:ptCount val="12"/>
                <c:pt idx="0">
                  <c:v>23696.277499999989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22-49DE-A815-46108CDD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04024"/>
        <c:axId val="1002602712"/>
      </c:lineChart>
      <c:catAx>
        <c:axId val="87997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968"/>
        <c:crosses val="autoZero"/>
        <c:auto val="1"/>
        <c:lblAlgn val="ctr"/>
        <c:lblOffset val="100"/>
        <c:noMultiLvlLbl val="0"/>
      </c:catAx>
      <c:valAx>
        <c:axId val="87997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640"/>
        <c:crosses val="autoZero"/>
        <c:crossBetween val="between"/>
      </c:valAx>
      <c:valAx>
        <c:axId val="1002602712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002604024"/>
        <c:crosses val="max"/>
        <c:crossBetween val="between"/>
      </c:valAx>
      <c:catAx>
        <c:axId val="1002604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2602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_xlchart.v1.1</cx:f>
      </cx:numDim>
    </cx:data>
    <cx:data id="1">
      <cx:strDim type="cat">
        <cx:f>_xlchart.v1.6</cx:f>
      </cx:strDim>
      <cx:numDim type="val">
        <cx:f>_xlchart.v1.3</cx:f>
      </cx:numDim>
    </cx:data>
    <cx:data id="2">
      <cx:strDim type="cat">
        <cx:f>_xlchart.v1.6</cx:f>
      </cx:strDim>
      <cx:numDim type="val">
        <cx:f>_xlchart.v1.5</cx:f>
      </cx:numDim>
    </cx:data>
  </cx:chartData>
  <cx:chart>
    <cx:title pos="t" align="ctr" overlay="0">
      <cx:tx>
        <cx:txData>
          <cx:v>Producción energia neta acumulada 2024 Vs total 2023 (GWh)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s-ES" sz="1400" b="1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Producción energia neta acumulada 2024 Vs total 2023 (GWh)</a:t>
          </a:r>
        </a:p>
      </cx:txPr>
    </cx:title>
    <cx:plotArea>
      <cx:plotAreaRegion>
        <cx:series layoutId="waterfall" uniqueId="{D5B50BF4-0674-4B0D-A4EB-DFAFB2CB8CA7}" formatIdx="0">
          <cx:tx>
            <cx:txData>
              <cx:f>_xlchart.v1.0</cx:f>
              <cx:v>P.Neta</cx:v>
            </cx:txData>
          </cx:tx>
          <cx:spPr>
            <a:solidFill>
              <a:schemeClr val="tx2"/>
            </a:solidFill>
          </cx:spPr>
          <cx:dataLabels>
            <cx:numFmt formatCode="#.##0,00;-#.##0,00;;@" sourceLinked="0"/>
            <cx:visibility seriesName="0" categoryName="0" value="1"/>
            <cx:separator>, </cx:separator>
          </cx:dataLabels>
          <cx:dataId val="0"/>
          <cx:layoutPr>
            <cx:subtotals/>
          </cx:layoutPr>
        </cx:series>
        <cx:series layoutId="waterfall" hidden="1" uniqueId="{3CE8244B-AEE5-4F2B-ACC4-C94DE3E5E947}" formatIdx="1">
          <cx:tx>
            <cx:txData>
              <cx:f>_xlchart.v1.2</cx:f>
              <cx:v>Acumulado</cx:v>
            </cx:txData>
          </cx:tx>
          <cx:dataLabels>
            <cx:visibility seriesName="0" categoryName="0" value="1"/>
          </cx:dataLabels>
          <cx:dataId val="1"/>
          <cx:layoutPr>
            <cx:subtotals/>
          </cx:layoutPr>
        </cx:series>
        <cx:series layoutId="waterfall" hidden="1" uniqueId="{6D8B0401-C813-4899-B684-F13596D94033}" formatIdx="2">
          <cx:tx>
            <cx:txData>
              <cx:f>_xlchart.v1.4</cx:f>
              <cx:v>Año 2023</cx:v>
            </cx:txData>
          </cx:tx>
          <cx:dataLabels>
            <cx:visibility seriesName="0" categoryName="0" value="1"/>
          </cx:dataLabels>
          <cx:dataId val="2"/>
          <cx:layoutPr>
            <cx:subtotals/>
          </cx:layoutPr>
        </cx:series>
      </cx:plotAreaRegion>
      <cx:axis id="0">
        <cx:catScaling/>
        <cx:tickLabels/>
      </cx:axis>
      <cx:axis id="1">
        <cx:valScaling max="280000"/>
        <cx:majorGridlines/>
        <cx:tickLabels/>
        <cx:numFmt formatCode="#.##0" sourceLinked="0"/>
      </cx:axis>
    </cx:plotArea>
  </cx:chart>
  <cx:spPr>
    <a:ln>
      <a:solidFill>
        <a:schemeClr val="bg1">
          <a:lumMod val="85000"/>
          <a:alpha val="0"/>
        </a:schemeClr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_xlchart.v1.7</cx:f>
      </cx:strDim>
      <cx:numDim type="val">
        <cx:f>_xlchart.v1.9</cx:f>
      </cx:numDim>
    </cx:data>
  </cx:chartData>
  <cx:chart>
    <cx:plotArea>
      <cx:plotAreaRegion>
        <cx:series layoutId="waterfall" uniqueId="{6839756D-7259-4D1A-B204-133A01BC40C1}" formatIdx="6">
          <cx:tx>
            <cx:txData>
              <cx:f>_xlchart.v1.8</cx:f>
              <cx:v>Total general</cx:v>
            </cx:txData>
          </cx:tx>
          <cx:spPr>
            <a:solidFill>
              <a:schemeClr val="tx2"/>
            </a:solidFill>
          </cx:spPr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val">
        <cx:f>_xlchart.v1.12</cx:f>
      </cx:numDim>
    </cx:data>
  </cx:chartData>
  <cx:chart>
    <cx:plotArea>
      <cx:plotAreaRegion>
        <cx:series layoutId="waterfall" uniqueId="{35865E41-4FD6-4BAF-9CEE-DE9ECDA9CAB3}" formatIdx="0">
          <cx:tx>
            <cx:txData>
              <cx:f>_xlchart.v1.11</cx:f>
              <cx:v>Combustibles</cx:v>
            </cx:txData>
          </cx:tx>
          <cx:spPr>
            <a:solidFill>
              <a:schemeClr val="accent6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_xlchart.v1.13</cx:f>
      </cx:strDim>
      <cx:numDim type="val">
        <cx:f>_xlchart.v1.15</cx:f>
      </cx:numDim>
    </cx:data>
  </cx:chartData>
  <cx:chart>
    <cx:plotArea>
      <cx:plotAreaRegion>
        <cx:series layoutId="waterfall" uniqueId="{A547A831-DE83-4E23-8FCF-71DBCC516B48}" formatIdx="1">
          <cx:tx>
            <cx:txData>
              <cx:f>_xlchart.v1.14</cx:f>
              <cx:v>Eólica</cx:v>
            </cx:txData>
          </cx:tx>
          <cx:spPr>
            <a:solidFill>
              <a:schemeClr val="accent3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_xlchart.v1.19</cx:f>
      </cx:strDim>
      <cx:numDim type="val">
        <cx:f>_xlchart.v1.21</cx:f>
      </cx:numDim>
    </cx:data>
  </cx:chartData>
  <cx:chart>
    <cx:plotArea>
      <cx:plotAreaRegion>
        <cx:series layoutId="waterfall" uniqueId="{5CA2D00E-5BF8-4D2A-BBA6-495BF34FC7BE}" formatIdx="2">
          <cx:tx>
            <cx:txData>
              <cx:f>_xlchart.v1.20</cx:f>
              <cx:v>Hidraúlica</cx:v>
            </cx:txData>
          </cx:tx>
          <cx:spPr>
            <a:solidFill>
              <a:schemeClr val="accent1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val">
        <cx:f>_xlchart.v1.24</cx:f>
      </cx:numDim>
    </cx:data>
  </cx:chartData>
  <cx:chart>
    <cx:plotArea>
      <cx:plotAreaRegion>
        <cx:series layoutId="waterfall" uniqueId="{06BA0455-DACA-4FCD-93D1-2FE9EDEB7125}" formatIdx="3">
          <cx:tx>
            <cx:txData>
              <cx:f>_xlchart.v1.23</cx:f>
              <cx:v>Nuclear</cx:v>
            </cx:txData>
          </cx:tx>
          <cx:spPr>
            <a:solidFill>
              <a:schemeClr val="accent2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val">
        <cx:f>_xlchart.v1.18</cx:f>
      </cx:numDim>
    </cx:data>
  </cx:chartData>
  <cx:chart>
    <cx:plotArea>
      <cx:plotAreaRegion>
        <cx:series layoutId="waterfall" uniqueId="{B5328F83-977B-477D-AF6A-25BBB8195426}" formatIdx="4">
          <cx:tx>
            <cx:txData>
              <cx:f>_xlchart.v1.17</cx:f>
              <cx:v>Solar fotovoltaica</cx:v>
            </cx:txData>
          </cx:tx>
          <cx:spPr>
            <a:solidFill>
              <a:schemeClr val="accent4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_xlchart.v1.25</cx:f>
      </cx:strDim>
      <cx:numDim type="val">
        <cx:f>_xlchart.v1.27</cx:f>
      </cx:numDim>
    </cx:data>
  </cx:chartData>
  <cx:chart>
    <cx:plotArea>
      <cx:plotAreaRegion>
        <cx:series layoutId="waterfall" uniqueId="{3FE30ACC-F409-4168-8002-82EBB09FBE63}" formatIdx="5">
          <cx:tx>
            <cx:txData>
              <cx:f>_xlchart.v1.26</cx:f>
              <cx:v>Solar térmica</cx:v>
            </cx:txData>
          </cx:tx>
          <cx:spPr>
            <a:solidFill>
              <a:schemeClr val="accent5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microsoft.com/office/2014/relationships/chartEx" Target="../charts/chartEx8.xml"/><Relationship Id="rId3" Type="http://schemas.microsoft.com/office/2014/relationships/chartEx" Target="../charts/chartEx3.xml"/><Relationship Id="rId7" Type="http://schemas.microsoft.com/office/2014/relationships/chartEx" Target="../charts/chartEx7.xml"/><Relationship Id="rId2" Type="http://schemas.openxmlformats.org/officeDocument/2006/relationships/chart" Target="../charts/chart3.xml"/><Relationship Id="rId1" Type="http://schemas.microsoft.com/office/2014/relationships/chartEx" Target="../charts/chartEx2.xml"/><Relationship Id="rId6" Type="http://schemas.microsoft.com/office/2014/relationships/chartEx" Target="../charts/chartEx6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</xdr:colOff>
      <xdr:row>1</xdr:row>
      <xdr:rowOff>0</xdr:rowOff>
    </xdr:from>
    <xdr:ext cx="3030855" cy="761996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28" y="190500"/>
          <a:ext cx="3030855" cy="7619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19</xdr:row>
      <xdr:rowOff>177800</xdr:rowOff>
    </xdr:from>
    <xdr:to>
      <xdr:col>7</xdr:col>
      <xdr:colOff>440267</xdr:colOff>
      <xdr:row>34</xdr:row>
      <xdr:rowOff>110064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482600</xdr:colOff>
      <xdr:row>19</xdr:row>
      <xdr:rowOff>110065</xdr:rowOff>
    </xdr:from>
    <xdr:to>
      <xdr:col>14</xdr:col>
      <xdr:colOff>803273</xdr:colOff>
      <xdr:row>35</xdr:row>
      <xdr:rowOff>44450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531100" y="3420003"/>
          <a:ext cx="6583361" cy="3053822"/>
          <a:chOff x="7083425" y="3415240"/>
          <a:chExt cx="5988048" cy="3068110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4" name="Gráfico 3">
                <a:extLst>
                  <a:ext uri="{FF2B5EF4-FFF2-40B4-BE49-F238E27FC236}">
                    <a16:creationId xmlns:a16="http://schemas.microsoft.com/office/drawing/2014/main" id="{00000000-0008-0000-0100-000004000000}"/>
                  </a:ext>
                </a:extLst>
              </xdr:cNvPr>
              <xdr:cNvGraphicFramePr/>
            </xdr:nvGraphicFramePr>
            <xdr:xfrm>
              <a:off x="7083425" y="3415240"/>
              <a:ext cx="5097992" cy="2964393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7083425" y="3415240"/>
                <a:ext cx="5097992" cy="2964393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GraphicFramePr>
            <a:graphicFrameLocks/>
          </xdr:cNvGraphicFramePr>
        </xdr:nvGraphicFramePr>
        <xdr:xfrm>
          <a:off x="7501466" y="3515784"/>
          <a:ext cx="5570007" cy="29675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359104</xdr:colOff>
      <xdr:row>24</xdr:row>
      <xdr:rowOff>35033</xdr:rowOff>
    </xdr:from>
    <xdr:to>
      <xdr:col>14</xdr:col>
      <xdr:colOff>696310</xdr:colOff>
      <xdr:row>36</xdr:row>
      <xdr:rowOff>131861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41204" y="4102208"/>
              <a:ext cx="4833006" cy="23828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1559034</xdr:colOff>
      <xdr:row>22</xdr:row>
      <xdr:rowOff>43794</xdr:rowOff>
    </xdr:from>
    <xdr:to>
      <xdr:col>7</xdr:col>
      <xdr:colOff>686384</xdr:colOff>
      <xdr:row>36</xdr:row>
      <xdr:rowOff>159989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306552</xdr:colOff>
      <xdr:row>36</xdr:row>
      <xdr:rowOff>113863</xdr:rowOff>
    </xdr:from>
    <xdr:to>
      <xdr:col>4</xdr:col>
      <xdr:colOff>451068</xdr:colOff>
      <xdr:row>50</xdr:row>
      <xdr:rowOff>123103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306552" y="6483707"/>
          <a:ext cx="4799860" cy="2676240"/>
          <a:chOff x="306552" y="6087242"/>
          <a:chExt cx="4839137" cy="258427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3" name="Gráfico 2">
                <a:extLst>
                  <a:ext uri="{FF2B5EF4-FFF2-40B4-BE49-F238E27FC236}">
                    <a16:creationId xmlns:a16="http://schemas.microsoft.com/office/drawing/2014/main" id="{00000000-0008-0000-0200-000003000000}"/>
                  </a:ext>
                </a:extLst>
              </xdr:cNvPr>
              <xdr:cNvGraphicFramePr/>
            </xdr:nvGraphicFramePr>
            <xdr:xfrm>
              <a:off x="306552" y="6367517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3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06552" y="6367517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1">
        <xdr:nvSpPr>
          <xdr:cNvPr id="18" name="CuadroTexto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394139" y="6087242"/>
            <a:ext cx="4703377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B49688A-9E41-4591-8D72-5EA2CEC52DDB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Combustibles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823311</xdr:colOff>
      <xdr:row>22</xdr:row>
      <xdr:rowOff>140138</xdr:rowOff>
    </xdr:from>
    <xdr:to>
      <xdr:col>14</xdr:col>
      <xdr:colOff>578070</xdr:colOff>
      <xdr:row>23</xdr:row>
      <xdr:rowOff>157655</xdr:rowOff>
    </xdr:to>
    <xdr:sp macro="" textlink="Hoja1!$AC$10">
      <xdr:nvSpPr>
        <xdr:cNvPr id="19" name="CuadroText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9941035" y="3442138"/>
          <a:ext cx="4256690" cy="2977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F65970-B42E-4BDF-9E24-114A23709410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Energia neta acumulada 2024 (GWh). All</a:t>
          </a:fld>
          <a:endParaRPr lang="es-ES" sz="1200"/>
        </a:p>
      </xdr:txBody>
    </xdr:sp>
    <xdr:clientData/>
  </xdr:twoCellAnchor>
  <xdr:twoCellAnchor>
    <xdr:from>
      <xdr:col>4</xdr:col>
      <xdr:colOff>380124</xdr:colOff>
      <xdr:row>36</xdr:row>
      <xdr:rowOff>105104</xdr:rowOff>
    </xdr:from>
    <xdr:to>
      <xdr:col>9</xdr:col>
      <xdr:colOff>796158</xdr:colOff>
      <xdr:row>50</xdr:row>
      <xdr:rowOff>59164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5035468" y="6474948"/>
          <a:ext cx="4940409" cy="2621060"/>
          <a:chOff x="5074745" y="6078483"/>
          <a:chExt cx="4839137" cy="252909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3" name="Gráfico 12">
                <a:extLst>
                  <a:ext uri="{FF2B5EF4-FFF2-40B4-BE49-F238E27FC236}">
                    <a16:creationId xmlns:a16="http://schemas.microsoft.com/office/drawing/2014/main" id="{00000000-0008-0000-0200-00000D000000}"/>
                  </a:ext>
                </a:extLst>
              </xdr:cNvPr>
              <xdr:cNvGraphicFramePr/>
            </xdr:nvGraphicFramePr>
            <xdr:xfrm>
              <a:off x="5074745" y="6303578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4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074745" y="6303578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2">
        <xdr:nvSpPr>
          <xdr:cNvPr id="20" name="CuadroTexto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5421585" y="6078483"/>
            <a:ext cx="4475655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12666E7D-6C0B-45F6-BA22-CE80BBB03169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Eólica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847835</xdr:colOff>
      <xdr:row>36</xdr:row>
      <xdr:rowOff>134884</xdr:rowOff>
    </xdr:from>
    <xdr:to>
      <xdr:col>15</xdr:col>
      <xdr:colOff>300420</xdr:colOff>
      <xdr:row>50</xdr:row>
      <xdr:rowOff>59164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10027554" y="6504728"/>
          <a:ext cx="4929460" cy="2591280"/>
          <a:chOff x="9965559" y="6108263"/>
          <a:chExt cx="4839137" cy="249931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4" name="Gráfico 13">
                <a:extLst>
                  <a:ext uri="{FF2B5EF4-FFF2-40B4-BE49-F238E27FC236}">
                    <a16:creationId xmlns:a16="http://schemas.microsoft.com/office/drawing/2014/main" id="{00000000-0008-0000-0200-00000E000000}"/>
                  </a:ext>
                </a:extLst>
              </xdr:cNvPr>
              <xdr:cNvGraphicFramePr/>
            </xdr:nvGraphicFramePr>
            <xdr:xfrm>
              <a:off x="9965559" y="6303578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5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9965559" y="6303578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3">
        <xdr:nvSpPr>
          <xdr:cNvPr id="21" name="CuadroTexto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10312400" y="6108263"/>
            <a:ext cx="4472152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4FF7C80C-1A54-49FE-99FA-C870363A3159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Hidraúlica (GWh). All</a:t>
            </a:fld>
            <a:endParaRPr lang="es-ES" sz="1200"/>
          </a:p>
        </xdr:txBody>
      </xdr:sp>
    </xdr:grpSp>
    <xdr:clientData/>
  </xdr:twoCellAnchor>
  <xdr:twoCellAnchor>
    <xdr:from>
      <xdr:col>0</xdr:col>
      <xdr:colOff>306552</xdr:colOff>
      <xdr:row>51</xdr:row>
      <xdr:rowOff>43793</xdr:rowOff>
    </xdr:from>
    <xdr:to>
      <xdr:col>4</xdr:col>
      <xdr:colOff>481723</xdr:colOff>
      <xdr:row>65</xdr:row>
      <xdr:rowOff>35517</xdr:rowOff>
    </xdr:to>
    <xdr:grpSp>
      <xdr:nvGrpSpPr>
        <xdr:cNvPr id="30" name="Grup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/>
      </xdr:nvGrpSpPr>
      <xdr:grpSpPr>
        <a:xfrm>
          <a:off x="306552" y="9271137"/>
          <a:ext cx="4830515" cy="2658724"/>
          <a:chOff x="306552" y="8776138"/>
          <a:chExt cx="4869792" cy="2566758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5" name="Gráfico 14">
                <a:extLst>
                  <a:ext uri="{FF2B5EF4-FFF2-40B4-BE49-F238E27FC236}">
                    <a16:creationId xmlns:a16="http://schemas.microsoft.com/office/drawing/2014/main" id="{00000000-0008-0000-0200-00000F000000}"/>
                  </a:ext>
                </a:extLst>
              </xdr:cNvPr>
              <xdr:cNvGraphicFramePr/>
            </xdr:nvGraphicFramePr>
            <xdr:xfrm>
              <a:off x="306552" y="9038896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6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06552" y="9038896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4">
        <xdr:nvSpPr>
          <xdr:cNvPr id="22" name="CuadroText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376619" y="8776138"/>
            <a:ext cx="4799725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2D070844-EC9B-489E-BB80-E8EF59DC1495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Nuclear (GWh). All</a:t>
            </a:fld>
            <a:endParaRPr lang="es-ES" sz="1200"/>
          </a:p>
        </xdr:txBody>
      </xdr:sp>
    </xdr:grpSp>
    <xdr:clientData/>
  </xdr:twoCellAnchor>
  <xdr:twoCellAnchor>
    <xdr:from>
      <xdr:col>4</xdr:col>
      <xdr:colOff>380124</xdr:colOff>
      <xdr:row>51</xdr:row>
      <xdr:rowOff>82333</xdr:rowOff>
    </xdr:from>
    <xdr:to>
      <xdr:col>10</xdr:col>
      <xdr:colOff>26276</xdr:colOff>
      <xdr:row>65</xdr:row>
      <xdr:rowOff>61793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pSpPr/>
      </xdr:nvGrpSpPr>
      <xdr:grpSpPr>
        <a:xfrm>
          <a:off x="5035468" y="9309677"/>
          <a:ext cx="5075402" cy="2646460"/>
          <a:chOff x="5074745" y="8814678"/>
          <a:chExt cx="4953876" cy="2554494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6" name="Gráfico 15">
                <a:extLst>
                  <a:ext uri="{FF2B5EF4-FFF2-40B4-BE49-F238E27FC236}">
                    <a16:creationId xmlns:a16="http://schemas.microsoft.com/office/drawing/2014/main" id="{00000000-0008-0000-0200-000010000000}"/>
                  </a:ext>
                </a:extLst>
              </xdr:cNvPr>
              <xdr:cNvGraphicFramePr/>
            </xdr:nvGraphicFramePr>
            <xdr:xfrm>
              <a:off x="5074745" y="9065172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7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074745" y="9065172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5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5337503" y="8814678"/>
            <a:ext cx="4691118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B7742445-262D-45D0-BBF0-36A3F6725DA3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Fotovoltaica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847834</xdr:colOff>
      <xdr:row>51</xdr:row>
      <xdr:rowOff>77076</xdr:rowOff>
    </xdr:from>
    <xdr:to>
      <xdr:col>15</xdr:col>
      <xdr:colOff>437930</xdr:colOff>
      <xdr:row>65</xdr:row>
      <xdr:rowOff>80578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10027553" y="9304420"/>
          <a:ext cx="5057446" cy="2670502"/>
          <a:chOff x="9965558" y="8809421"/>
          <a:chExt cx="4976648" cy="2578536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0" name="Gráfico 9">
                <a:extLst>
                  <a:ext uri="{FF2B5EF4-FFF2-40B4-BE49-F238E27FC236}">
                    <a16:creationId xmlns:a16="http://schemas.microsoft.com/office/drawing/2014/main" id="{00000000-0008-0000-0200-00000A000000}"/>
                  </a:ext>
                </a:extLst>
              </xdr:cNvPr>
              <xdr:cNvGraphicFramePr/>
            </xdr:nvGraphicFramePr>
            <xdr:xfrm>
              <a:off x="9965558" y="9082690"/>
              <a:ext cx="4839137" cy="2305267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8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9965558" y="9082690"/>
                <a:ext cx="4839137" cy="230526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6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10167007" y="8809421"/>
            <a:ext cx="4775199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F66A7B8F-5A63-4FDD-AD0B-6595393339A5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Solar Térmica (GWh). All</a:t>
            </a:fld>
            <a:endParaRPr lang="es-ES" sz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792391</xdr:colOff>
      <xdr:row>21</xdr:row>
      <xdr:rowOff>121920</xdr:rowOff>
    </xdr:from>
    <xdr:ext cx="1828800" cy="2794001"/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2391" y="3962400"/>
              <a:ext cx="1828800" cy="27940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one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376.670531828706" backgroundQuery="1" createdVersion="8" refreshedVersion="8" minRefreshableVersion="3" recordCount="0" supportSubquery="1" supportAdvancedDrill="1" xr:uid="{00000000-000A-0000-FFFF-FFFF06000000}">
  <cacheSource type="external" connectionId="5"/>
  <cacheFields count="5">
    <cacheField name="[Datos].[Tech].[Tech]" caption="Tech" numFmtId="0" hierarchy="1" level="1">
      <sharedItems count="6">
        <s v="Combustibles"/>
        <s v="Eólica"/>
        <s v="Hidraúlica"/>
        <s v="Nuclear"/>
        <s v="Solar fotovoltaica"/>
        <s v="Solar térmica"/>
      </sharedItems>
    </cacheField>
    <cacheField name="[Datos].[Region].[Region]" caption="Region" numFmtId="0" level="1">
      <sharedItems containsSemiMixedTypes="0" containsNonDate="0" containsString="0"/>
    </cacheField>
    <cacheField name="[Meses].[Mes_1].[Mes_1]" caption="Mes_1" numFmtId="0" hierarchy="9" level="1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[Measures].[P. Bornes]" caption="P. Bornes" numFmtId="0" hierarchy="16" level="32767"/>
    <cacheField name="[Measures].[P. Neta]" caption="P. Neta" numFmtId="0" hierarchy="15" level="32767"/>
  </cacheFields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>
      <fieldsUsage count="2">
        <fieldUsage x="-1"/>
        <fieldUsage x="1"/>
      </fieldsUsage>
    </cacheHierarchy>
    <cacheHierarchy uniqueName="[Datos].[Tech]" caption="Tech" attribute="1" defaultMemberUniqueName="[Datos].[Tech].[All]" allUniqueName="[Datos].[Tech].[All]" dimensionUniqueName="[Datos]" displayFolder="" count="2" memberValueDatatype="130" unbalanced="0">
      <fieldsUsage count="2">
        <fieldUsage x="-1"/>
        <fieldUsage x="0"/>
      </fieldsUsage>
    </cacheHierarchy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2" memberValueDatatype="130" unbalanced="0">
      <fieldsUsage count="2">
        <fieldUsage x="-1"/>
        <fieldUsage x="2"/>
      </fieldsUsage>
    </cacheHierarchy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/>
    <cacheHierarchy uniqueName="[Measures].[P. Bornes_]" caption="P. Bornes_" measure="1" displayFolder="" measureGroup="Datos" count="0"/>
    <cacheHierarchy uniqueName="[Measures].[P. Neta]" caption="P. Neta" measure="1" displayFolder="" measureGroup="Datos" count="0" oneField="1">
      <fieldsUsage count="1">
        <fieldUsage x="4"/>
      </fieldsUsage>
    </cacheHierarchy>
    <cacheHierarchy uniqueName="[Measures].[P. Bornes]" caption="P. Bornes" measure="1" displayFolder="" measureGroup="Datos" count="0" oneField="1">
      <fieldsUsage count="1">
        <fieldUsage x="3"/>
      </fieldsUsage>
    </cacheHierarchy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dimensions count="3">
    <dimension name="Datos" uniqueName="[Datos]" caption="Datos"/>
    <dimension measure="1" name="Measures" uniqueName="[Measures]" caption="Measures"/>
    <dimension name="Meses" uniqueName="[Meses]" caption="Meses"/>
  </dimensions>
  <measureGroups count="2">
    <measureGroup name="Datos" caption="Datos"/>
    <measureGroup name="Meses" caption="Meses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376.670534259261" backgroundQuery="1" createdVersion="8" refreshedVersion="8" minRefreshableVersion="3" recordCount="0" supportSubquery="1" supportAdvancedDrill="1" xr:uid="{00000000-000A-0000-FFFF-FFFF09000000}">
  <cacheSource type="external" connectionId="5"/>
  <cacheFields count="4">
    <cacheField name="[Meses].[Mes_1].[Mes_1]" caption="Mes_1" numFmtId="0" hierarchy="9" level="1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[Measures].[P. Neta_]" caption="P. Neta_" numFmtId="0" hierarchy="13" level="32767"/>
    <cacheField name="[Datos].[Tech].[Tech]" caption="Tech" numFmtId="0" hierarchy="1" level="1">
      <sharedItems count="6">
        <s v="Combustibles"/>
        <s v="Eólica"/>
        <s v="Hidraúlica"/>
        <s v="Nuclear"/>
        <s v="Solar fotovoltaica"/>
        <s v="Solar térmica"/>
      </sharedItems>
    </cacheField>
    <cacheField name="[Datos].[Region].[Region]" caption="Region" numFmtId="0" level="1">
      <sharedItems containsSemiMixedTypes="0" containsNonDate="0" containsString="0"/>
    </cacheField>
  </cacheFields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>
      <fieldsUsage count="2">
        <fieldUsage x="-1"/>
        <fieldUsage x="3"/>
      </fieldsUsage>
    </cacheHierarchy>
    <cacheHierarchy uniqueName="[Datos].[Tech]" caption="Tech" attribute="1" defaultMemberUniqueName="[Datos].[Tech].[All]" allUniqueName="[Datos].[Tech].[All]" dimensionUniqueName="[Datos]" displayFolder="" count="2" memberValueDatatype="130" unbalanced="0">
      <fieldsUsage count="2">
        <fieldUsage x="-1"/>
        <fieldUsage x="2"/>
      </fieldsUsage>
    </cacheHierarchy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2" memberValueDatatype="130" unbalanced="0">
      <fieldsUsage count="2">
        <fieldUsage x="-1"/>
        <fieldUsage x="0"/>
      </fieldsUsage>
    </cacheHierarchy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 oneField="1">
      <fieldsUsage count="1">
        <fieldUsage x="1"/>
      </fieldsUsage>
    </cacheHierarchy>
    <cacheHierarchy uniqueName="[Measures].[P. Bornes_]" caption="P. Bornes_" measure="1" displayFolder="" measureGroup="Datos" count="0"/>
    <cacheHierarchy uniqueName="[Measures].[P. Neta]" caption="P. Neta" measure="1" displayFolder="" measureGroup="Datos" count="0"/>
    <cacheHierarchy uniqueName="[Measures].[P. Bornes]" caption="P. Bornes" measure="1" displayFolder="" measureGroup="Datos" count="0"/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dimensions count="3">
    <dimension name="Datos" uniqueName="[Datos]" caption="Datos"/>
    <dimension measure="1" name="Measures" uniqueName="[Measures]" caption="Measures"/>
    <dimension name="Meses" uniqueName="[Meses]" caption="Meses"/>
  </dimensions>
  <measureGroups count="2">
    <measureGroup name="Datos" caption="Datos"/>
    <measureGroup name="Meses" caption="Meses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376.670529513889" backgroundQuery="1" createdVersion="3" refreshedVersion="8" minRefreshableVersion="3" recordCount="0" supportSubquery="1" supportAdvancedDrill="1" xr:uid="{04067C34-5E25-4687-9A61-0A5DDCA254DC}">
  <cacheSource type="external" connectionId="5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/>
    <cacheHierarchy uniqueName="[Datos].[Tech]" caption="Tech" attribute="1" defaultMemberUniqueName="[Datos].[Tech].[All]" allUniqueName="[Datos].[Tech].[All]" dimensionUniqueName="[Datos]" displayFolder="" count="0" memberValueDatatype="130" unbalanced="0"/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0" memberValueDatatype="130" unbalanced="0"/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/>
    <cacheHierarchy uniqueName="[Measures].[P. Bornes_]" caption="P. Bornes_" measure="1" displayFolder="" measureGroup="Datos" count="0"/>
    <cacheHierarchy uniqueName="[Measures].[P. Neta]" caption="P. Neta" measure="1" displayFolder="" measureGroup="Datos" count="0"/>
    <cacheHierarchy uniqueName="[Measures].[P. Bornes]" caption="P. Bornes" measure="1" displayFolder="" measureGroup="Datos" count="0"/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3840853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12" applyNumberFormats="0" applyBorderFormats="0" applyFontFormats="0" applyPatternFormats="0" applyAlignmentFormats="0" applyWidthHeightFormats="1" dataCaption="Valores" errorCaption=" " showError="1" missingCaption="-" showMissing="0" tag="f4c652f9-501b-434c-9e9f-949b4c0c287a" updatedVersion="8" minRefreshableVersion="3" subtotalHiddenItems="1" itemPrintTitles="1" mergeItem="1" createdVersion="8" indent="0" showEmptyRow="1" showEmptyCol="1" outline="1" outlineData="1" multipleFieldFilters="0">
  <location ref="A6:O21" firstHeaderRow="1" firstDataRow="3" firstDataCol="1" rowPageCount="1" colPageCount="1"/>
  <pivotFields count="5">
    <pivotField axis="axisCol" allDrilled="1" subtotalTop="0" showAll="0" defaultSubtotal="0" defaultAttributeDrillState="1">
      <items count="6">
        <item x="2"/>
        <item x="3"/>
        <item x="0"/>
        <item x="1"/>
        <item x="4"/>
        <item x="5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dataField="1" subtotalTop="0" showAll="0" defaultSubtota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0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pageFields count="1">
    <pageField fld="1" hier="0" name="[Datos].[Region].[All]" cap="All"/>
  </pageFields>
  <dataFields count="2">
    <dataField fld="3" subtotal="count" baseField="0" baseItem="0"/>
    <dataField fld="4" subtotal="count" baseField="0" baseItem="0"/>
  </dataFields>
  <formats count="44">
    <format dxfId="56">
      <pivotArea type="origin" dataOnly="0" labelOnly="1" outline="0" offset="A2" fieldPosition="0"/>
    </format>
    <format dxfId="55">
      <pivotArea field="2" type="button" dataOnly="0" labelOnly="1" outline="0" axis="axisRow" fieldPosition="0"/>
    </format>
    <format dxfId="54">
      <pivotArea outline="0" collapsedLevelsAreSubtotals="1" fieldPosition="0"/>
    </format>
    <format dxfId="53">
      <pivotArea dataOnly="0" labelOnly="1" grandRow="1" outline="0" fieldPosition="0"/>
    </format>
    <format dxfId="52">
      <pivotArea dataOnly="0" fieldPosition="0">
        <references count="1">
          <reference field="2" count="1">
            <x v="6"/>
          </reference>
        </references>
      </pivotArea>
    </format>
    <format dxfId="51">
      <pivotArea dataOnly="0" labelOnly="1" fieldPosition="0">
        <references count="1">
          <reference field="2" count="0"/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fieldPosition="0">
        <references count="1">
          <reference field="0" count="1">
            <x v="3"/>
          </reference>
        </references>
      </pivotArea>
    </format>
    <format dxfId="42">
      <pivotArea dataOnly="0" labelOnly="1" fieldPosition="0">
        <references count="1">
          <reference field="0" count="1">
            <x v="0"/>
          </reference>
        </references>
      </pivotArea>
    </format>
    <format dxfId="41">
      <pivotArea dataOnly="0" labelOnly="1" fieldPosition="0">
        <references count="1">
          <reference field="0" count="1">
            <x v="1"/>
          </reference>
        </references>
      </pivotArea>
    </format>
    <format dxfId="40">
      <pivotArea dataOnly="0" labelOnly="1" fieldPosition="0">
        <references count="1">
          <reference field="0" count="1">
            <x v="2"/>
          </reference>
        </references>
      </pivotArea>
    </format>
    <format dxfId="39">
      <pivotArea dataOnly="0" labelOnly="1" fieldPosition="0">
        <references count="1">
          <reference field="0" count="1">
            <x v="4"/>
          </reference>
        </references>
      </pivotArea>
    </format>
    <format dxfId="38">
      <pivotArea dataOnly="0" labelOnly="1" fieldPosition="0">
        <references count="1">
          <reference field="0" count="1">
            <x v="5"/>
          </reference>
        </references>
      </pivotArea>
    </format>
    <format dxfId="37">
      <pivotArea field="1" type="button" dataOnly="0" labelOnly="1" outline="0" axis="axisPage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collapsedLevelsAreSubtotals="1" fieldPosition="0">
        <references count="1">
          <reference field="2" count="1">
            <x v="0"/>
          </reference>
        </references>
      </pivotArea>
    </format>
    <format dxfId="34">
      <pivotArea collapsedLevelsAreSubtotals="1" fieldPosition="0">
        <references count="1">
          <reference field="2" count="1">
            <x v="2"/>
          </reference>
        </references>
      </pivotArea>
    </format>
    <format dxfId="33">
      <pivotArea collapsedLevelsAreSubtotals="1" fieldPosition="0">
        <references count="1">
          <reference field="2" count="1">
            <x v="4"/>
          </reference>
        </references>
      </pivotArea>
    </format>
    <format dxfId="32">
      <pivotArea collapsedLevelsAreSubtotals="1" fieldPosition="0">
        <references count="1">
          <reference field="2" count="1">
            <x v="6"/>
          </reference>
        </references>
      </pivotArea>
    </format>
    <format dxfId="31">
      <pivotArea grandRow="1" outline="0" collapsedLevelsAreSubtotals="1" fieldPosition="0"/>
    </format>
    <format dxfId="30">
      <pivotArea collapsedLevelsAreSubtotals="1" fieldPosition="0">
        <references count="1">
          <reference field="2" count="1">
            <x v="1"/>
          </reference>
        </references>
      </pivotArea>
    </format>
    <format dxfId="29">
      <pivotArea collapsedLevelsAreSubtotals="1" fieldPosition="0">
        <references count="1">
          <reference field="2" count="1">
            <x v="3"/>
          </reference>
        </references>
      </pivotArea>
    </format>
    <format dxfId="28">
      <pivotArea collapsedLevelsAreSubtotals="1" fieldPosition="0">
        <references count="1">
          <reference field="2" count="1">
            <x v="5"/>
          </reference>
        </references>
      </pivotArea>
    </format>
    <format dxfId="27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">
      <pivotArea grandRow="1" outline="0" collapsedLevelsAreSubtotals="1" fieldPosition="0"/>
    </format>
    <format dxfId="24">
      <pivotArea dataOnly="0" labelOnly="1" grandRow="1" outline="0" fieldPosition="0"/>
    </format>
    <format dxfId="23">
      <pivotArea collapsedLevelsAreSubtotals="1" fieldPosition="0">
        <references count="1">
          <reference field="2" count="1">
            <x v="7"/>
          </reference>
        </references>
      </pivotArea>
    </format>
    <format dxfId="22">
      <pivotArea collapsedLevelsAreSubtotals="1" fieldPosition="0">
        <references count="1">
          <reference field="2" count="1">
            <x v="8"/>
          </reference>
        </references>
      </pivotArea>
    </format>
    <format dxfId="21">
      <pivotArea collapsedLevelsAreSubtotals="1" fieldPosition="0">
        <references count="1">
          <reference field="2" count="1">
            <x v="9"/>
          </reference>
        </references>
      </pivotArea>
    </format>
    <format dxfId="20">
      <pivotArea collapsedLevelsAreSubtotals="1" fieldPosition="0">
        <references count="1">
          <reference field="2" count="1">
            <x v="10"/>
          </reference>
        </references>
      </pivotArea>
    </format>
    <format dxfId="19">
      <pivotArea collapsedLevelsAreSubtotals="1" fieldPosition="0">
        <references count="1">
          <reference field="2" count="1">
            <x v="11"/>
          </reference>
        </references>
      </pivotArea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field="1" type="button" dataOnly="0" labelOnly="1" outline="0" axis="axisPage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1" count="0"/>
        </references>
      </pivotArea>
    </format>
  </formats>
  <pivotHierarchies count="20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. Bornes"/>
    <pivotHierarchy dragToData="1" caption="P. Neta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2">
    <colHierarchyUsage hierarchyUsage="1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atos]"/>
        <x15:activeTabTopLevelEntity name="[Mese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2" cacheId="13" applyNumberFormats="0" applyBorderFormats="0" applyFontFormats="0" applyPatternFormats="0" applyAlignmentFormats="0" applyWidthHeightFormats="1" dataCaption="Valores" tag="66ac84c3-928e-4609-89b4-3f7d13d1a919" updatedVersion="8" minRefreshableVersion="3" useAutoFormatting="1" itemPrintTitles="1" createdVersion="8" indent="0" showEmptyRow="1" showEmptyCol="1" outline="1" outlineData="1" multipleFieldFilters="0">
  <location ref="B7:I21" firstHeaderRow="1" firstDataRow="2" firstDataCol="1" rowPageCount="1" colPageCount="1"/>
  <pivotFields count="4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Page" allDrilled="1" subtotalTop="0" showAll="0" dataSourceSort="1" defaultSubtotal="0" defaultAttributeDrillState="1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3" hier="0" name="[Datos].[Region].[All]" cap="All"/>
  </pageFields>
  <dataFields count="1">
    <dataField fld="1" subtotal="count" baseField="0" baseItem="0"/>
  </dataFields>
  <pivotHierarchies count="20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Meses]"/>
        <x15:activeTabTopLevelEntity name="[Dat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Provincia" tableColumnId="1"/>
      <queryTableField id="2" name="Tecnologia" tableColumnId="2"/>
      <queryTableField id="3" name="Mes" tableColumnId="3"/>
      <queryTableField id="4" name="P.Bornes" tableColumnId="4"/>
      <queryTableField id="5" name="P.Neta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backgroundRefresh="0" connectionId="4" xr16:uid="{00000000-0016-0000-0600-000001000000}" autoFormatId="16" applyNumberFormats="0" applyBorderFormats="0" applyFontFormats="0" applyPatternFormats="0" applyAlignmentFormats="0" applyWidthHeightFormats="0">
  <queryTableRefresh nextId="13" unboundColumnsRight="3">
    <queryTableFields count="11">
      <queryTableField id="1" name="Region" tableColumnId="1"/>
      <queryTableField id="2" name="Tech" tableColumnId="2"/>
      <queryTableField id="3" name="Mes" tableColumnId="3"/>
      <queryTableField id="4" name="P.Bornes" tableColumnId="4"/>
      <queryTableField id="5" name="P.Neta" tableColumnId="5"/>
      <queryTableField id="10" name="Id_Provincia" tableColumnId="8"/>
      <queryTableField id="11" name="P.Bornes2" tableColumnId="10"/>
      <queryTableField id="12" name="P.Neta2" tableColumnId="11"/>
      <queryTableField id="6" dataBound="0" tableColumnId="6"/>
      <queryTableField id="7" dataBound="0" tableColumnId="7"/>
      <queryTableField id="9" dataBound="0" tableColumnId="9"/>
    </queryTableFields>
    <queryTableDeletedFields count="1">
      <deletedField name="Id_Provincia"/>
    </queryTableDeletedFields>
  </queryTableRefresh>
  <extLst>
    <ext xmlns:x15="http://schemas.microsoft.com/office/spreadsheetml/2010/11/main" uri="{883FBD77-0823-4a55-B5E3-86C4891E6966}">
      <x15:queryTable sourceDataName="Consulta - Datos"/>
    </ext>
  </extLst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egion" xr10:uid="{00000000-0013-0000-FFFF-FFFF01000000}" sourceName="[Datos].[Region]">
  <pivotTables>
    <pivotTable tabId="62" name="TablaDinámica1"/>
    <pivotTable tabId="64" name="TablaDinámica2"/>
  </pivotTables>
  <data>
    <olap pivotCacheId="138408531">
      <levels count="2">
        <level uniqueName="[Datos].[Region].[(All)]" sourceCaption="(All)" count="0"/>
        <level uniqueName="[Datos].[Region].[Region]" sourceCaption="Region" count="52">
          <ranges>
            <range startItem="0">
              <i n="[Datos].[Region].&amp;[ARABA-ÁLAVA]" c="ARABA-ÁLAVA"/>
              <i n="[Datos].[Region].&amp;[ALBACETE]" c="ALBACETE"/>
              <i n="[Datos].[Region].&amp;[ALICANTE-ALACANT]" c="ALICANTE-ALACANT"/>
              <i n="[Datos].[Region].&amp;[ALMERÍA]" c="ALMERÍA"/>
              <i n="[Datos].[Region].&amp;[ÁVILA]" c="ÁVILA"/>
              <i n="[Datos].[Region].&amp;[BADAJOZ]" c="BADAJOZ"/>
              <i n="[Datos].[Region].&amp;[BALEARS (ILLES)]" c="BALEARS (ILLES)"/>
              <i n="[Datos].[Region].&amp;[BARCELONA]" c="BARCELONA"/>
              <i n="[Datos].[Region].&amp;[BURGOS]" c="BURGOS"/>
              <i n="[Datos].[Region].&amp;[CÁCERES]" c="CÁCERES"/>
              <i n="[Datos].[Region].&amp;[CÁDIZ]" c="CÁDIZ"/>
              <i n="[Datos].[Region].&amp;[CASTELLÓN-CASTELLÓ]" c="CASTELLÓN-CASTELLÓ"/>
              <i n="[Datos].[Region].&amp;[CIUDAD REAL]" c="CIUDAD REAL"/>
              <i n="[Datos].[Region].&amp;[CÓRDOBA]" c="CÓRDOBA"/>
              <i n="[Datos].[Region].&amp;[CORUÑA (A)]" c="CORUÑA (A)"/>
              <i n="[Datos].[Region].&amp;[CUENCA]" c="CUENCA"/>
              <i n="[Datos].[Region].&amp;[GIRONA]" c="GIRONA"/>
              <i n="[Datos].[Region].&amp;[GRANADA]" c="GRANADA"/>
              <i n="[Datos].[Region].&amp;[GUADALAJARA]" c="GUADALAJARA"/>
              <i n="[Datos].[Region].&amp;[GIPUZKOA]" c="GIPUZKOA"/>
              <i n="[Datos].[Region].&amp;[HUELVA]" c="HUELVA"/>
              <i n="[Datos].[Region].&amp;[HUESCA]" c="HUESCA"/>
              <i n="[Datos].[Region].&amp;[JAÉN]" c="JAÉN"/>
              <i n="[Datos].[Region].&amp;[LEÓN]" c="LEÓN"/>
              <i n="[Datos].[Region].&amp;[LLEIDA]" c="LLEIDA"/>
              <i n="[Datos].[Region].&amp;[RIOJA (LA)]" c="RIOJA (LA)"/>
              <i n="[Datos].[Region].&amp;[LUGO]" c="LUGO"/>
              <i n="[Datos].[Region].&amp;[MADRID]" c="MADRID"/>
              <i n="[Datos].[Region].&amp;[MÁLAGA]" c="MÁLAGA"/>
              <i n="[Datos].[Region].&amp;[MURCIA]" c="MURCIA"/>
              <i n="[Datos].[Region].&amp;[NAVARRA]" c="NAVARRA"/>
              <i n="[Datos].[Region].&amp;[ORENSE]" c="ORENSE"/>
              <i n="[Datos].[Region].&amp;[ASTURIAS]" c="ASTURIAS"/>
              <i n="[Datos].[Region].&amp;[PALENCIA]" c="PALENCIA"/>
              <i n="[Datos].[Region].&amp;[PALMAS (LAS)]" c="PALMAS (LAS)"/>
              <i n="[Datos].[Region].&amp;[PONTEVEDRA]" c="PONTEVEDRA"/>
              <i n="[Datos].[Region].&amp;[SALAMANCA]" c="SALAMANCA"/>
              <i n="[Datos].[Region].&amp;[SANTA CRUZ TENERIFE]" c="SANTA CRUZ TENERIFE"/>
              <i n="[Datos].[Region].&amp;[CANTABRIA]" c="CANTABRIA"/>
              <i n="[Datos].[Region].&amp;[SEGOVIA]" c="SEGOVIA"/>
              <i n="[Datos].[Region].&amp;[SEVILLA]" c="SEVILLA"/>
              <i n="[Datos].[Region].&amp;[SORIA]" c="SORIA"/>
              <i n="[Datos].[Region].&amp;[TARRAGONA]" c="TARRAGONA"/>
              <i n="[Datos].[Region].&amp;[TERUEL]" c="TERUEL"/>
              <i n="[Datos].[Region].&amp;[TOLEDO]" c="TOLEDO"/>
              <i n="[Datos].[Region].&amp;[VALENCIA-VALÈNCIA]" c="VALENCIA-VALÈNCIA"/>
              <i n="[Datos].[Region].&amp;[VALLADOLID]" c="VALLADOLID"/>
              <i n="[Datos].[Region].&amp;[BIZKAIA]" c="BIZKAIA"/>
              <i n="[Datos].[Region].&amp;[ZAMORA]" c="ZAMORA"/>
              <i n="[Datos].[Region].&amp;[ZARAGOZA]" c="ZARAGOZA"/>
              <i n="[Datos].[Region].&amp;[CEUTA]" c="CEUTA"/>
              <i n="[Datos].[Region].&amp;[MELILLA]" c="MELILLA"/>
            </range>
          </ranges>
        </level>
      </levels>
      <selections count="1">
        <selection n="[Datos].[Region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os].[Region].[Region]" count="0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" xr10:uid="{00000000-0014-0000-FFFF-FFFF01000000}" cache="SegmentaciónDeDatos_Region" caption="Region" level="1" rowHeight="234950"/>
</slicer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X9:Z21" totalsRowShown="0" tableBorderDxfId="12">
  <autoFilter ref="X9:Z21" xr:uid="{00000000-0009-0000-0100-000002000000}"/>
  <tableColumns count="3">
    <tableColumn id="1" xr3:uid="{00000000-0010-0000-0100-000001000000}" name="Columna1" dataDxfId="11"/>
    <tableColumn id="2" xr3:uid="{00000000-0010-0000-0100-000002000000}" name="Columna2" dataDxfId="10"/>
    <tableColumn id="3" xr3:uid="{00000000-0010-0000-0100-000003000000}" name="Ord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4" displayName="Tabla4" ref="AF8:AH62" totalsRowShown="0">
  <autoFilter ref="AF8:AH62" xr:uid="{00000000-0009-0000-0100-000004000000}"/>
  <sortState xmlns:xlrd2="http://schemas.microsoft.com/office/spreadsheetml/2017/richdata2" ref="AF9:AH62">
    <sortCondition ref="AH8:AH62"/>
  </sortState>
  <tableColumns count="3">
    <tableColumn id="1" xr3:uid="{00000000-0010-0000-0200-000001000000}" name="Provincia" dataDxfId="9"/>
    <tableColumn id="2" xr3:uid="{00000000-0010-0000-0200-000002000000}" name="Id_Provincia"/>
    <tableColumn id="3" xr3:uid="{00000000-0010-0000-0200-000003000000}" name="Cod_Prov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atos_C" displayName="Datos_C" ref="A1:E313" tableType="queryTable" totalsRowShown="0">
  <autoFilter ref="A1:E313" xr:uid="{00000000-0009-0000-0100-000005000000}"/>
  <tableColumns count="5">
    <tableColumn id="1" xr3:uid="{00000000-0010-0000-0300-000001000000}" uniqueName="1" name="Provincia" queryTableFieldId="1" dataDxfId="7"/>
    <tableColumn id="2" xr3:uid="{00000000-0010-0000-0300-000002000000}" uniqueName="2" name="Tecnologia" queryTableFieldId="2" dataDxfId="6"/>
    <tableColumn id="3" xr3:uid="{00000000-0010-0000-0300-000003000000}" uniqueName="3" name="Mes" queryTableFieldId="3" dataDxfId="5"/>
    <tableColumn id="4" xr3:uid="{00000000-0010-0000-0300-000004000000}" uniqueName="4" name="P.Bornes" queryTableFieldId="4"/>
    <tableColumn id="5" xr3:uid="{00000000-0010-0000-0300-000005000000}" uniqueName="5" name="P.Neta" queryTableFieldId="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Datos" displayName="Datos" ref="A1:K313" tableType="queryTable" totalsRowShown="0">
  <autoFilter ref="A1:K313" xr:uid="{00000000-0009-0000-0100-000003000000}"/>
  <tableColumns count="11">
    <tableColumn id="1" xr3:uid="{00000000-0010-0000-0400-000001000000}" uniqueName="1" name="Region" queryTableFieldId="1" dataDxfId="4"/>
    <tableColumn id="2" xr3:uid="{00000000-0010-0000-0400-000002000000}" uniqueName="2" name="Tech" queryTableFieldId="2" dataDxfId="3"/>
    <tableColumn id="3" xr3:uid="{00000000-0010-0000-0400-000003000000}" uniqueName="3" name="Mes" queryTableFieldId="3" dataDxfId="2"/>
    <tableColumn id="4" xr3:uid="{00000000-0010-0000-0400-000004000000}" uniqueName="4" name="P.Bornes" queryTableFieldId="4"/>
    <tableColumn id="5" xr3:uid="{00000000-0010-0000-0400-000005000000}" uniqueName="5" name="P.Neta" queryTableFieldId="5"/>
    <tableColumn id="8" xr3:uid="{00000000-0010-0000-0400-000008000000}" uniqueName="8" name="Id_Provincia" queryTableFieldId="10"/>
    <tableColumn id="10" xr3:uid="{00000000-0010-0000-0400-00000A000000}" uniqueName="10" name="P.Bornes2" queryTableFieldId="11"/>
    <tableColumn id="11" xr3:uid="{00000000-0010-0000-0400-00000B000000}" uniqueName="11" name="P.Neta2" queryTableFieldId="12"/>
    <tableColumn id="6" xr3:uid="{00000000-0010-0000-0400-000006000000}" uniqueName="6" name="02" queryTableFieldId="6"/>
    <tableColumn id="7" xr3:uid="{00000000-0010-0000-0400-000007000000}" uniqueName="7" name="Fecha" queryTableFieldId="7" dataDxfId="1">
      <calculatedColumnFormula>VLOOKUP(Datos[[#This Row],[Mes]],$M$2:$N$13,2,FALSE)</calculatedColumnFormula>
    </tableColumn>
    <tableColumn id="9" xr3:uid="{00000000-0010-0000-0400-000009000000}" uniqueName="9" name="Provincia" queryTableFieldId="9" dataDxfId="0">
      <calculatedColumnFormula>VLOOKUP(Datos[[#This Row],[Region]],$P$7:$S$61,4,FALSE)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E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CF9"/>
      </a:accent1>
      <a:accent2>
        <a:srgbClr val="464394"/>
      </a:accent2>
      <a:accent3>
        <a:srgbClr val="6FB114"/>
      </a:accent3>
      <a:accent4>
        <a:srgbClr val="E48500"/>
      </a:accent4>
      <a:accent5>
        <a:srgbClr val="FF0000"/>
      </a:accent5>
      <a:accent6>
        <a:srgbClr val="954F7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6" Type="http://schemas.microsoft.com/office/2007/relationships/slicer" Target="../slicers/slicer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0"/>
  <sheetViews>
    <sheetView showGridLines="0" tabSelected="1" zoomScale="90" zoomScaleNormal="90" workbookViewId="0">
      <selection activeCell="H4" sqref="H4"/>
    </sheetView>
  </sheetViews>
  <sheetFormatPr baseColWidth="10" defaultColWidth="10.85546875" defaultRowHeight="15" x14ac:dyDescent="0.25"/>
  <cols>
    <col min="1" max="1" width="2" style="1" customWidth="1"/>
    <col min="2" max="5" width="10.85546875" style="1"/>
    <col min="6" max="6" width="2.28515625" style="1" customWidth="1"/>
    <col min="7" max="16384" width="10.85546875" style="1"/>
  </cols>
  <sheetData>
    <row r="1" spans="2:9" customFormat="1" x14ac:dyDescent="0.25">
      <c r="B1" s="1"/>
      <c r="C1" s="1"/>
      <c r="D1" s="1"/>
      <c r="E1" s="1"/>
      <c r="F1" s="1"/>
      <c r="G1" s="1"/>
      <c r="H1" s="1"/>
      <c r="I1" s="1"/>
    </row>
    <row r="2" spans="2:9" customFormat="1" x14ac:dyDescent="0.25">
      <c r="B2" s="1"/>
      <c r="C2" s="1"/>
      <c r="D2" s="1"/>
      <c r="E2" s="1"/>
      <c r="F2" s="1"/>
      <c r="G2" s="2" t="s">
        <v>0</v>
      </c>
      <c r="H2" s="2"/>
      <c r="I2" s="2"/>
    </row>
    <row r="3" spans="2:9" customFormat="1" x14ac:dyDescent="0.25">
      <c r="B3" s="1"/>
      <c r="C3" s="1"/>
      <c r="D3" s="1"/>
      <c r="E3" s="1"/>
      <c r="F3" s="1"/>
      <c r="G3" s="1"/>
      <c r="H3" s="1"/>
      <c r="I3" s="1"/>
    </row>
    <row r="4" spans="2:9" customFormat="1" x14ac:dyDescent="0.25">
      <c r="B4" s="1"/>
      <c r="C4" s="1"/>
      <c r="D4" s="1"/>
      <c r="E4" s="1"/>
      <c r="F4" s="1"/>
      <c r="G4" s="3"/>
      <c r="H4" s="3"/>
      <c r="I4" s="3"/>
    </row>
    <row r="5" spans="2:9" customFormat="1" x14ac:dyDescent="0.25">
      <c r="B5" s="1"/>
      <c r="C5" s="1"/>
      <c r="D5" s="1"/>
      <c r="E5" s="1"/>
      <c r="F5" s="1"/>
      <c r="G5" s="3"/>
      <c r="H5" s="3"/>
      <c r="I5" s="3"/>
    </row>
    <row r="6" spans="2:9" customFormat="1" x14ac:dyDescent="0.25">
      <c r="B6" s="1"/>
      <c r="C6" s="1"/>
      <c r="D6" s="1"/>
      <c r="E6" s="1"/>
      <c r="F6" s="1"/>
      <c r="G6" s="1"/>
      <c r="H6" s="1"/>
      <c r="I6" s="1"/>
    </row>
    <row r="7" spans="2:9" customFormat="1" x14ac:dyDescent="0.25">
      <c r="B7" s="1"/>
      <c r="C7" s="1"/>
      <c r="D7" s="1"/>
      <c r="E7" s="1"/>
      <c r="F7" s="1"/>
      <c r="G7" s="57" t="s">
        <v>1</v>
      </c>
      <c r="H7" s="57"/>
      <c r="I7" s="57"/>
    </row>
    <row r="8" spans="2:9" customFormat="1" x14ac:dyDescent="0.25">
      <c r="B8" s="1"/>
      <c r="C8" s="1"/>
      <c r="D8" s="1"/>
      <c r="E8" s="1"/>
      <c r="F8" s="1"/>
      <c r="G8" s="57"/>
      <c r="H8" s="57"/>
      <c r="I8" s="57"/>
    </row>
    <row r="9" spans="2:9" customFormat="1" x14ac:dyDescent="0.25">
      <c r="B9" s="1"/>
      <c r="C9" s="1"/>
      <c r="D9" s="1"/>
      <c r="E9" s="1"/>
      <c r="F9" s="1"/>
      <c r="G9" s="57"/>
      <c r="H9" s="57"/>
      <c r="I9" s="57"/>
    </row>
    <row r="10" spans="2:9" customFormat="1" x14ac:dyDescent="0.25">
      <c r="B10" s="1"/>
      <c r="C10" s="1"/>
      <c r="D10" s="1"/>
      <c r="E10" s="1"/>
      <c r="F10" s="1"/>
      <c r="G10" s="57"/>
      <c r="H10" s="57"/>
      <c r="I10" s="57"/>
    </row>
    <row r="11" spans="2:9" customFormat="1" x14ac:dyDescent="0.25">
      <c r="B11" s="1"/>
      <c r="C11" s="1"/>
      <c r="D11" s="1"/>
      <c r="E11" s="1"/>
      <c r="F11" s="1"/>
      <c r="G11" s="1"/>
      <c r="H11" s="1"/>
      <c r="I11" s="1"/>
    </row>
    <row r="12" spans="2:9" customFormat="1" x14ac:dyDescent="0.25">
      <c r="B12" s="1"/>
      <c r="C12" s="1"/>
      <c r="D12" s="1"/>
      <c r="E12" s="1"/>
      <c r="F12" s="1"/>
      <c r="G12" s="4" t="s">
        <v>2</v>
      </c>
      <c r="H12" s="1"/>
      <c r="I12" s="1"/>
    </row>
    <row r="13" spans="2:9" customFormat="1" x14ac:dyDescent="0.25">
      <c r="B13" s="1"/>
      <c r="C13" s="1"/>
      <c r="D13" s="1"/>
      <c r="E13" s="1"/>
      <c r="F13" s="1"/>
      <c r="G13" s="4" t="s">
        <v>3</v>
      </c>
      <c r="H13" s="1"/>
      <c r="I13" s="1"/>
    </row>
    <row r="14" spans="2:9" customFormat="1" x14ac:dyDescent="0.25">
      <c r="B14" s="1"/>
      <c r="C14" s="1"/>
      <c r="D14" s="1"/>
      <c r="E14" s="1"/>
      <c r="F14" s="1"/>
      <c r="G14" s="1"/>
      <c r="H14" s="1"/>
      <c r="I14" s="1"/>
    </row>
    <row r="15" spans="2:9" customFormat="1" x14ac:dyDescent="0.25">
      <c r="B15" s="1"/>
      <c r="C15" s="1"/>
      <c r="D15" s="1"/>
      <c r="E15" s="1"/>
      <c r="F15" s="1"/>
      <c r="G15" s="1"/>
      <c r="H15" s="1"/>
      <c r="I15" s="1"/>
    </row>
    <row r="16" spans="2:9" customFormat="1" ht="18" customHeight="1" x14ac:dyDescent="0.25">
      <c r="B16" s="58" t="s">
        <v>241</v>
      </c>
      <c r="C16" s="58"/>
      <c r="D16" s="58"/>
      <c r="E16" s="58"/>
      <c r="F16" s="58"/>
      <c r="G16" s="58"/>
      <c r="H16" s="58"/>
      <c r="I16" s="58"/>
    </row>
    <row r="17" spans="2:9" customFormat="1" ht="18" customHeight="1" x14ac:dyDescent="0.25">
      <c r="B17" s="58"/>
      <c r="C17" s="58"/>
      <c r="D17" s="58"/>
      <c r="E17" s="58"/>
      <c r="F17" s="58"/>
      <c r="G17" s="58"/>
      <c r="H17" s="58"/>
      <c r="I17" s="58"/>
    </row>
    <row r="18" spans="2:9" customFormat="1" ht="18" customHeight="1" x14ac:dyDescent="0.25">
      <c r="B18" s="58"/>
      <c r="C18" s="58"/>
      <c r="D18" s="58"/>
      <c r="E18" s="58"/>
      <c r="F18" s="58"/>
      <c r="G18" s="58"/>
      <c r="H18" s="58"/>
      <c r="I18" s="58"/>
    </row>
    <row r="19" spans="2:9" customFormat="1" ht="18" customHeight="1" x14ac:dyDescent="0.25">
      <c r="B19" s="58"/>
      <c r="C19" s="58"/>
      <c r="D19" s="58"/>
      <c r="E19" s="58"/>
      <c r="F19" s="58"/>
      <c r="G19" s="58"/>
      <c r="H19" s="58"/>
      <c r="I19" s="58"/>
    </row>
    <row r="20" spans="2:9" customFormat="1" ht="18" customHeight="1" x14ac:dyDescent="0.25">
      <c r="B20" s="58"/>
      <c r="C20" s="58"/>
      <c r="D20" s="58"/>
      <c r="E20" s="58"/>
      <c r="F20" s="58"/>
      <c r="G20" s="58"/>
      <c r="H20" s="58"/>
      <c r="I20" s="58"/>
    </row>
    <row r="21" spans="2:9" customFormat="1" x14ac:dyDescent="0.25">
      <c r="B21" s="1"/>
      <c r="C21" s="1"/>
      <c r="D21" s="1"/>
      <c r="E21" s="1"/>
      <c r="F21" s="1"/>
      <c r="G21" s="1"/>
      <c r="H21" s="1"/>
      <c r="I21" s="1"/>
    </row>
    <row r="22" spans="2:9" customFormat="1" x14ac:dyDescent="0.25">
      <c r="B22" s="1"/>
      <c r="C22" s="1"/>
      <c r="D22" s="1"/>
      <c r="E22" s="1"/>
      <c r="F22" s="1"/>
      <c r="G22" s="1"/>
      <c r="H22" s="1"/>
      <c r="I22" s="1"/>
    </row>
    <row r="23" spans="2:9" customFormat="1" x14ac:dyDescent="0.25">
      <c r="B23" s="1"/>
      <c r="C23" s="1"/>
      <c r="D23" s="1"/>
      <c r="E23" s="1"/>
      <c r="F23" s="1"/>
      <c r="G23" s="1"/>
      <c r="H23" s="1"/>
      <c r="I23" s="1"/>
    </row>
    <row r="24" spans="2:9" customFormat="1" x14ac:dyDescent="0.25">
      <c r="B24" s="1"/>
      <c r="C24" s="1"/>
      <c r="D24" s="1"/>
      <c r="E24" s="1"/>
      <c r="F24" s="1"/>
      <c r="G24" s="1"/>
      <c r="H24" s="1"/>
      <c r="I24" s="1"/>
    </row>
    <row r="25" spans="2:9" customFormat="1" x14ac:dyDescent="0.25">
      <c r="B25" s="1"/>
      <c r="C25" s="1"/>
      <c r="D25" s="1"/>
      <c r="E25" s="1"/>
      <c r="F25" s="1"/>
      <c r="G25" s="1"/>
      <c r="H25" s="1"/>
      <c r="I25" s="1"/>
    </row>
    <row r="26" spans="2:9" customFormat="1" x14ac:dyDescent="0.25">
      <c r="B26" s="1"/>
      <c r="C26" s="1"/>
      <c r="D26" s="1"/>
      <c r="E26" s="1"/>
      <c r="F26" s="1"/>
      <c r="G26" s="1"/>
      <c r="H26" s="1"/>
      <c r="I26" s="1"/>
    </row>
    <row r="27" spans="2:9" customFormat="1" x14ac:dyDescent="0.25">
      <c r="B27" s="1"/>
      <c r="C27" s="1"/>
      <c r="D27" s="1"/>
      <c r="E27" s="1"/>
      <c r="F27" s="1"/>
      <c r="G27" s="1"/>
      <c r="H27" s="1"/>
      <c r="I27" s="1"/>
    </row>
    <row r="28" spans="2:9" customFormat="1" ht="15.75" x14ac:dyDescent="0.25">
      <c r="B28" s="5" t="s">
        <v>242</v>
      </c>
      <c r="C28" s="6"/>
      <c r="D28" s="6"/>
      <c r="E28" s="6"/>
      <c r="F28" s="1"/>
      <c r="G28" s="1"/>
      <c r="H28" s="1"/>
      <c r="I28" s="1"/>
    </row>
    <row r="29" spans="2:9" customFormat="1" x14ac:dyDescent="0.25">
      <c r="B29" s="1"/>
      <c r="C29" s="1"/>
      <c r="D29" s="1"/>
      <c r="E29" s="1"/>
      <c r="F29" s="1"/>
      <c r="G29" s="1"/>
      <c r="H29" s="1"/>
      <c r="I29" s="1"/>
    </row>
    <row r="30" spans="2:9" customFormat="1" x14ac:dyDescent="0.25">
      <c r="B30" s="7" t="s">
        <v>4</v>
      </c>
      <c r="C30" s="1"/>
      <c r="D30" s="1"/>
      <c r="E30" s="1"/>
      <c r="F30" s="1"/>
      <c r="G30" s="1"/>
      <c r="H30" s="1"/>
      <c r="I30" s="1"/>
    </row>
  </sheetData>
  <mergeCells count="2">
    <mergeCell ref="G7:I10"/>
    <mergeCell ref="B16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57"/>
  <sheetViews>
    <sheetView showGridLines="0" topLeftCell="H18" zoomScale="80" zoomScaleNormal="80" workbookViewId="0">
      <selection activeCell="AC24" sqref="AC24"/>
    </sheetView>
  </sheetViews>
  <sheetFormatPr baseColWidth="10" defaultColWidth="146.42578125" defaultRowHeight="15" x14ac:dyDescent="0.25"/>
  <cols>
    <col min="1" max="1" width="24.28515625" customWidth="1"/>
    <col min="2" max="11" width="13.5703125" bestFit="1" customWidth="1"/>
    <col min="12" max="13" width="12.42578125" bestFit="1" customWidth="1"/>
    <col min="14" max="15" width="14.5703125" bestFit="1" customWidth="1"/>
    <col min="16" max="16" width="2.28515625" customWidth="1"/>
    <col min="17" max="17" width="25.140625" hidden="1" customWidth="1"/>
    <col min="18" max="24" width="11.7109375" hidden="1" customWidth="1"/>
    <col min="25" max="25" width="16.140625" hidden="1" customWidth="1"/>
    <col min="26" max="26" width="9.85546875" style="17" customWidth="1"/>
    <col min="27" max="29" width="10.7109375" style="17" customWidth="1"/>
    <col min="30" max="58" width="10.7109375" hidden="1" customWidth="1"/>
    <col min="59" max="69" width="10.7109375" customWidth="1"/>
  </cols>
  <sheetData>
    <row r="1" spans="1:60" ht="1.9" customHeight="1" x14ac:dyDescent="0.25"/>
    <row r="2" spans="1:60" x14ac:dyDescent="0.25">
      <c r="A2" s="14" t="s">
        <v>240</v>
      </c>
      <c r="Q2" t="s">
        <v>45</v>
      </c>
    </row>
    <row r="3" spans="1:60" ht="4.1500000000000004" customHeight="1" thickBot="1" x14ac:dyDescent="0.3"/>
    <row r="4" spans="1:60" ht="15" customHeight="1" thickBot="1" x14ac:dyDescent="0.3">
      <c r="B4" s="59" t="s">
        <v>19</v>
      </c>
      <c r="C4" s="60"/>
      <c r="D4" s="59" t="s">
        <v>20</v>
      </c>
      <c r="E4" s="60"/>
      <c r="F4" s="59" t="s">
        <v>21</v>
      </c>
      <c r="G4" s="60"/>
      <c r="H4" s="59" t="s">
        <v>22</v>
      </c>
      <c r="I4" s="60"/>
      <c r="J4" s="59" t="s">
        <v>23</v>
      </c>
      <c r="K4" s="60"/>
      <c r="L4" s="59" t="s">
        <v>24</v>
      </c>
      <c r="M4" s="60"/>
      <c r="N4" s="59" t="s">
        <v>25</v>
      </c>
      <c r="O4" s="60"/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44</v>
      </c>
      <c r="Y4" s="13" t="s">
        <v>243</v>
      </c>
    </row>
    <row r="5" spans="1:60" ht="15" customHeight="1" thickBot="1" x14ac:dyDescent="0.3">
      <c r="B5" s="11" t="s">
        <v>40</v>
      </c>
      <c r="C5" s="11" t="s">
        <v>41</v>
      </c>
      <c r="D5" s="11" t="s">
        <v>40</v>
      </c>
      <c r="E5" s="11" t="s">
        <v>41</v>
      </c>
      <c r="F5" s="11" t="s">
        <v>40</v>
      </c>
      <c r="G5" s="11" t="s">
        <v>41</v>
      </c>
      <c r="H5" s="11" t="s">
        <v>40</v>
      </c>
      <c r="I5" s="11" t="s">
        <v>41</v>
      </c>
      <c r="J5" s="11" t="s">
        <v>40</v>
      </c>
      <c r="K5" s="11" t="s">
        <v>41</v>
      </c>
      <c r="L5" s="11" t="s">
        <v>40</v>
      </c>
      <c r="M5" s="11" t="s">
        <v>41</v>
      </c>
      <c r="N5" s="11" t="s">
        <v>40</v>
      </c>
      <c r="O5" s="11" t="s">
        <v>41</v>
      </c>
      <c r="R5" s="13"/>
      <c r="S5" s="13"/>
      <c r="T5" s="13"/>
      <c r="U5" s="13"/>
      <c r="V5" s="13"/>
      <c r="W5" s="13"/>
      <c r="X5" s="13"/>
      <c r="Y5" s="13"/>
    </row>
    <row r="6" spans="1:60" ht="15" customHeight="1" thickBot="1" x14ac:dyDescent="0.3">
      <c r="A6" s="8" t="s">
        <v>26</v>
      </c>
      <c r="B6" s="9">
        <v>4424525.4800000004</v>
      </c>
      <c r="C6" s="9">
        <v>4348427.9999999991</v>
      </c>
      <c r="D6" s="9">
        <v>5381795</v>
      </c>
      <c r="E6" s="9">
        <v>5161731</v>
      </c>
      <c r="F6" s="9">
        <v>6761121.0200000014</v>
      </c>
      <c r="G6" s="9">
        <v>6492559.5900000008</v>
      </c>
      <c r="H6" s="9">
        <v>5833434.9500000011</v>
      </c>
      <c r="I6" s="9">
        <v>5691156.0599999987</v>
      </c>
      <c r="J6" s="9">
        <v>1927241.4700000002</v>
      </c>
      <c r="K6" s="9">
        <v>1908159.8799999997</v>
      </c>
      <c r="L6" s="9">
        <v>103667.26</v>
      </c>
      <c r="M6" s="9">
        <v>94242.969999999987</v>
      </c>
      <c r="N6" s="9">
        <v>24431785.18</v>
      </c>
      <c r="O6" s="9">
        <v>23696277.499999989</v>
      </c>
      <c r="Q6" s="8" t="s">
        <v>26</v>
      </c>
      <c r="R6" s="9">
        <f>C6/1000</f>
        <v>4348.427999999999</v>
      </c>
      <c r="S6" s="9">
        <f>E6/1000</f>
        <v>5161.7309999999998</v>
      </c>
      <c r="T6" s="9">
        <f>G6/1000</f>
        <v>6492.5595900000008</v>
      </c>
      <c r="U6" s="9">
        <f>I6/1000</f>
        <v>5691.1560599999984</v>
      </c>
      <c r="V6" s="9">
        <f>K6/1000</f>
        <v>1908.1598799999997</v>
      </c>
      <c r="W6" s="9">
        <f>M6/1000</f>
        <v>94.242969999999985</v>
      </c>
      <c r="X6" s="9">
        <f>O6/1000</f>
        <v>23696.277499999989</v>
      </c>
      <c r="Y6" s="15">
        <v>24146306.679999996</v>
      </c>
    </row>
    <row r="7" spans="1:60" ht="15" customHeight="1" thickTop="1" thickBot="1" x14ac:dyDescent="0.3">
      <c r="A7" s="8" t="s">
        <v>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Q7" s="8" t="s">
        <v>27</v>
      </c>
      <c r="R7" s="10">
        <f t="shared" ref="R7:R18" si="0">C7/1000</f>
        <v>0</v>
      </c>
      <c r="S7" s="10">
        <f t="shared" ref="S7:S18" si="1">E7/1000</f>
        <v>0</v>
      </c>
      <c r="T7" s="10">
        <f t="shared" ref="T7:T18" si="2">G7/1000</f>
        <v>0</v>
      </c>
      <c r="U7" s="10">
        <f t="shared" ref="U7:U18" si="3">I7/1000</f>
        <v>0</v>
      </c>
      <c r="V7" s="10">
        <f t="shared" ref="V7:V18" si="4">K7/1000</f>
        <v>0</v>
      </c>
      <c r="W7" s="10">
        <f t="shared" ref="W7:W18" si="5">M7/1000</f>
        <v>0</v>
      </c>
      <c r="X7" s="10">
        <f t="shared" ref="X7:X18" si="6">O7/1000</f>
        <v>0</v>
      </c>
      <c r="Y7" s="16">
        <v>22054384.500000022</v>
      </c>
      <c r="AD7" s="39"/>
      <c r="AE7" s="45" t="s">
        <v>17</v>
      </c>
      <c r="AF7" s="45" t="s">
        <v>18</v>
      </c>
      <c r="AG7" s="45" t="s">
        <v>17</v>
      </c>
      <c r="AH7" s="45" t="s">
        <v>18</v>
      </c>
      <c r="AI7" s="45" t="s">
        <v>17</v>
      </c>
      <c r="AJ7" s="45" t="s">
        <v>18</v>
      </c>
      <c r="AK7" s="45" t="s">
        <v>17</v>
      </c>
      <c r="AL7" s="45" t="s">
        <v>18</v>
      </c>
      <c r="AM7" s="45" t="s">
        <v>17</v>
      </c>
      <c r="AN7" s="45" t="s">
        <v>18</v>
      </c>
      <c r="AO7" s="45" t="s">
        <v>17</v>
      </c>
      <c r="AP7" s="45" t="s">
        <v>18</v>
      </c>
      <c r="AQ7" s="45" t="s">
        <v>17</v>
      </c>
      <c r="AR7" s="45" t="s">
        <v>18</v>
      </c>
      <c r="AS7" s="45" t="s">
        <v>17</v>
      </c>
      <c r="AT7" s="45" t="s">
        <v>18</v>
      </c>
      <c r="AU7" s="45" t="s">
        <v>17</v>
      </c>
      <c r="AV7" s="45" t="s">
        <v>18</v>
      </c>
      <c r="AW7" s="45" t="s">
        <v>17</v>
      </c>
      <c r="AX7" s="45" t="s">
        <v>18</v>
      </c>
      <c r="AY7" s="45" t="s">
        <v>17</v>
      </c>
      <c r="AZ7" s="45" t="s">
        <v>18</v>
      </c>
      <c r="BA7" s="45" t="s">
        <v>17</v>
      </c>
      <c r="BB7" s="45" t="s">
        <v>18</v>
      </c>
      <c r="BC7" s="45" t="s">
        <v>17</v>
      </c>
      <c r="BD7" s="45" t="s">
        <v>18</v>
      </c>
      <c r="BE7" s="39"/>
      <c r="BF7" s="39"/>
      <c r="BG7" s="39"/>
      <c r="BH7" s="39"/>
    </row>
    <row r="8" spans="1:60" ht="15" customHeight="1" thickTop="1" thickBot="1" x14ac:dyDescent="0.3">
      <c r="A8" s="8" t="s">
        <v>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Q8" s="8" t="s">
        <v>28</v>
      </c>
      <c r="R8" s="9">
        <f t="shared" si="0"/>
        <v>0</v>
      </c>
      <c r="S8" s="9">
        <f t="shared" si="1"/>
        <v>0</v>
      </c>
      <c r="T8" s="9">
        <f t="shared" si="2"/>
        <v>0</v>
      </c>
      <c r="U8" s="9">
        <f t="shared" si="3"/>
        <v>0</v>
      </c>
      <c r="V8" s="9">
        <f t="shared" si="4"/>
        <v>0</v>
      </c>
      <c r="W8" s="9">
        <f t="shared" si="5"/>
        <v>0</v>
      </c>
      <c r="X8" s="9">
        <f t="shared" si="6"/>
        <v>0</v>
      </c>
      <c r="Y8" s="15">
        <v>24299632.879999992</v>
      </c>
      <c r="AD8" s="39"/>
      <c r="AE8" s="46">
        <v>25377902.27</v>
      </c>
      <c r="AF8" s="46">
        <v>24613939.170000002</v>
      </c>
      <c r="AG8" s="46">
        <v>22005581.449999999</v>
      </c>
      <c r="AH8" s="46">
        <v>21300547.850000001</v>
      </c>
      <c r="AI8" s="46">
        <v>23817795.050000001</v>
      </c>
      <c r="AJ8" s="46">
        <v>23048236.260000002</v>
      </c>
      <c r="AK8" s="46">
        <v>22726571.129999999</v>
      </c>
      <c r="AL8" s="46">
        <v>21963380.510000002</v>
      </c>
      <c r="AM8" s="46">
        <v>23108276.32</v>
      </c>
      <c r="AN8" s="46">
        <v>22388670.52</v>
      </c>
      <c r="AO8" s="46">
        <v>24203187.66</v>
      </c>
      <c r="AP8" s="46">
        <v>23445944.620000001</v>
      </c>
      <c r="AQ8" s="46">
        <v>27503935.77</v>
      </c>
      <c r="AR8" s="46">
        <v>26622662.84</v>
      </c>
      <c r="AS8" s="46">
        <v>26324712.329999998</v>
      </c>
      <c r="AT8" s="46">
        <v>25478046.98</v>
      </c>
      <c r="AU8" s="46">
        <v>24668778.59</v>
      </c>
      <c r="AV8" s="46">
        <v>23882484.5</v>
      </c>
      <c r="AW8" s="46">
        <v>22896978.690000001</v>
      </c>
      <c r="AX8" s="46">
        <v>22160553.600000001</v>
      </c>
      <c r="AY8" s="46">
        <v>22546529.809999999</v>
      </c>
      <c r="AZ8" s="46">
        <v>21817922.329999998</v>
      </c>
      <c r="BA8" s="46">
        <v>23192672.289999999</v>
      </c>
      <c r="BB8" s="46">
        <v>22447960.309999999</v>
      </c>
      <c r="BC8" s="47">
        <v>288372921.36000001</v>
      </c>
      <c r="BD8" s="47">
        <v>279170349.49000001</v>
      </c>
      <c r="BE8" s="39"/>
      <c r="BF8" s="39"/>
      <c r="BG8" s="39"/>
      <c r="BH8" s="39"/>
    </row>
    <row r="9" spans="1:60" ht="15" customHeight="1" thickBot="1" x14ac:dyDescent="0.3">
      <c r="A9" s="8" t="s">
        <v>29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Q9" s="8" t="s">
        <v>29</v>
      </c>
      <c r="R9" s="10">
        <f t="shared" si="0"/>
        <v>0</v>
      </c>
      <c r="S9" s="10">
        <f t="shared" si="1"/>
        <v>0</v>
      </c>
      <c r="T9" s="10">
        <f t="shared" si="2"/>
        <v>0</v>
      </c>
      <c r="U9" s="10">
        <f t="shared" si="3"/>
        <v>0</v>
      </c>
      <c r="V9" s="10">
        <f t="shared" si="4"/>
        <v>0</v>
      </c>
      <c r="W9" s="10">
        <f t="shared" si="5"/>
        <v>0</v>
      </c>
      <c r="X9" s="10">
        <f t="shared" si="6"/>
        <v>0</v>
      </c>
      <c r="Y9" s="16">
        <v>21729492.570000008</v>
      </c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</row>
    <row r="10" spans="1:60" ht="15" customHeight="1" thickTop="1" thickBot="1" x14ac:dyDescent="0.3">
      <c r="A10" s="8" t="s">
        <v>30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8" t="s">
        <v>30</v>
      </c>
      <c r="R10" s="9">
        <f t="shared" si="0"/>
        <v>0</v>
      </c>
      <c r="S10" s="9">
        <f t="shared" si="1"/>
        <v>0</v>
      </c>
      <c r="T10" s="9">
        <f t="shared" si="2"/>
        <v>0</v>
      </c>
      <c r="U10" s="9">
        <f t="shared" si="3"/>
        <v>0</v>
      </c>
      <c r="V10" s="9">
        <f t="shared" si="4"/>
        <v>0</v>
      </c>
      <c r="W10" s="9">
        <f t="shared" si="5"/>
        <v>0</v>
      </c>
      <c r="X10" s="9">
        <f t="shared" si="6"/>
        <v>0</v>
      </c>
      <c r="Y10" s="15">
        <v>21780255.70999999</v>
      </c>
      <c r="AD10" s="39"/>
      <c r="AE10" s="46"/>
      <c r="AF10" s="45" t="s">
        <v>17</v>
      </c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</row>
    <row r="11" spans="1:60" ht="15" customHeight="1" thickTop="1" thickBot="1" x14ac:dyDescent="0.3">
      <c r="A11" s="8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Q11" s="8" t="s">
        <v>31</v>
      </c>
      <c r="R11" s="10">
        <f t="shared" si="0"/>
        <v>0</v>
      </c>
      <c r="S11" s="10">
        <f t="shared" si="1"/>
        <v>0</v>
      </c>
      <c r="T11" s="10">
        <f t="shared" si="2"/>
        <v>0</v>
      </c>
      <c r="U11" s="10">
        <f t="shared" si="3"/>
        <v>0</v>
      </c>
      <c r="V11" s="10">
        <f t="shared" si="4"/>
        <v>0</v>
      </c>
      <c r="W11" s="10">
        <f t="shared" si="5"/>
        <v>0</v>
      </c>
      <c r="X11" s="10">
        <f t="shared" si="6"/>
        <v>0</v>
      </c>
      <c r="Y11" s="16">
        <v>21583847.830000006</v>
      </c>
      <c r="AD11" s="39"/>
      <c r="AE11" s="46">
        <v>24613939.170000002</v>
      </c>
      <c r="AF11" s="45" t="s">
        <v>18</v>
      </c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</row>
    <row r="12" spans="1:60" ht="15" customHeight="1" thickTop="1" thickBot="1" x14ac:dyDescent="0.3">
      <c r="A12" s="8" t="s">
        <v>32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Q12" s="8" t="s">
        <v>32</v>
      </c>
      <c r="R12" s="9">
        <f t="shared" si="0"/>
        <v>0</v>
      </c>
      <c r="S12" s="9">
        <f t="shared" si="1"/>
        <v>0</v>
      </c>
      <c r="T12" s="9">
        <f t="shared" si="2"/>
        <v>0</v>
      </c>
      <c r="U12" s="9">
        <f t="shared" si="3"/>
        <v>0</v>
      </c>
      <c r="V12" s="9">
        <f t="shared" si="4"/>
        <v>0</v>
      </c>
      <c r="W12" s="9">
        <f t="shared" si="5"/>
        <v>0</v>
      </c>
      <c r="X12" s="9">
        <f t="shared" si="6"/>
        <v>0</v>
      </c>
      <c r="Y12" s="15">
        <v>23897567.929999992</v>
      </c>
      <c r="AD12" s="39"/>
      <c r="AE12" s="46"/>
      <c r="AF12" s="45" t="s">
        <v>17</v>
      </c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</row>
    <row r="13" spans="1:60" ht="15" customHeight="1" thickTop="1" thickBot="1" x14ac:dyDescent="0.3">
      <c r="A13" s="8" t="s">
        <v>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Q13" s="8" t="s">
        <v>33</v>
      </c>
      <c r="R13" s="9">
        <f t="shared" si="0"/>
        <v>0</v>
      </c>
      <c r="S13" s="9">
        <f t="shared" si="1"/>
        <v>0</v>
      </c>
      <c r="T13" s="9">
        <f t="shared" si="2"/>
        <v>0</v>
      </c>
      <c r="U13" s="9">
        <f t="shared" si="3"/>
        <v>0</v>
      </c>
      <c r="V13" s="9">
        <f t="shared" si="4"/>
        <v>0</v>
      </c>
      <c r="W13" s="9">
        <f t="shared" si="5"/>
        <v>0</v>
      </c>
      <c r="X13" s="9">
        <f t="shared" si="6"/>
        <v>0</v>
      </c>
      <c r="Y13" s="15">
        <v>23910612.710000005</v>
      </c>
      <c r="AD13" s="39"/>
      <c r="AE13" s="46">
        <v>21300547.850000001</v>
      </c>
      <c r="AF13" s="45" t="s">
        <v>18</v>
      </c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</row>
    <row r="14" spans="1:60" ht="15" customHeight="1" thickTop="1" thickBot="1" x14ac:dyDescent="0.3">
      <c r="A14" s="8" t="s">
        <v>34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Q14" s="8" t="s">
        <v>34</v>
      </c>
      <c r="R14" s="10">
        <f t="shared" si="0"/>
        <v>0</v>
      </c>
      <c r="S14" s="10">
        <f t="shared" si="1"/>
        <v>0</v>
      </c>
      <c r="T14" s="10">
        <f t="shared" si="2"/>
        <v>0</v>
      </c>
      <c r="U14" s="10">
        <f t="shared" si="3"/>
        <v>0</v>
      </c>
      <c r="V14" s="10">
        <f t="shared" si="4"/>
        <v>0</v>
      </c>
      <c r="W14" s="10">
        <f t="shared" si="5"/>
        <v>0</v>
      </c>
      <c r="X14" s="10">
        <f t="shared" si="6"/>
        <v>0</v>
      </c>
      <c r="Y14" s="16">
        <v>21175164.549999997</v>
      </c>
      <c r="AD14" s="39"/>
      <c r="AE14" s="46"/>
      <c r="AF14" s="45" t="s">
        <v>17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</row>
    <row r="15" spans="1:60" ht="15" customHeight="1" thickTop="1" thickBot="1" x14ac:dyDescent="0.3">
      <c r="A15" s="8" t="s">
        <v>35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Q15" s="8" t="s">
        <v>35</v>
      </c>
      <c r="R15" s="9">
        <f t="shared" si="0"/>
        <v>0</v>
      </c>
      <c r="S15" s="9">
        <f t="shared" si="1"/>
        <v>0</v>
      </c>
      <c r="T15" s="9">
        <f t="shared" si="2"/>
        <v>0</v>
      </c>
      <c r="U15" s="9">
        <f t="shared" si="3"/>
        <v>0</v>
      </c>
      <c r="V15" s="9">
        <f t="shared" si="4"/>
        <v>0</v>
      </c>
      <c r="W15" s="9">
        <f t="shared" si="5"/>
        <v>0</v>
      </c>
      <c r="X15" s="9">
        <f t="shared" si="6"/>
        <v>0</v>
      </c>
      <c r="Y15" s="15">
        <v>21241211.999999989</v>
      </c>
      <c r="AD15" s="39"/>
      <c r="AE15" s="46">
        <v>23048236.260000002</v>
      </c>
      <c r="AF15" s="45" t="s">
        <v>18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6" spans="1:60" ht="15" customHeight="1" thickTop="1" thickBot="1" x14ac:dyDescent="0.3">
      <c r="A16" s="8" t="s">
        <v>36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Q16" s="8" t="s">
        <v>36</v>
      </c>
      <c r="R16" s="10">
        <f t="shared" si="0"/>
        <v>0</v>
      </c>
      <c r="S16" s="10">
        <f t="shared" si="1"/>
        <v>0</v>
      </c>
      <c r="T16" s="10">
        <f t="shared" si="2"/>
        <v>0</v>
      </c>
      <c r="U16" s="10">
        <f t="shared" si="3"/>
        <v>0</v>
      </c>
      <c r="V16" s="10">
        <f t="shared" si="4"/>
        <v>0</v>
      </c>
      <c r="W16" s="10">
        <f t="shared" si="5"/>
        <v>0</v>
      </c>
      <c r="X16" s="10">
        <f t="shared" si="6"/>
        <v>0</v>
      </c>
      <c r="Y16" s="16">
        <v>21977076.169999994</v>
      </c>
      <c r="AD16" s="39"/>
      <c r="AE16" s="46"/>
      <c r="AF16" s="45" t="s">
        <v>17</v>
      </c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</row>
    <row r="17" spans="1:60" ht="15" customHeight="1" thickTop="1" thickBot="1" x14ac:dyDescent="0.3">
      <c r="A17" s="8" t="s">
        <v>37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Q17" s="8" t="s">
        <v>37</v>
      </c>
      <c r="R17" s="9">
        <f t="shared" si="0"/>
        <v>0</v>
      </c>
      <c r="S17" s="9">
        <f t="shared" si="1"/>
        <v>0</v>
      </c>
      <c r="T17" s="9">
        <f t="shared" si="2"/>
        <v>0</v>
      </c>
      <c r="U17" s="9">
        <f t="shared" si="3"/>
        <v>0</v>
      </c>
      <c r="V17" s="9">
        <f t="shared" si="4"/>
        <v>0</v>
      </c>
      <c r="W17" s="9">
        <f t="shared" si="5"/>
        <v>0</v>
      </c>
      <c r="X17" s="10">
        <f t="shared" si="6"/>
        <v>0</v>
      </c>
      <c r="Y17" s="15">
        <v>22826574.440000001</v>
      </c>
      <c r="AD17" s="39"/>
      <c r="AE17" s="46">
        <v>21963380.510000002</v>
      </c>
      <c r="AF17" s="45" t="s">
        <v>18</v>
      </c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</row>
    <row r="18" spans="1:60" ht="15" customHeight="1" thickTop="1" thickBot="1" x14ac:dyDescent="0.3">
      <c r="A18" s="8" t="s">
        <v>25</v>
      </c>
      <c r="B18" s="44">
        <v>4424525.4800000004</v>
      </c>
      <c r="C18" s="44">
        <v>4348427.9999999991</v>
      </c>
      <c r="D18" s="44">
        <v>5381795</v>
      </c>
      <c r="E18" s="44">
        <v>5161731</v>
      </c>
      <c r="F18" s="44">
        <v>6761121.0200000014</v>
      </c>
      <c r="G18" s="44">
        <v>6492559.5900000008</v>
      </c>
      <c r="H18" s="44">
        <v>5833434.9500000011</v>
      </c>
      <c r="I18" s="44">
        <v>5691156.0599999987</v>
      </c>
      <c r="J18" s="44">
        <v>1927241.4700000002</v>
      </c>
      <c r="K18" s="44">
        <v>1908159.8799999997</v>
      </c>
      <c r="L18" s="44">
        <v>103667.26</v>
      </c>
      <c r="M18" s="44">
        <v>94242.969999999987</v>
      </c>
      <c r="N18" s="44">
        <v>24431785.18</v>
      </c>
      <c r="O18" s="44">
        <v>23696277.499999989</v>
      </c>
      <c r="Q18" s="8" t="s">
        <v>25</v>
      </c>
      <c r="R18" s="10">
        <f t="shared" si="0"/>
        <v>4348.427999999999</v>
      </c>
      <c r="S18" s="10">
        <f t="shared" si="1"/>
        <v>5161.7309999999998</v>
      </c>
      <c r="T18" s="10">
        <f t="shared" si="2"/>
        <v>6492.5595900000008</v>
      </c>
      <c r="U18" s="10">
        <f t="shared" si="3"/>
        <v>5691.1560599999984</v>
      </c>
      <c r="V18" s="10">
        <f t="shared" si="4"/>
        <v>1908.1598799999997</v>
      </c>
      <c r="W18" s="10">
        <f t="shared" si="5"/>
        <v>94.242969999999985</v>
      </c>
      <c r="X18" s="10">
        <f t="shared" si="6"/>
        <v>23696.277499999989</v>
      </c>
      <c r="Y18" s="16">
        <v>204577265.35999963</v>
      </c>
      <c r="AC18" s="43">
        <f>Y18*1000</f>
        <v>204577265359.99963</v>
      </c>
      <c r="AD18" s="39"/>
      <c r="AE18" s="46"/>
      <c r="AF18" s="45" t="s">
        <v>17</v>
      </c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60" ht="15" customHeight="1" thickTop="1" thickBot="1" x14ac:dyDescent="0.3">
      <c r="AD19" s="39"/>
      <c r="AE19" s="46">
        <v>22388670.52</v>
      </c>
      <c r="AF19" s="45" t="s">
        <v>18</v>
      </c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ht="21.6" customHeight="1" thickTop="1" thickBot="1" x14ac:dyDescent="0.3">
      <c r="A20" s="61" t="s">
        <v>55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AA20" s="17" t="s">
        <v>19</v>
      </c>
      <c r="AD20" s="39"/>
      <c r="AE20" s="46"/>
      <c r="AF20" s="45" t="s">
        <v>17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1:60" ht="15" customHeight="1" thickTop="1" thickBot="1" x14ac:dyDescent="0.3">
      <c r="Z21" s="17" t="s">
        <v>43</v>
      </c>
      <c r="AA21" s="17" t="s">
        <v>41</v>
      </c>
      <c r="AB21" s="17" t="s">
        <v>42</v>
      </c>
      <c r="AC21" s="17" t="s">
        <v>243</v>
      </c>
      <c r="AD21" s="39"/>
      <c r="AE21" s="46">
        <v>23445944.620000001</v>
      </c>
      <c r="AF21" s="45" t="s">
        <v>18</v>
      </c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1:60" ht="15" customHeight="1" thickTop="1" thickBot="1" x14ac:dyDescent="0.3">
      <c r="Z22" s="17" t="s">
        <v>26</v>
      </c>
      <c r="AA22" s="17">
        <f>IF(X6&lt;&gt;0,X6,NA())</f>
        <v>23696.277499999989</v>
      </c>
      <c r="AB22" s="17">
        <f>AA22</f>
        <v>23696.277499999989</v>
      </c>
      <c r="AC22" s="17">
        <f>$AC$18/1000</f>
        <v>204577265.35999963</v>
      </c>
      <c r="AD22" s="39"/>
      <c r="AE22" s="46"/>
      <c r="AF22" s="45" t="s">
        <v>17</v>
      </c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ht="15" customHeight="1" thickTop="1" thickBot="1" x14ac:dyDescent="0.3">
      <c r="Z23" s="17" t="s">
        <v>27</v>
      </c>
      <c r="AA23" s="17" t="e">
        <f t="shared" ref="AA23:AA33" si="7">IF(X7&lt;&gt;0,X7,NA())</f>
        <v>#N/A</v>
      </c>
      <c r="AB23" s="17" t="e">
        <f t="shared" ref="AB23:AB33" si="8">AA23+AB22</f>
        <v>#N/A</v>
      </c>
      <c r="AC23" s="17">
        <f t="shared" ref="AC23:AC33" si="9">$AC$18/1000</f>
        <v>204577265.35999963</v>
      </c>
      <c r="AD23" s="39"/>
      <c r="AE23" s="46">
        <v>26622662.84</v>
      </c>
      <c r="AF23" s="45" t="s">
        <v>18</v>
      </c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1:60" ht="15" customHeight="1" thickTop="1" thickBot="1" x14ac:dyDescent="0.3">
      <c r="Z24" s="17" t="s">
        <v>28</v>
      </c>
      <c r="AA24" s="17" t="e">
        <f t="shared" si="7"/>
        <v>#N/A</v>
      </c>
      <c r="AB24" s="17" t="e">
        <f t="shared" si="8"/>
        <v>#N/A</v>
      </c>
      <c r="AC24" s="17">
        <f t="shared" si="9"/>
        <v>204577265.35999963</v>
      </c>
      <c r="AD24" s="39"/>
      <c r="AE24" s="46"/>
      <c r="AF24" s="45" t="s">
        <v>17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</row>
    <row r="25" spans="1:60" ht="15" customHeight="1" thickTop="1" thickBot="1" x14ac:dyDescent="0.3">
      <c r="Z25" s="17" t="s">
        <v>29</v>
      </c>
      <c r="AA25" s="17" t="e">
        <f t="shared" si="7"/>
        <v>#N/A</v>
      </c>
      <c r="AB25" s="17" t="e">
        <f t="shared" si="8"/>
        <v>#N/A</v>
      </c>
      <c r="AC25" s="17">
        <f t="shared" si="9"/>
        <v>204577265.35999963</v>
      </c>
      <c r="AD25" s="39"/>
      <c r="AE25" s="46">
        <v>25478046.98</v>
      </c>
      <c r="AF25" s="45" t="s">
        <v>18</v>
      </c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</row>
    <row r="26" spans="1:60" ht="15" customHeight="1" thickTop="1" thickBot="1" x14ac:dyDescent="0.3">
      <c r="Z26" s="17" t="s">
        <v>30</v>
      </c>
      <c r="AA26" s="17" t="e">
        <f t="shared" si="7"/>
        <v>#N/A</v>
      </c>
      <c r="AB26" s="17" t="e">
        <f t="shared" si="8"/>
        <v>#N/A</v>
      </c>
      <c r="AC26" s="17">
        <f t="shared" si="9"/>
        <v>204577265.35999963</v>
      </c>
      <c r="AD26" s="39"/>
      <c r="AE26" s="46"/>
      <c r="AF26" s="45" t="s">
        <v>17</v>
      </c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</row>
    <row r="27" spans="1:60" ht="15" customHeight="1" thickTop="1" thickBot="1" x14ac:dyDescent="0.3">
      <c r="Z27" s="17" t="s">
        <v>31</v>
      </c>
      <c r="AA27" s="17" t="e">
        <f t="shared" si="7"/>
        <v>#N/A</v>
      </c>
      <c r="AB27" s="17" t="e">
        <f t="shared" si="8"/>
        <v>#N/A</v>
      </c>
      <c r="AC27" s="17">
        <f t="shared" si="9"/>
        <v>204577265.35999963</v>
      </c>
      <c r="AD27" s="39"/>
      <c r="AE27" s="46">
        <v>23882484.5</v>
      </c>
      <c r="AF27" s="45" t="s">
        <v>18</v>
      </c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</row>
    <row r="28" spans="1:60" ht="15" customHeight="1" thickTop="1" thickBot="1" x14ac:dyDescent="0.3">
      <c r="Z28" s="17" t="s">
        <v>32</v>
      </c>
      <c r="AA28" s="17" t="e">
        <f t="shared" si="7"/>
        <v>#N/A</v>
      </c>
      <c r="AB28" s="17" t="e">
        <f t="shared" si="8"/>
        <v>#N/A</v>
      </c>
      <c r="AC28" s="17">
        <f t="shared" si="9"/>
        <v>204577265.35999963</v>
      </c>
      <c r="AD28" s="39"/>
      <c r="AE28" s="46"/>
      <c r="AF28" s="45" t="s">
        <v>17</v>
      </c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</row>
    <row r="29" spans="1:60" ht="15" customHeight="1" thickTop="1" thickBot="1" x14ac:dyDescent="0.3">
      <c r="Z29" s="17" t="s">
        <v>33</v>
      </c>
      <c r="AA29" s="17" t="e">
        <f t="shared" si="7"/>
        <v>#N/A</v>
      </c>
      <c r="AB29" s="17" t="e">
        <f t="shared" si="8"/>
        <v>#N/A</v>
      </c>
      <c r="AC29" s="17">
        <f t="shared" si="9"/>
        <v>204577265.35999963</v>
      </c>
      <c r="AD29" s="39"/>
      <c r="AE29" s="46">
        <v>22160553.600000001</v>
      </c>
      <c r="AF29" s="45" t="s">
        <v>18</v>
      </c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ht="15" customHeight="1" thickTop="1" thickBot="1" x14ac:dyDescent="0.3">
      <c r="Z30" s="17" t="s">
        <v>34</v>
      </c>
      <c r="AA30" s="17" t="e">
        <f t="shared" si="7"/>
        <v>#N/A</v>
      </c>
      <c r="AB30" s="17" t="e">
        <f t="shared" si="8"/>
        <v>#N/A</v>
      </c>
      <c r="AC30" s="17">
        <f t="shared" si="9"/>
        <v>204577265.35999963</v>
      </c>
      <c r="AD30" s="39"/>
      <c r="AE30" s="46"/>
      <c r="AF30" s="45" t="s">
        <v>17</v>
      </c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ht="15" customHeight="1" thickTop="1" thickBot="1" x14ac:dyDescent="0.3">
      <c r="Z31" s="17" t="s">
        <v>35</v>
      </c>
      <c r="AA31" s="17" t="e">
        <f t="shared" si="7"/>
        <v>#N/A</v>
      </c>
      <c r="AB31" s="17" t="e">
        <f t="shared" si="8"/>
        <v>#N/A</v>
      </c>
      <c r="AC31" s="17">
        <f t="shared" si="9"/>
        <v>204577265.35999963</v>
      </c>
      <c r="AD31" s="39"/>
      <c r="AE31" s="46">
        <v>21817922.329999998</v>
      </c>
      <c r="AF31" s="45" t="s">
        <v>18</v>
      </c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ht="15" customHeight="1" thickTop="1" thickBot="1" x14ac:dyDescent="0.3">
      <c r="Z32" s="17" t="s">
        <v>36</v>
      </c>
      <c r="AA32" s="17" t="e">
        <f t="shared" si="7"/>
        <v>#N/A</v>
      </c>
      <c r="AB32" s="17" t="e">
        <f t="shared" si="8"/>
        <v>#N/A</v>
      </c>
      <c r="AC32" s="17">
        <f t="shared" si="9"/>
        <v>204577265.35999963</v>
      </c>
      <c r="AD32" s="39"/>
      <c r="AE32" s="46"/>
      <c r="AF32" s="45" t="s">
        <v>17</v>
      </c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</row>
    <row r="33" spans="26:60" ht="15" customHeight="1" thickTop="1" thickBot="1" x14ac:dyDescent="0.3">
      <c r="Z33" s="17" t="s">
        <v>37</v>
      </c>
      <c r="AA33" s="17" t="e">
        <f t="shared" si="7"/>
        <v>#N/A</v>
      </c>
      <c r="AB33" s="17" t="e">
        <f t="shared" si="8"/>
        <v>#N/A</v>
      </c>
      <c r="AC33" s="17">
        <f t="shared" si="9"/>
        <v>204577265.35999963</v>
      </c>
      <c r="AD33" s="39"/>
      <c r="AE33" s="46">
        <v>22447960.309999999</v>
      </c>
      <c r="AF33" s="45" t="s">
        <v>18</v>
      </c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</row>
    <row r="34" spans="26:60" ht="15" customHeight="1" thickTop="1" thickBot="1" x14ac:dyDescent="0.3">
      <c r="AD34" s="39"/>
      <c r="AE34" s="47"/>
      <c r="AF34" s="45" t="s">
        <v>17</v>
      </c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26:60" ht="15" customHeight="1" thickTop="1" thickBot="1" x14ac:dyDescent="0.3">
      <c r="AD35" s="39"/>
      <c r="AE35" s="47">
        <v>279170349.49000001</v>
      </c>
      <c r="AF35" s="45" t="s">
        <v>18</v>
      </c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</row>
    <row r="36" spans="26:60" ht="15" customHeight="1" x14ac:dyDescent="0.25"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</row>
    <row r="37" spans="26:60" ht="15" customHeight="1" x14ac:dyDescent="0.25"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</row>
    <row r="38" spans="26:60" ht="15" customHeight="1" x14ac:dyDescent="0.25"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</row>
    <row r="39" spans="26:60" ht="15" customHeight="1" x14ac:dyDescent="0.25"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</row>
    <row r="40" spans="26:60" ht="15" customHeight="1" thickBot="1" x14ac:dyDescent="0.3"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</row>
    <row r="41" spans="26:60" ht="15" customHeight="1" thickBot="1" x14ac:dyDescent="0.3">
      <c r="AD41" s="39"/>
      <c r="AE41" s="46">
        <v>24613939.170000002</v>
      </c>
      <c r="AF41" s="39">
        <f t="shared" ref="AF41:AF52" si="10">AE41/1000</f>
        <v>24613.939170000001</v>
      </c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</row>
    <row r="42" spans="26:60" ht="15" customHeight="1" thickBot="1" x14ac:dyDescent="0.3">
      <c r="AE42" s="40">
        <v>21300547.850000001</v>
      </c>
      <c r="AF42">
        <f t="shared" si="10"/>
        <v>21300.547850000003</v>
      </c>
    </row>
    <row r="43" spans="26:60" ht="15" customHeight="1" thickBot="1" x14ac:dyDescent="0.3">
      <c r="AE43" s="40">
        <v>23048236.260000002</v>
      </c>
      <c r="AF43">
        <f t="shared" si="10"/>
        <v>23048.236260000001</v>
      </c>
    </row>
    <row r="44" spans="26:60" ht="15" customHeight="1" thickBot="1" x14ac:dyDescent="0.3">
      <c r="AE44" s="40">
        <v>21963380.510000002</v>
      </c>
      <c r="AF44">
        <f t="shared" si="10"/>
        <v>21963.380510000003</v>
      </c>
    </row>
    <row r="45" spans="26:60" ht="15" customHeight="1" thickBot="1" x14ac:dyDescent="0.3">
      <c r="AE45" s="40">
        <v>22388670.52</v>
      </c>
      <c r="AF45">
        <f t="shared" si="10"/>
        <v>22388.67052</v>
      </c>
    </row>
    <row r="46" spans="26:60" ht="15" customHeight="1" thickBot="1" x14ac:dyDescent="0.3">
      <c r="AE46" s="40">
        <v>23445944.620000001</v>
      </c>
      <c r="AF46">
        <f t="shared" si="10"/>
        <v>23445.944620000002</v>
      </c>
    </row>
    <row r="47" spans="26:60" ht="15" customHeight="1" thickBot="1" x14ac:dyDescent="0.3">
      <c r="AE47" s="40">
        <v>26622662.84</v>
      </c>
      <c r="AF47">
        <f t="shared" si="10"/>
        <v>26622.662840000001</v>
      </c>
    </row>
    <row r="48" spans="26:60" ht="15" customHeight="1" thickBot="1" x14ac:dyDescent="0.3">
      <c r="AE48" s="40">
        <v>25478046.98</v>
      </c>
      <c r="AF48">
        <f t="shared" si="10"/>
        <v>25478.046979999999</v>
      </c>
    </row>
    <row r="49" spans="31:32" ht="15" customHeight="1" thickBot="1" x14ac:dyDescent="0.3">
      <c r="AE49" s="40">
        <v>23882484.5</v>
      </c>
      <c r="AF49">
        <f t="shared" si="10"/>
        <v>23882.484499999999</v>
      </c>
    </row>
    <row r="50" spans="31:32" ht="15" customHeight="1" thickBot="1" x14ac:dyDescent="0.3">
      <c r="AE50" s="40">
        <v>22160553.600000001</v>
      </c>
      <c r="AF50">
        <f t="shared" si="10"/>
        <v>22160.553600000003</v>
      </c>
    </row>
    <row r="51" spans="31:32" ht="15" customHeight="1" thickBot="1" x14ac:dyDescent="0.3">
      <c r="AE51" s="40">
        <v>21817922.329999998</v>
      </c>
      <c r="AF51">
        <f t="shared" si="10"/>
        <v>21817.922329999998</v>
      </c>
    </row>
    <row r="52" spans="31:32" ht="15" customHeight="1" thickBot="1" x14ac:dyDescent="0.3">
      <c r="AE52" s="40">
        <v>22447960.309999999</v>
      </c>
      <c r="AF52">
        <f t="shared" si="10"/>
        <v>22447.960309999999</v>
      </c>
    </row>
    <row r="53" spans="31:32" ht="15" customHeight="1" x14ac:dyDescent="0.25"/>
    <row r="54" spans="31:32" ht="15" customHeight="1" x14ac:dyDescent="0.25"/>
    <row r="55" spans="31:32" ht="15" customHeight="1" x14ac:dyDescent="0.25"/>
    <row r="56" spans="31:32" ht="15" customHeight="1" x14ac:dyDescent="0.25"/>
    <row r="57" spans="31:32" ht="15" customHeight="1" x14ac:dyDescent="0.25"/>
  </sheetData>
  <mergeCells count="8">
    <mergeCell ref="L4:M4"/>
    <mergeCell ref="N4:O4"/>
    <mergeCell ref="A20:O20"/>
    <mergeCell ref="B4:C4"/>
    <mergeCell ref="D4:E4"/>
    <mergeCell ref="F4:G4"/>
    <mergeCell ref="H4:I4"/>
    <mergeCell ref="J4:K4"/>
  </mergeCells>
  <pageMargins left="0.74803149606299213" right="0.74803149606299213" top="0.74803149606299213" bottom="0.51181102362204722" header="0.51181102362204722" footer="0.51181102362204722"/>
  <pageSetup paperSize="9" scale="65" orientation="landscape" r:id="rId1"/>
  <ignoredErrors>
    <ignoredError sqref="AB23:AB3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7"/>
  <sheetViews>
    <sheetView showGridLines="0" zoomScale="80" zoomScaleNormal="80" workbookViewId="0">
      <selection activeCell="Q9" sqref="Q9"/>
    </sheetView>
  </sheetViews>
  <sheetFormatPr baseColWidth="10" defaultColWidth="12.85546875" defaultRowHeight="15" x14ac:dyDescent="0.25"/>
  <cols>
    <col min="1" max="1" width="24.28515625" customWidth="1"/>
    <col min="2" max="2" width="18.42578125" customWidth="1"/>
    <col min="3" max="11" width="13.5703125" bestFit="1" customWidth="1"/>
    <col min="12" max="13" width="12.85546875" customWidth="1"/>
    <col min="14" max="15" width="14.5703125" bestFit="1" customWidth="1"/>
    <col min="16" max="17" width="6.42578125" customWidth="1"/>
    <col min="18" max="67" width="12.85546875" customWidth="1"/>
    <col min="68" max="68" width="146.42578125" customWidth="1"/>
  </cols>
  <sheetData>
    <row r="1" spans="1:31" ht="1.9" customHeight="1" x14ac:dyDescent="0.25"/>
    <row r="2" spans="1:31" ht="12.75" customHeight="1" x14ac:dyDescent="0.25">
      <c r="A2" s="14" t="str">
        <f>"PRODUCCIÓN DE ENERGÍA ELECTRICA POR TECNOLOGIA (MWh). 2023."</f>
        <v>PRODUCCIÓN DE ENERGÍA ELECTRICA POR TECNOLOGIA (MWh). 2023.</v>
      </c>
    </row>
    <row r="3" spans="1:31" ht="4.1500000000000004" customHeight="1" thickBot="1" x14ac:dyDescent="0.3"/>
    <row r="4" spans="1:31" ht="16.5" thickTop="1" thickBot="1" x14ac:dyDescent="0.3">
      <c r="A4" s="52" t="s">
        <v>49</v>
      </c>
      <c r="B4" s="55" t="s" vm="1">
        <v>235</v>
      </c>
      <c r="AB4" s="39"/>
      <c r="AC4" s="39"/>
      <c r="AD4" s="39"/>
      <c r="AE4" s="39"/>
    </row>
    <row r="5" spans="1:31" ht="3" customHeight="1" thickTop="1" x14ac:dyDescent="0.25">
      <c r="AB5" s="39"/>
      <c r="AC5" s="39"/>
      <c r="AD5" s="39"/>
      <c r="AE5" s="39"/>
    </row>
    <row r="6" spans="1:31" ht="15" customHeight="1" thickBot="1" x14ac:dyDescent="0.3">
      <c r="A6" s="21"/>
      <c r="B6" s="22" t="s">
        <v>48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B6" s="39"/>
      <c r="AC6" s="39"/>
      <c r="AD6" s="39"/>
      <c r="AE6" s="39"/>
    </row>
    <row r="7" spans="1:31" ht="15.75" thickBot="1" x14ac:dyDescent="0.3">
      <c r="A7" s="23"/>
      <c r="B7" s="62" t="s">
        <v>19</v>
      </c>
      <c r="C7" s="63"/>
      <c r="D7" s="62" t="s">
        <v>20</v>
      </c>
      <c r="E7" s="63"/>
      <c r="F7" s="62" t="s">
        <v>21</v>
      </c>
      <c r="G7" s="63"/>
      <c r="H7" s="62" t="s">
        <v>22</v>
      </c>
      <c r="I7" s="63"/>
      <c r="J7" s="62" t="s">
        <v>23</v>
      </c>
      <c r="K7" s="63"/>
      <c r="L7" s="62" t="s">
        <v>24</v>
      </c>
      <c r="M7" s="63"/>
      <c r="N7" s="62" t="s">
        <v>50</v>
      </c>
      <c r="O7" s="62" t="s">
        <v>52</v>
      </c>
      <c r="AB7" s="39"/>
      <c r="AC7" s="39"/>
      <c r="AD7" s="39"/>
      <c r="AE7" s="39"/>
    </row>
    <row r="8" spans="1:31" ht="15.75" thickBot="1" x14ac:dyDescent="0.3">
      <c r="A8" s="48" t="s">
        <v>46</v>
      </c>
      <c r="B8" s="56" t="s">
        <v>51</v>
      </c>
      <c r="C8" s="56" t="s">
        <v>53</v>
      </c>
      <c r="D8" s="56" t="s">
        <v>51</v>
      </c>
      <c r="E8" s="56" t="s">
        <v>53</v>
      </c>
      <c r="F8" s="56" t="s">
        <v>51</v>
      </c>
      <c r="G8" s="56" t="s">
        <v>53</v>
      </c>
      <c r="H8" s="56" t="s">
        <v>51</v>
      </c>
      <c r="I8" s="56" t="s">
        <v>53</v>
      </c>
      <c r="J8" s="56" t="s">
        <v>51</v>
      </c>
      <c r="K8" s="56" t="s">
        <v>53</v>
      </c>
      <c r="L8" s="56" t="s">
        <v>51</v>
      </c>
      <c r="M8" s="56" t="s">
        <v>53</v>
      </c>
      <c r="N8" s="63"/>
      <c r="O8" s="63"/>
      <c r="AB8" s="39"/>
      <c r="AC8" s="39"/>
      <c r="AD8" s="39"/>
      <c r="AE8" s="39"/>
    </row>
    <row r="9" spans="1:31" x14ac:dyDescent="0.25">
      <c r="A9" s="49" t="s">
        <v>26</v>
      </c>
      <c r="B9" s="50">
        <v>4424525.4800000004</v>
      </c>
      <c r="C9" s="50">
        <v>4348427.9999999991</v>
      </c>
      <c r="D9" s="50">
        <v>5381795</v>
      </c>
      <c r="E9" s="50">
        <v>5161731</v>
      </c>
      <c r="F9" s="50">
        <v>6761121.0200000014</v>
      </c>
      <c r="G9" s="50">
        <v>6492559.5900000008</v>
      </c>
      <c r="H9" s="50">
        <v>5833434.9500000011</v>
      </c>
      <c r="I9" s="50">
        <v>5691156.0599999987</v>
      </c>
      <c r="J9" s="50">
        <v>1927241.4700000002</v>
      </c>
      <c r="K9" s="50">
        <v>1908159.8799999997</v>
      </c>
      <c r="L9" s="50">
        <v>103667.26</v>
      </c>
      <c r="M9" s="50">
        <v>94242.969999999987</v>
      </c>
      <c r="N9" s="50">
        <v>24431785.18</v>
      </c>
      <c r="O9" s="50">
        <v>23696277.499999989</v>
      </c>
      <c r="AB9" s="39"/>
      <c r="AC9" s="39"/>
      <c r="AD9" s="39"/>
      <c r="AE9" s="39"/>
    </row>
    <row r="10" spans="1:31" x14ac:dyDescent="0.25">
      <c r="A10" s="49" t="s">
        <v>27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AB10" s="39"/>
      <c r="AC10" s="39"/>
      <c r="AD10" s="39"/>
      <c r="AE10" s="39"/>
    </row>
    <row r="11" spans="1:31" x14ac:dyDescent="0.25">
      <c r="A11" s="49" t="s">
        <v>28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AB11" s="39"/>
      <c r="AC11" s="39"/>
      <c r="AD11" s="39"/>
      <c r="AE11" s="39"/>
    </row>
    <row r="12" spans="1:31" x14ac:dyDescent="0.25">
      <c r="A12" s="49" t="s">
        <v>29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AB12" s="39"/>
      <c r="AC12" s="39"/>
      <c r="AD12" s="39"/>
      <c r="AE12" s="39"/>
    </row>
    <row r="13" spans="1:31" x14ac:dyDescent="0.25">
      <c r="A13" s="49" t="s">
        <v>30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AB13" s="39"/>
      <c r="AC13" s="39"/>
      <c r="AD13" s="39"/>
      <c r="AE13" s="39"/>
    </row>
    <row r="14" spans="1:31" x14ac:dyDescent="0.25">
      <c r="A14" s="49" t="s">
        <v>31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x14ac:dyDescent="0.25">
      <c r="A15" s="49" t="s">
        <v>32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31" x14ac:dyDescent="0.25">
      <c r="A16" s="49" t="s">
        <v>33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24" x14ac:dyDescent="0.25">
      <c r="A17" s="49" t="s">
        <v>34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24" x14ac:dyDescent="0.25">
      <c r="A18" s="49" t="s">
        <v>35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24" x14ac:dyDescent="0.25">
      <c r="A19" s="49" t="s">
        <v>36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24" x14ac:dyDescent="0.25">
      <c r="A20" s="49" t="s">
        <v>37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24" x14ac:dyDescent="0.25">
      <c r="A21" s="42" t="s">
        <v>47</v>
      </c>
      <c r="B21" s="53">
        <v>4424525.4800000004</v>
      </c>
      <c r="C21" s="53">
        <v>4348427.9999999991</v>
      </c>
      <c r="D21" s="53">
        <v>5381795</v>
      </c>
      <c r="E21" s="53">
        <v>5161731</v>
      </c>
      <c r="F21" s="53">
        <v>6761121.0200000014</v>
      </c>
      <c r="G21" s="53">
        <v>6492559.5900000008</v>
      </c>
      <c r="H21" s="53">
        <v>5833434.9500000011</v>
      </c>
      <c r="I21" s="53">
        <v>5691156.0599999987</v>
      </c>
      <c r="J21" s="53">
        <v>1927241.4700000002</v>
      </c>
      <c r="K21" s="53">
        <v>1908159.8799999997</v>
      </c>
      <c r="L21" s="53">
        <v>103667.26</v>
      </c>
      <c r="M21" s="53">
        <v>94242.969999999987</v>
      </c>
      <c r="N21" s="53">
        <v>24431785.18</v>
      </c>
      <c r="O21" s="54">
        <v>23696277.499999989</v>
      </c>
    </row>
    <row r="22" spans="1:24" ht="4.9000000000000004" customHeight="1" x14ac:dyDescent="0.25">
      <c r="U22" s="17"/>
      <c r="V22" s="17"/>
      <c r="W22" s="17"/>
      <c r="X22" s="17"/>
    </row>
    <row r="23" spans="1:24" ht="22.15" customHeight="1" x14ac:dyDescent="0.25">
      <c r="A23" s="61" t="s">
        <v>55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U23" s="17"/>
      <c r="V23" s="17" t="s">
        <v>19</v>
      </c>
      <c r="W23" s="17"/>
      <c r="X23" s="17"/>
    </row>
    <row r="27" spans="1:24" x14ac:dyDescent="0.25">
      <c r="B27" s="20"/>
      <c r="C27" s="20"/>
    </row>
    <row r="28" spans="1:24" x14ac:dyDescent="0.25">
      <c r="B28" s="20"/>
      <c r="C28" s="20"/>
    </row>
    <row r="29" spans="1:24" x14ac:dyDescent="0.25">
      <c r="B29" s="20"/>
      <c r="C29" s="20"/>
    </row>
    <row r="30" spans="1:24" x14ac:dyDescent="0.25">
      <c r="B30" s="20"/>
      <c r="C30" s="20"/>
    </row>
    <row r="31" spans="1:24" x14ac:dyDescent="0.25">
      <c r="B31" s="20"/>
      <c r="C31" s="20"/>
    </row>
    <row r="32" spans="1:24" x14ac:dyDescent="0.25">
      <c r="B32" s="20"/>
      <c r="C32" s="20"/>
    </row>
    <row r="33" spans="2:3" x14ac:dyDescent="0.25">
      <c r="B33" s="20"/>
      <c r="C33" s="20"/>
    </row>
    <row r="34" spans="2:3" x14ac:dyDescent="0.25">
      <c r="B34" s="20"/>
      <c r="C34" s="20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</sheetData>
  <mergeCells count="9">
    <mergeCell ref="O7:O8"/>
    <mergeCell ref="A23:O23"/>
    <mergeCell ref="B7:C7"/>
    <mergeCell ref="D7:E7"/>
    <mergeCell ref="F7:G7"/>
    <mergeCell ref="H7:I7"/>
    <mergeCell ref="J7:K7"/>
    <mergeCell ref="L7:M7"/>
    <mergeCell ref="N7:N8"/>
  </mergeCells>
  <phoneticPr fontId="15" type="noConversion"/>
  <pageMargins left="0.75000000000000011" right="0.75000000000000011" top="0.75" bottom="0.5" header="0.5" footer="0.5"/>
  <pageSetup paperSize="9" fitToWidth="0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H62"/>
  <sheetViews>
    <sheetView topLeftCell="AB1" workbookViewId="0">
      <selection activeCell="AC17" sqref="AC17"/>
    </sheetView>
  </sheetViews>
  <sheetFormatPr baseColWidth="10" defaultRowHeight="15" x14ac:dyDescent="0.25"/>
  <cols>
    <col min="2" max="2" width="17.5703125" bestFit="1" customWidth="1"/>
    <col min="3" max="3" width="22.42578125" bestFit="1" customWidth="1"/>
    <col min="4" max="4" width="7.140625" bestFit="1" customWidth="1"/>
    <col min="5" max="5" width="9.85546875" bestFit="1" customWidth="1"/>
    <col min="6" max="6" width="7.85546875" bestFit="1" customWidth="1"/>
    <col min="7" max="7" width="16.5703125" bestFit="1" customWidth="1"/>
    <col min="8" max="9" width="12.5703125" bestFit="1" customWidth="1"/>
    <col min="10" max="10" width="6.42578125" customWidth="1"/>
    <col min="11" max="11" width="10.28515625" customWidth="1"/>
    <col min="12" max="12" width="12.140625" customWidth="1"/>
    <col min="13" max="13" width="8" customWidth="1"/>
    <col min="14" max="14" width="9.28515625" customWidth="1"/>
    <col min="15" max="15" width="8" customWidth="1"/>
    <col min="16" max="16" width="15.5703125" customWidth="1"/>
    <col min="17" max="17" width="11.7109375" customWidth="1"/>
    <col min="18" max="18" width="11.85546875" customWidth="1"/>
    <col min="19" max="20" width="6.42578125" customWidth="1"/>
    <col min="21" max="21" width="7.7109375" customWidth="1"/>
    <col min="22" max="22" width="8.42578125" customWidth="1"/>
    <col min="23" max="23" width="8" customWidth="1"/>
    <col min="24" max="24" width="25.140625" customWidth="1"/>
    <col min="25" max="25" width="49.7109375" customWidth="1"/>
    <col min="26" max="26" width="25.140625" customWidth="1"/>
    <col min="27" max="27" width="49.7109375" customWidth="1"/>
    <col min="28" max="28" width="25.140625" customWidth="1"/>
    <col min="29" max="29" width="49.7109375" customWidth="1"/>
    <col min="30" max="30" width="25.140625" customWidth="1"/>
    <col min="31" max="31" width="33.5703125" customWidth="1"/>
    <col min="32" max="32" width="35.28515625" customWidth="1"/>
    <col min="33" max="33" width="30.7109375" customWidth="1"/>
    <col min="34" max="34" width="23" bestFit="1" customWidth="1"/>
  </cols>
  <sheetData>
    <row r="2" spans="2:34" x14ac:dyDescent="0.25">
      <c r="X2" t="s">
        <v>45</v>
      </c>
    </row>
    <row r="5" spans="2:34" x14ac:dyDescent="0.25">
      <c r="B5" s="18" t="s">
        <v>49</v>
      </c>
      <c r="C5" t="s" vm="1">
        <v>235</v>
      </c>
    </row>
    <row r="7" spans="2:34" x14ac:dyDescent="0.25">
      <c r="B7" s="18" t="s">
        <v>54</v>
      </c>
      <c r="C7" s="18" t="s">
        <v>48</v>
      </c>
    </row>
    <row r="8" spans="2:34" x14ac:dyDescent="0.25">
      <c r="B8" s="18" t="s">
        <v>46</v>
      </c>
      <c r="C8" t="s">
        <v>21</v>
      </c>
      <c r="D8" t="s">
        <v>22</v>
      </c>
      <c r="E8" t="s">
        <v>19</v>
      </c>
      <c r="F8" t="s">
        <v>20</v>
      </c>
      <c r="G8" t="s">
        <v>23</v>
      </c>
      <c r="H8" t="s">
        <v>24</v>
      </c>
      <c r="I8" t="s">
        <v>47</v>
      </c>
      <c r="L8" t="str">
        <f t="shared" ref="L8:R8" si="0">C8</f>
        <v>Combustibles</v>
      </c>
      <c r="M8" t="str">
        <f t="shared" si="0"/>
        <v>Eólica</v>
      </c>
      <c r="N8" t="str">
        <f t="shared" si="0"/>
        <v>Hidraúlica</v>
      </c>
      <c r="O8" t="str">
        <f t="shared" si="0"/>
        <v>Nuclear</v>
      </c>
      <c r="P8" t="str">
        <f t="shared" si="0"/>
        <v>Solar fotovoltaica</v>
      </c>
      <c r="Q8" t="str">
        <f t="shared" si="0"/>
        <v>Solar térmica</v>
      </c>
      <c r="R8" t="str">
        <f t="shared" si="0"/>
        <v>Total general</v>
      </c>
      <c r="AF8" t="s">
        <v>112</v>
      </c>
      <c r="AG8" t="s">
        <v>113</v>
      </c>
      <c r="AH8" t="s">
        <v>181</v>
      </c>
    </row>
    <row r="9" spans="2:34" x14ac:dyDescent="0.25">
      <c r="B9" s="19" t="s">
        <v>26</v>
      </c>
      <c r="C9" s="20">
        <v>6492.5595900000008</v>
      </c>
      <c r="D9" s="20">
        <v>5691.1560599999984</v>
      </c>
      <c r="E9" s="20">
        <v>4348.427999999999</v>
      </c>
      <c r="F9" s="20">
        <v>5161.7309999999998</v>
      </c>
      <c r="G9" s="20">
        <v>1908.1598799999997</v>
      </c>
      <c r="H9" s="20">
        <v>94.242969999999985</v>
      </c>
      <c r="I9" s="20">
        <v>23696.277499999989</v>
      </c>
      <c r="K9" t="str">
        <f t="shared" ref="K9:K20" si="1">B9</f>
        <v>Enero</v>
      </c>
      <c r="L9" s="20">
        <f>IF(C9=0,NA(),C9)</f>
        <v>6492.5595900000008</v>
      </c>
      <c r="M9" s="20">
        <f t="shared" ref="M9:M20" si="2">IF(D9=0,NA(),D9)</f>
        <v>5691.1560599999984</v>
      </c>
      <c r="N9" s="20">
        <f t="shared" ref="N9:N20" si="3">IF(E9=0,NA(),E9)</f>
        <v>4348.427999999999</v>
      </c>
      <c r="O9" s="20">
        <f t="shared" ref="O9:O20" si="4">IF(F9=0,NA(),F9)</f>
        <v>5161.7309999999998</v>
      </c>
      <c r="P9" s="20">
        <f t="shared" ref="P9:P20" si="5">IF(G9=0,NA(),G9)</f>
        <v>1908.1598799999997</v>
      </c>
      <c r="Q9" s="20">
        <f t="shared" ref="Q9:R20" si="6">IF(H9=0,NA(),H9)</f>
        <v>94.242969999999985</v>
      </c>
      <c r="R9" s="20">
        <f t="shared" si="6"/>
        <v>23696.277499999989</v>
      </c>
      <c r="S9" s="20"/>
      <c r="X9" s="19" t="s">
        <v>38</v>
      </c>
      <c r="Y9" s="24" t="s">
        <v>39</v>
      </c>
      <c r="Z9" t="s">
        <v>65</v>
      </c>
      <c r="AB9" t="s">
        <v>56</v>
      </c>
      <c r="AC9" t="str">
        <f>"Evolución de la produccion neta por tecnología 2024 (GWh). "&amp;$C$5</f>
        <v>Evolución de la produccion neta por tecnología 2024 (GWh). All</v>
      </c>
      <c r="AF9" s="26" t="s">
        <v>70</v>
      </c>
      <c r="AG9">
        <v>1</v>
      </c>
      <c r="AH9" t="s">
        <v>187</v>
      </c>
    </row>
    <row r="10" spans="2:34" x14ac:dyDescent="0.25">
      <c r="B10" s="19" t="s">
        <v>27</v>
      </c>
      <c r="C10" s="20"/>
      <c r="D10" s="20"/>
      <c r="E10" s="20"/>
      <c r="F10" s="20"/>
      <c r="G10" s="20"/>
      <c r="H10" s="20"/>
      <c r="I10" s="20"/>
      <c r="K10" t="str">
        <f t="shared" si="1"/>
        <v>Febrero</v>
      </c>
      <c r="L10" s="20" t="e">
        <f t="shared" ref="L10:L20" si="7">IF(C10=0,NA(),C10)</f>
        <v>#N/A</v>
      </c>
      <c r="M10" s="20" t="e">
        <f t="shared" si="2"/>
        <v>#N/A</v>
      </c>
      <c r="N10" s="20" t="e">
        <f t="shared" si="3"/>
        <v>#N/A</v>
      </c>
      <c r="O10" s="20" t="e">
        <f t="shared" si="4"/>
        <v>#N/A</v>
      </c>
      <c r="P10" s="20" t="e">
        <f t="shared" si="5"/>
        <v>#N/A</v>
      </c>
      <c r="Q10" s="20" t="e">
        <f t="shared" si="6"/>
        <v>#N/A</v>
      </c>
      <c r="R10" s="20" t="e">
        <f t="shared" si="6"/>
        <v>#N/A</v>
      </c>
      <c r="S10" s="20"/>
      <c r="X10" s="19" t="s">
        <v>5</v>
      </c>
      <c r="Y10" s="24" t="s">
        <v>26</v>
      </c>
      <c r="Z10">
        <v>1</v>
      </c>
      <c r="AC10" t="str">
        <f>"Energia neta acumulada 2024 (GWh). "&amp;$C$5</f>
        <v>Energia neta acumulada 2024 (GWh). All</v>
      </c>
      <c r="AF10" s="26" t="s">
        <v>64</v>
      </c>
      <c r="AG10">
        <v>2</v>
      </c>
      <c r="AH10" t="s">
        <v>184</v>
      </c>
    </row>
    <row r="11" spans="2:34" x14ac:dyDescent="0.25">
      <c r="B11" s="19" t="s">
        <v>28</v>
      </c>
      <c r="C11" s="20"/>
      <c r="D11" s="20"/>
      <c r="E11" s="20"/>
      <c r="F11" s="20"/>
      <c r="G11" s="20"/>
      <c r="H11" s="20"/>
      <c r="I11" s="20"/>
      <c r="K11" t="str">
        <f t="shared" si="1"/>
        <v>Marzo</v>
      </c>
      <c r="L11" s="20" t="e">
        <f t="shared" si="7"/>
        <v>#N/A</v>
      </c>
      <c r="M11" s="20" t="e">
        <f t="shared" si="2"/>
        <v>#N/A</v>
      </c>
      <c r="N11" s="20" t="e">
        <f t="shared" si="3"/>
        <v>#N/A</v>
      </c>
      <c r="O11" s="20" t="e">
        <f t="shared" si="4"/>
        <v>#N/A</v>
      </c>
      <c r="P11" s="20" t="e">
        <f t="shared" si="5"/>
        <v>#N/A</v>
      </c>
      <c r="Q11" s="20" t="e">
        <f t="shared" si="6"/>
        <v>#N/A</v>
      </c>
      <c r="R11" s="20" t="e">
        <f t="shared" si="6"/>
        <v>#N/A</v>
      </c>
      <c r="S11" s="20"/>
      <c r="X11" s="19" t="s">
        <v>6</v>
      </c>
      <c r="Y11" s="24" t="s">
        <v>27</v>
      </c>
      <c r="Z11">
        <v>2</v>
      </c>
      <c r="AC11" t="str">
        <f>"Energia neta acumulada 2024. Combustibles (GWh). "&amp;$C$5</f>
        <v>Energia neta acumulada 2024. Combustibles (GWh). All</v>
      </c>
      <c r="AF11" s="26" t="s">
        <v>69</v>
      </c>
      <c r="AG11">
        <v>3</v>
      </c>
      <c r="AH11" t="s">
        <v>185</v>
      </c>
    </row>
    <row r="12" spans="2:34" x14ac:dyDescent="0.25">
      <c r="B12" s="19" t="s">
        <v>29</v>
      </c>
      <c r="C12" s="20"/>
      <c r="D12" s="20"/>
      <c r="E12" s="20"/>
      <c r="F12" s="20"/>
      <c r="G12" s="20"/>
      <c r="H12" s="20"/>
      <c r="I12" s="20"/>
      <c r="K12" t="str">
        <f t="shared" si="1"/>
        <v>Abril</v>
      </c>
      <c r="L12" s="20" t="e">
        <f t="shared" si="7"/>
        <v>#N/A</v>
      </c>
      <c r="M12" s="20" t="e">
        <f t="shared" si="2"/>
        <v>#N/A</v>
      </c>
      <c r="N12" s="20" t="e">
        <f t="shared" si="3"/>
        <v>#N/A</v>
      </c>
      <c r="O12" s="20" t="e">
        <f t="shared" si="4"/>
        <v>#N/A</v>
      </c>
      <c r="P12" s="20" t="e">
        <f t="shared" si="5"/>
        <v>#N/A</v>
      </c>
      <c r="Q12" s="20" t="e">
        <f t="shared" si="6"/>
        <v>#N/A</v>
      </c>
      <c r="R12" s="20" t="e">
        <f t="shared" si="6"/>
        <v>#N/A</v>
      </c>
      <c r="S12" s="20"/>
      <c r="X12" s="19" t="s">
        <v>7</v>
      </c>
      <c r="Y12" s="24" t="s">
        <v>28</v>
      </c>
      <c r="Z12">
        <v>3</v>
      </c>
      <c r="AC12" t="str">
        <f>"Energia neta acumulada 2024. Eólica (GWh). "&amp;$C$5</f>
        <v>Energia neta acumulada 2024. Eólica (GWh). All</v>
      </c>
      <c r="AF12" s="25" t="s">
        <v>66</v>
      </c>
      <c r="AG12">
        <v>4</v>
      </c>
      <c r="AH12" t="s">
        <v>186</v>
      </c>
    </row>
    <row r="13" spans="2:34" x14ac:dyDescent="0.25">
      <c r="B13" s="19" t="s">
        <v>30</v>
      </c>
      <c r="C13" s="20"/>
      <c r="D13" s="20"/>
      <c r="E13" s="20"/>
      <c r="F13" s="20"/>
      <c r="G13" s="20"/>
      <c r="H13" s="20"/>
      <c r="I13" s="20"/>
      <c r="K13" t="str">
        <f t="shared" si="1"/>
        <v>Mayo</v>
      </c>
      <c r="L13" s="20" t="e">
        <f t="shared" si="7"/>
        <v>#N/A</v>
      </c>
      <c r="M13" s="20" t="e">
        <f t="shared" si="2"/>
        <v>#N/A</v>
      </c>
      <c r="N13" s="20" t="e">
        <f t="shared" si="3"/>
        <v>#N/A</v>
      </c>
      <c r="O13" s="20" t="e">
        <f t="shared" si="4"/>
        <v>#N/A</v>
      </c>
      <c r="P13" s="20" t="e">
        <f t="shared" si="5"/>
        <v>#N/A</v>
      </c>
      <c r="Q13" s="20" t="e">
        <f t="shared" si="6"/>
        <v>#N/A</v>
      </c>
      <c r="R13" s="20" t="e">
        <f t="shared" si="6"/>
        <v>#N/A</v>
      </c>
      <c r="S13" s="20"/>
      <c r="X13" s="19" t="s">
        <v>8</v>
      </c>
      <c r="Y13" s="24" t="s">
        <v>29</v>
      </c>
      <c r="Z13">
        <v>4</v>
      </c>
      <c r="AC13" t="str">
        <f>"Energia neta acumulada 2024. Hidraúlica (GWh). "&amp;$C$5</f>
        <v>Energia neta acumulada 2024. Hidraúlica (GWh). All</v>
      </c>
      <c r="AF13" s="26" t="s">
        <v>75</v>
      </c>
      <c r="AG13">
        <v>5</v>
      </c>
      <c r="AH13" t="s">
        <v>189</v>
      </c>
    </row>
    <row r="14" spans="2:34" x14ac:dyDescent="0.25">
      <c r="B14" s="19" t="s">
        <v>31</v>
      </c>
      <c r="C14" s="20"/>
      <c r="D14" s="20"/>
      <c r="E14" s="20"/>
      <c r="F14" s="20"/>
      <c r="G14" s="20"/>
      <c r="H14" s="20"/>
      <c r="I14" s="20"/>
      <c r="K14" t="str">
        <f t="shared" si="1"/>
        <v>Junio</v>
      </c>
      <c r="L14" s="20" t="e">
        <f t="shared" si="7"/>
        <v>#N/A</v>
      </c>
      <c r="M14" s="20" t="e">
        <f t="shared" si="2"/>
        <v>#N/A</v>
      </c>
      <c r="N14" s="20" t="e">
        <f t="shared" si="3"/>
        <v>#N/A</v>
      </c>
      <c r="O14" s="20" t="e">
        <f t="shared" si="4"/>
        <v>#N/A</v>
      </c>
      <c r="P14" s="20" t="e">
        <f t="shared" si="5"/>
        <v>#N/A</v>
      </c>
      <c r="Q14" s="20" t="e">
        <f t="shared" si="6"/>
        <v>#N/A</v>
      </c>
      <c r="R14" s="20" t="e">
        <f t="shared" si="6"/>
        <v>#N/A</v>
      </c>
      <c r="S14" s="20"/>
      <c r="X14" s="19" t="s">
        <v>9</v>
      </c>
      <c r="Y14" s="24" t="s">
        <v>30</v>
      </c>
      <c r="Z14">
        <v>5</v>
      </c>
      <c r="AC14" t="str">
        <f>"Energia neta acumulada 2024. Nuclear (GWh). "&amp;$C$5</f>
        <v>Energia neta acumulada 2024. Nuclear (GWh). All</v>
      </c>
      <c r="AF14" s="25" t="s">
        <v>179</v>
      </c>
      <c r="AG14">
        <v>6</v>
      </c>
      <c r="AH14" t="s">
        <v>238</v>
      </c>
    </row>
    <row r="15" spans="2:34" x14ac:dyDescent="0.25">
      <c r="B15" s="19" t="s">
        <v>32</v>
      </c>
      <c r="C15" s="20"/>
      <c r="D15" s="20"/>
      <c r="E15" s="20"/>
      <c r="F15" s="20"/>
      <c r="G15" s="20"/>
      <c r="H15" s="20"/>
      <c r="I15" s="20"/>
      <c r="K15" t="str">
        <f t="shared" si="1"/>
        <v>Julio</v>
      </c>
      <c r="L15" s="20" t="e">
        <f t="shared" si="7"/>
        <v>#N/A</v>
      </c>
      <c r="M15" s="20" t="e">
        <f t="shared" si="2"/>
        <v>#N/A</v>
      </c>
      <c r="N15" s="20" t="e">
        <f t="shared" si="3"/>
        <v>#N/A</v>
      </c>
      <c r="O15" s="20" t="e">
        <f t="shared" si="4"/>
        <v>#N/A</v>
      </c>
      <c r="P15" s="20" t="e">
        <f t="shared" si="5"/>
        <v>#N/A</v>
      </c>
      <c r="Q15" s="20" t="e">
        <f t="shared" si="6"/>
        <v>#N/A</v>
      </c>
      <c r="R15" s="20" t="e">
        <f t="shared" si="6"/>
        <v>#N/A</v>
      </c>
      <c r="S15" s="20"/>
      <c r="X15" s="19" t="s">
        <v>10</v>
      </c>
      <c r="Y15" s="24" t="s">
        <v>31</v>
      </c>
      <c r="Z15">
        <v>6</v>
      </c>
      <c r="AC15" t="str">
        <f>"Energia neta acumulada 2024. Fotovoltaica (GWh). "&amp;$C$5</f>
        <v>Energia neta acumulada 2024. Fotovoltaica (GWh). All</v>
      </c>
      <c r="AF15" s="25" t="s">
        <v>72</v>
      </c>
      <c r="AG15">
        <v>7</v>
      </c>
      <c r="AH15" t="s">
        <v>190</v>
      </c>
    </row>
    <row r="16" spans="2:34" x14ac:dyDescent="0.25">
      <c r="B16" s="19" t="s">
        <v>33</v>
      </c>
      <c r="C16" s="20"/>
      <c r="D16" s="20"/>
      <c r="E16" s="20"/>
      <c r="F16" s="20"/>
      <c r="G16" s="20"/>
      <c r="H16" s="20"/>
      <c r="I16" s="20"/>
      <c r="K16" t="str">
        <f t="shared" si="1"/>
        <v>Agosto</v>
      </c>
      <c r="L16" s="20" t="e">
        <f t="shared" si="7"/>
        <v>#N/A</v>
      </c>
      <c r="M16" s="20" t="e">
        <f t="shared" si="2"/>
        <v>#N/A</v>
      </c>
      <c r="N16" s="20" t="e">
        <f t="shared" si="3"/>
        <v>#N/A</v>
      </c>
      <c r="O16" s="20" t="e">
        <f t="shared" si="4"/>
        <v>#N/A</v>
      </c>
      <c r="P16" s="20" t="e">
        <f t="shared" si="5"/>
        <v>#N/A</v>
      </c>
      <c r="Q16" s="20" t="e">
        <f t="shared" si="6"/>
        <v>#N/A</v>
      </c>
      <c r="R16" s="20" t="e">
        <f t="shared" si="6"/>
        <v>#N/A</v>
      </c>
      <c r="S16" s="20"/>
      <c r="X16" s="19" t="s">
        <v>11</v>
      </c>
      <c r="Y16" s="24" t="s">
        <v>32</v>
      </c>
      <c r="Z16">
        <v>7</v>
      </c>
      <c r="AC16" t="str">
        <f>"Energia neta acumulada 2024. Solar Térmica (GWh). "&amp;$C$5</f>
        <v>Energia neta acumulada 2024. Solar Térmica (GWh). All</v>
      </c>
      <c r="AF16" s="26" t="s">
        <v>73</v>
      </c>
      <c r="AG16">
        <v>8</v>
      </c>
      <c r="AH16" t="s">
        <v>191</v>
      </c>
    </row>
    <row r="17" spans="2:34" x14ac:dyDescent="0.25">
      <c r="B17" s="19" t="s">
        <v>34</v>
      </c>
      <c r="C17" s="20"/>
      <c r="D17" s="20"/>
      <c r="E17" s="20"/>
      <c r="F17" s="20"/>
      <c r="G17" s="20"/>
      <c r="H17" s="20"/>
      <c r="I17" s="20"/>
      <c r="K17" t="str">
        <f t="shared" si="1"/>
        <v>Septiembre</v>
      </c>
      <c r="L17" s="20" t="e">
        <f t="shared" si="7"/>
        <v>#N/A</v>
      </c>
      <c r="M17" s="20" t="e">
        <f t="shared" si="2"/>
        <v>#N/A</v>
      </c>
      <c r="N17" s="20" t="e">
        <f t="shared" si="3"/>
        <v>#N/A</v>
      </c>
      <c r="O17" s="20" t="e">
        <f t="shared" si="4"/>
        <v>#N/A</v>
      </c>
      <c r="P17" s="20" t="e">
        <f t="shared" si="5"/>
        <v>#N/A</v>
      </c>
      <c r="Q17" s="20" t="e">
        <f t="shared" si="6"/>
        <v>#N/A</v>
      </c>
      <c r="R17" s="20" t="e">
        <f t="shared" si="6"/>
        <v>#N/A</v>
      </c>
      <c r="S17" s="20"/>
      <c r="X17" s="19" t="s">
        <v>12</v>
      </c>
      <c r="Y17" s="24" t="s">
        <v>33</v>
      </c>
      <c r="Z17">
        <v>8</v>
      </c>
      <c r="AF17" s="25" t="s">
        <v>77</v>
      </c>
      <c r="AG17">
        <v>9</v>
      </c>
      <c r="AH17" t="s">
        <v>193</v>
      </c>
    </row>
    <row r="18" spans="2:34" x14ac:dyDescent="0.25">
      <c r="B18" s="19" t="s">
        <v>35</v>
      </c>
      <c r="C18" s="20"/>
      <c r="D18" s="20"/>
      <c r="E18" s="20"/>
      <c r="F18" s="20"/>
      <c r="G18" s="20"/>
      <c r="H18" s="20"/>
      <c r="I18" s="20"/>
      <c r="K18" t="str">
        <f t="shared" si="1"/>
        <v>Octubre</v>
      </c>
      <c r="L18" s="20" t="e">
        <f t="shared" si="7"/>
        <v>#N/A</v>
      </c>
      <c r="M18" s="20" t="e">
        <f t="shared" si="2"/>
        <v>#N/A</v>
      </c>
      <c r="N18" s="20" t="e">
        <f t="shared" si="3"/>
        <v>#N/A</v>
      </c>
      <c r="O18" s="20" t="e">
        <f t="shared" si="4"/>
        <v>#N/A</v>
      </c>
      <c r="P18" s="20" t="e">
        <f t="shared" si="5"/>
        <v>#N/A</v>
      </c>
      <c r="Q18" s="20" t="e">
        <f t="shared" si="6"/>
        <v>#N/A</v>
      </c>
      <c r="R18" s="20" t="e">
        <f t="shared" si="6"/>
        <v>#N/A</v>
      </c>
      <c r="S18" s="20"/>
      <c r="X18" s="19" t="s">
        <v>13</v>
      </c>
      <c r="Y18" s="24" t="s">
        <v>34</v>
      </c>
      <c r="Z18">
        <v>9</v>
      </c>
      <c r="AF18" s="26" t="s">
        <v>110</v>
      </c>
      <c r="AG18">
        <v>10</v>
      </c>
      <c r="AH18" t="s">
        <v>194</v>
      </c>
    </row>
    <row r="19" spans="2:34" x14ac:dyDescent="0.25">
      <c r="B19" s="19" t="s">
        <v>36</v>
      </c>
      <c r="C19" s="20"/>
      <c r="D19" s="20"/>
      <c r="E19" s="20"/>
      <c r="F19" s="20"/>
      <c r="G19" s="20"/>
      <c r="H19" s="20"/>
      <c r="I19" s="20"/>
      <c r="K19" t="str">
        <f t="shared" si="1"/>
        <v>Noviembre</v>
      </c>
      <c r="L19" s="20" t="e">
        <f t="shared" si="7"/>
        <v>#N/A</v>
      </c>
      <c r="M19" s="20" t="e">
        <f t="shared" si="2"/>
        <v>#N/A</v>
      </c>
      <c r="N19" s="20" t="e">
        <f t="shared" si="3"/>
        <v>#N/A</v>
      </c>
      <c r="O19" s="20" t="e">
        <f t="shared" si="4"/>
        <v>#N/A</v>
      </c>
      <c r="P19" s="20" t="e">
        <f t="shared" si="5"/>
        <v>#N/A</v>
      </c>
      <c r="Q19" s="20" t="e">
        <f t="shared" si="6"/>
        <v>#N/A</v>
      </c>
      <c r="R19" s="20" t="e">
        <f t="shared" si="6"/>
        <v>#N/A</v>
      </c>
      <c r="S19" s="20"/>
      <c r="X19" s="19" t="s">
        <v>14</v>
      </c>
      <c r="Y19" s="24" t="s">
        <v>35</v>
      </c>
      <c r="Z19">
        <v>10</v>
      </c>
      <c r="AF19" s="25" t="s">
        <v>78</v>
      </c>
      <c r="AG19">
        <v>11</v>
      </c>
      <c r="AH19" t="s">
        <v>195</v>
      </c>
    </row>
    <row r="20" spans="2:34" x14ac:dyDescent="0.25">
      <c r="B20" s="19" t="s">
        <v>37</v>
      </c>
      <c r="C20" s="20"/>
      <c r="D20" s="20"/>
      <c r="E20" s="20"/>
      <c r="F20" s="20"/>
      <c r="G20" s="20"/>
      <c r="H20" s="20"/>
      <c r="I20" s="20"/>
      <c r="K20" t="str">
        <f t="shared" si="1"/>
        <v>Diciembre</v>
      </c>
      <c r="L20" s="20" t="e">
        <f t="shared" si="7"/>
        <v>#N/A</v>
      </c>
      <c r="M20" s="20" t="e">
        <f t="shared" si="2"/>
        <v>#N/A</v>
      </c>
      <c r="N20" s="20" t="e">
        <f t="shared" si="3"/>
        <v>#N/A</v>
      </c>
      <c r="O20" s="20" t="e">
        <f t="shared" si="4"/>
        <v>#N/A</v>
      </c>
      <c r="P20" s="20" t="e">
        <f t="shared" si="5"/>
        <v>#N/A</v>
      </c>
      <c r="Q20" s="20" t="e">
        <f t="shared" si="6"/>
        <v>#N/A</v>
      </c>
      <c r="R20" s="20" t="e">
        <f t="shared" si="6"/>
        <v>#N/A</v>
      </c>
      <c r="S20" s="20"/>
      <c r="X20" s="19" t="s">
        <v>15</v>
      </c>
      <c r="Y20" s="24" t="s">
        <v>36</v>
      </c>
      <c r="Z20">
        <v>11</v>
      </c>
      <c r="AF20" s="26" t="s">
        <v>80</v>
      </c>
      <c r="AG20">
        <v>12</v>
      </c>
      <c r="AH20" t="s">
        <v>197</v>
      </c>
    </row>
    <row r="21" spans="2:34" x14ac:dyDescent="0.25">
      <c r="B21" s="19" t="s">
        <v>47</v>
      </c>
      <c r="C21" s="20">
        <v>6492.5595900000008</v>
      </c>
      <c r="D21" s="20">
        <v>5691.1560599999984</v>
      </c>
      <c r="E21" s="20">
        <v>4348.427999999999</v>
      </c>
      <c r="F21" s="20">
        <v>5161.7309999999998</v>
      </c>
      <c r="G21" s="20">
        <v>1908.1598799999997</v>
      </c>
      <c r="H21" s="20">
        <v>94.242969999999985</v>
      </c>
      <c r="I21" s="20">
        <v>23696.277499999989</v>
      </c>
      <c r="X21" s="19" t="s">
        <v>16</v>
      </c>
      <c r="Y21" s="24" t="s">
        <v>37</v>
      </c>
      <c r="Z21">
        <v>12</v>
      </c>
      <c r="AF21" s="25" t="s">
        <v>68</v>
      </c>
      <c r="AG21">
        <v>13</v>
      </c>
      <c r="AH21" t="s">
        <v>199</v>
      </c>
    </row>
    <row r="22" spans="2:34" x14ac:dyDescent="0.25">
      <c r="AF22" s="26" t="s">
        <v>81</v>
      </c>
      <c r="AG22">
        <v>14</v>
      </c>
      <c r="AH22" t="s">
        <v>200</v>
      </c>
    </row>
    <row r="23" spans="2:34" x14ac:dyDescent="0.25">
      <c r="AF23" s="25" t="s">
        <v>82</v>
      </c>
      <c r="AG23">
        <v>15</v>
      </c>
      <c r="AH23" t="s">
        <v>201</v>
      </c>
    </row>
    <row r="24" spans="2:34" x14ac:dyDescent="0.25">
      <c r="AF24" s="26" t="s">
        <v>83</v>
      </c>
      <c r="AG24">
        <v>16</v>
      </c>
      <c r="AH24" t="s">
        <v>202</v>
      </c>
    </row>
    <row r="25" spans="2:34" x14ac:dyDescent="0.25">
      <c r="AF25" s="26" t="s">
        <v>106</v>
      </c>
      <c r="AG25">
        <v>17</v>
      </c>
      <c r="AH25" t="s">
        <v>204</v>
      </c>
    </row>
    <row r="26" spans="2:34" x14ac:dyDescent="0.25">
      <c r="AF26" s="25" t="s">
        <v>104</v>
      </c>
      <c r="AG26">
        <v>18</v>
      </c>
      <c r="AH26" t="s">
        <v>205</v>
      </c>
    </row>
    <row r="27" spans="2:34" x14ac:dyDescent="0.25">
      <c r="AF27" s="25" t="s">
        <v>108</v>
      </c>
      <c r="AG27">
        <v>19</v>
      </c>
      <c r="AH27" t="s">
        <v>206</v>
      </c>
    </row>
    <row r="28" spans="2:34" x14ac:dyDescent="0.25">
      <c r="AF28" s="26" t="s">
        <v>105</v>
      </c>
      <c r="AG28">
        <v>20</v>
      </c>
      <c r="AH28" t="s">
        <v>203</v>
      </c>
    </row>
    <row r="29" spans="2:34" x14ac:dyDescent="0.25">
      <c r="AF29" s="26" t="s">
        <v>103</v>
      </c>
      <c r="AG29">
        <v>21</v>
      </c>
      <c r="AH29" t="s">
        <v>207</v>
      </c>
    </row>
    <row r="30" spans="2:34" x14ac:dyDescent="0.25">
      <c r="AF30" s="25" t="s">
        <v>102</v>
      </c>
      <c r="AG30">
        <v>22</v>
      </c>
      <c r="AH30" t="s">
        <v>208</v>
      </c>
    </row>
    <row r="31" spans="2:34" x14ac:dyDescent="0.25">
      <c r="AF31" s="25" t="s">
        <v>57</v>
      </c>
      <c r="AG31">
        <v>23</v>
      </c>
      <c r="AH31" t="s">
        <v>209</v>
      </c>
    </row>
    <row r="32" spans="2:34" x14ac:dyDescent="0.25">
      <c r="AF32" s="26" t="s">
        <v>101</v>
      </c>
      <c r="AG32">
        <v>24</v>
      </c>
      <c r="AH32" t="s">
        <v>210</v>
      </c>
    </row>
    <row r="33" spans="32:34" x14ac:dyDescent="0.25">
      <c r="AF33" s="25" t="s">
        <v>100</v>
      </c>
      <c r="AG33">
        <v>25</v>
      </c>
      <c r="AH33" t="s">
        <v>211</v>
      </c>
    </row>
    <row r="34" spans="32:34" x14ac:dyDescent="0.25">
      <c r="AF34" s="25" t="s">
        <v>92</v>
      </c>
      <c r="AG34">
        <v>26</v>
      </c>
      <c r="AH34" t="s">
        <v>222</v>
      </c>
    </row>
    <row r="35" spans="32:34" x14ac:dyDescent="0.25">
      <c r="AF35" s="26" t="s">
        <v>58</v>
      </c>
      <c r="AG35">
        <v>27</v>
      </c>
      <c r="AH35" t="s">
        <v>212</v>
      </c>
    </row>
    <row r="36" spans="32:34" x14ac:dyDescent="0.25">
      <c r="AF36" s="25" t="s">
        <v>99</v>
      </c>
      <c r="AG36">
        <v>28</v>
      </c>
      <c r="AH36" t="s">
        <v>213</v>
      </c>
    </row>
    <row r="37" spans="32:34" x14ac:dyDescent="0.25">
      <c r="AF37" s="26" t="s">
        <v>98</v>
      </c>
      <c r="AG37">
        <v>29</v>
      </c>
      <c r="AH37" t="s">
        <v>214</v>
      </c>
    </row>
    <row r="38" spans="32:34" x14ac:dyDescent="0.25">
      <c r="AF38" s="25" t="s">
        <v>60</v>
      </c>
      <c r="AG38">
        <v>30</v>
      </c>
      <c r="AH38" t="s">
        <v>216</v>
      </c>
    </row>
    <row r="39" spans="32:34" x14ac:dyDescent="0.25">
      <c r="AF39" s="26" t="s">
        <v>96</v>
      </c>
      <c r="AG39">
        <v>31</v>
      </c>
      <c r="AH39" t="s">
        <v>217</v>
      </c>
    </row>
    <row r="40" spans="32:34" x14ac:dyDescent="0.25">
      <c r="AF40" s="25" t="s">
        <v>95</v>
      </c>
      <c r="AG40">
        <v>32</v>
      </c>
      <c r="AH40" t="s">
        <v>218</v>
      </c>
    </row>
    <row r="41" spans="32:34" x14ac:dyDescent="0.25">
      <c r="AF41" s="25" t="s">
        <v>71</v>
      </c>
      <c r="AG41">
        <v>33</v>
      </c>
      <c r="AH41" t="s">
        <v>188</v>
      </c>
    </row>
    <row r="42" spans="32:34" x14ac:dyDescent="0.25">
      <c r="AF42" s="26" t="s">
        <v>94</v>
      </c>
      <c r="AG42">
        <v>34</v>
      </c>
      <c r="AH42" t="s">
        <v>219</v>
      </c>
    </row>
    <row r="43" spans="32:34" x14ac:dyDescent="0.25">
      <c r="AF43" s="25" t="s">
        <v>93</v>
      </c>
      <c r="AG43">
        <v>35</v>
      </c>
      <c r="AH43" t="s">
        <v>220</v>
      </c>
    </row>
    <row r="44" spans="32:34" x14ac:dyDescent="0.25">
      <c r="AF44" s="26" t="s">
        <v>61</v>
      </c>
      <c r="AG44">
        <v>36</v>
      </c>
      <c r="AH44" t="s">
        <v>221</v>
      </c>
    </row>
    <row r="45" spans="32:34" x14ac:dyDescent="0.25">
      <c r="AF45" s="26" t="s">
        <v>91</v>
      </c>
      <c r="AG45">
        <v>37</v>
      </c>
      <c r="AH45" t="s">
        <v>223</v>
      </c>
    </row>
    <row r="46" spans="32:34" x14ac:dyDescent="0.25">
      <c r="AF46" s="25" t="s">
        <v>90</v>
      </c>
      <c r="AG46">
        <v>38</v>
      </c>
      <c r="AH46" t="s">
        <v>224</v>
      </c>
    </row>
    <row r="47" spans="32:34" x14ac:dyDescent="0.25">
      <c r="AF47" s="26" t="s">
        <v>79</v>
      </c>
      <c r="AG47">
        <v>39</v>
      </c>
      <c r="AH47" t="s">
        <v>196</v>
      </c>
    </row>
    <row r="48" spans="32:34" x14ac:dyDescent="0.25">
      <c r="AF48" s="25" t="s">
        <v>97</v>
      </c>
      <c r="AG48">
        <v>40</v>
      </c>
      <c r="AH48" t="s">
        <v>225</v>
      </c>
    </row>
    <row r="49" spans="32:34" x14ac:dyDescent="0.25">
      <c r="AF49" s="26" t="s">
        <v>62</v>
      </c>
      <c r="AG49">
        <v>41</v>
      </c>
      <c r="AH49" t="s">
        <v>226</v>
      </c>
    </row>
    <row r="50" spans="32:34" x14ac:dyDescent="0.25">
      <c r="AF50" s="25" t="s">
        <v>89</v>
      </c>
      <c r="AG50">
        <v>42</v>
      </c>
      <c r="AH50" t="s">
        <v>227</v>
      </c>
    </row>
    <row r="51" spans="32:34" x14ac:dyDescent="0.25">
      <c r="AF51" s="25" t="s">
        <v>107</v>
      </c>
      <c r="AG51">
        <v>43</v>
      </c>
      <c r="AH51" t="s">
        <v>228</v>
      </c>
    </row>
    <row r="52" spans="32:34" x14ac:dyDescent="0.25">
      <c r="AF52" s="26" t="s">
        <v>88</v>
      </c>
      <c r="AG52">
        <v>44</v>
      </c>
      <c r="AH52" t="s">
        <v>229</v>
      </c>
    </row>
    <row r="53" spans="32:34" x14ac:dyDescent="0.25">
      <c r="AF53" s="25" t="s">
        <v>87</v>
      </c>
      <c r="AG53">
        <v>45</v>
      </c>
      <c r="AH53" t="s">
        <v>230</v>
      </c>
    </row>
    <row r="54" spans="32:34" x14ac:dyDescent="0.25">
      <c r="AF54" s="25" t="s">
        <v>111</v>
      </c>
      <c r="AG54">
        <v>46</v>
      </c>
      <c r="AH54" t="s">
        <v>231</v>
      </c>
    </row>
    <row r="55" spans="32:34" x14ac:dyDescent="0.25">
      <c r="AF55" s="26" t="s">
        <v>86</v>
      </c>
      <c r="AG55">
        <v>47</v>
      </c>
      <c r="AH55" t="s">
        <v>232</v>
      </c>
    </row>
    <row r="56" spans="32:34" x14ac:dyDescent="0.25">
      <c r="AF56" s="26" t="s">
        <v>74</v>
      </c>
      <c r="AG56">
        <v>48</v>
      </c>
      <c r="AH56" t="s">
        <v>192</v>
      </c>
    </row>
    <row r="57" spans="32:34" x14ac:dyDescent="0.25">
      <c r="AF57" s="25" t="s">
        <v>85</v>
      </c>
      <c r="AG57">
        <v>49</v>
      </c>
      <c r="AH57" t="s">
        <v>233</v>
      </c>
    </row>
    <row r="58" spans="32:34" x14ac:dyDescent="0.25">
      <c r="AF58" s="26" t="s">
        <v>63</v>
      </c>
      <c r="AG58">
        <v>50</v>
      </c>
      <c r="AH58" t="s">
        <v>234</v>
      </c>
    </row>
    <row r="59" spans="32:34" x14ac:dyDescent="0.25">
      <c r="AF59" s="25" t="s">
        <v>67</v>
      </c>
      <c r="AG59">
        <v>51</v>
      </c>
      <c r="AH59" t="s">
        <v>198</v>
      </c>
    </row>
    <row r="60" spans="32:34" x14ac:dyDescent="0.25">
      <c r="AF60" s="26" t="s">
        <v>59</v>
      </c>
      <c r="AG60">
        <v>52</v>
      </c>
      <c r="AH60" t="s">
        <v>215</v>
      </c>
    </row>
    <row r="61" spans="32:34" x14ac:dyDescent="0.25">
      <c r="AF61" s="25" t="s">
        <v>84</v>
      </c>
      <c r="AG61">
        <v>53</v>
      </c>
      <c r="AH61" t="s">
        <v>183</v>
      </c>
    </row>
    <row r="62" spans="32:34" x14ac:dyDescent="0.25">
      <c r="AF62" s="41" t="s">
        <v>109</v>
      </c>
      <c r="AG62">
        <v>54</v>
      </c>
      <c r="AH62" t="s">
        <v>182</v>
      </c>
    </row>
  </sheetData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13"/>
  <sheetViews>
    <sheetView showGridLines="0" topLeftCell="A298" workbookViewId="0">
      <selection activeCell="D316" sqref="D316"/>
    </sheetView>
  </sheetViews>
  <sheetFormatPr baseColWidth="10" defaultRowHeight="15" x14ac:dyDescent="0.25"/>
  <cols>
    <col min="1" max="1" width="24.7109375" bestFit="1" customWidth="1"/>
    <col min="2" max="2" width="16.5703125" bestFit="1" customWidth="1"/>
    <col min="3" max="3" width="7.140625" bestFit="1" customWidth="1"/>
    <col min="4" max="4" width="11.140625" bestFit="1" customWidth="1"/>
    <col min="5" max="5" width="10" bestFit="1" customWidth="1"/>
  </cols>
  <sheetData>
    <row r="1" spans="1:5" x14ac:dyDescent="0.25">
      <c r="A1" t="s">
        <v>112</v>
      </c>
      <c r="B1" t="s">
        <v>239</v>
      </c>
      <c r="C1" t="s">
        <v>43</v>
      </c>
      <c r="D1" t="s">
        <v>40</v>
      </c>
      <c r="E1" t="s">
        <v>41</v>
      </c>
    </row>
    <row r="2" spans="1:5" x14ac:dyDescent="0.25">
      <c r="A2" t="s">
        <v>187</v>
      </c>
      <c r="B2" t="s">
        <v>22</v>
      </c>
      <c r="C2" t="s">
        <v>26</v>
      </c>
      <c r="D2">
        <v>21990.62</v>
      </c>
      <c r="E2">
        <v>21454.26</v>
      </c>
    </row>
    <row r="3" spans="1:5" x14ac:dyDescent="0.25">
      <c r="A3" t="s">
        <v>187</v>
      </c>
      <c r="B3" t="s">
        <v>23</v>
      </c>
      <c r="C3" t="s">
        <v>26</v>
      </c>
      <c r="D3">
        <v>2237.33</v>
      </c>
      <c r="E3">
        <v>2215.1799999999998</v>
      </c>
    </row>
    <row r="4" spans="1:5" x14ac:dyDescent="0.25">
      <c r="A4" t="s">
        <v>187</v>
      </c>
      <c r="B4" t="s">
        <v>24</v>
      </c>
      <c r="C4" t="s">
        <v>26</v>
      </c>
      <c r="D4">
        <v>0</v>
      </c>
      <c r="E4">
        <v>0</v>
      </c>
    </row>
    <row r="5" spans="1:5" x14ac:dyDescent="0.25">
      <c r="A5" t="s">
        <v>187</v>
      </c>
      <c r="B5" t="s">
        <v>19</v>
      </c>
      <c r="C5" t="s">
        <v>26</v>
      </c>
      <c r="D5">
        <v>12794.45</v>
      </c>
      <c r="E5">
        <v>12574.4</v>
      </c>
    </row>
    <row r="6" spans="1:5" x14ac:dyDescent="0.25">
      <c r="A6" t="s">
        <v>187</v>
      </c>
      <c r="B6" t="s">
        <v>20</v>
      </c>
      <c r="C6" t="s">
        <v>26</v>
      </c>
      <c r="D6">
        <v>0</v>
      </c>
      <c r="E6">
        <v>0</v>
      </c>
    </row>
    <row r="7" spans="1:5" x14ac:dyDescent="0.25">
      <c r="A7" t="s">
        <v>187</v>
      </c>
      <c r="B7" t="s">
        <v>21</v>
      </c>
      <c r="C7" t="s">
        <v>26</v>
      </c>
      <c r="D7">
        <v>30585</v>
      </c>
      <c r="E7">
        <v>29328</v>
      </c>
    </row>
    <row r="8" spans="1:5" x14ac:dyDescent="0.25">
      <c r="A8" t="s">
        <v>184</v>
      </c>
      <c r="B8" t="s">
        <v>22</v>
      </c>
      <c r="C8" t="s">
        <v>26</v>
      </c>
      <c r="D8">
        <v>492765.91</v>
      </c>
      <c r="E8">
        <v>480747.23</v>
      </c>
    </row>
    <row r="9" spans="1:5" x14ac:dyDescent="0.25">
      <c r="A9" t="s">
        <v>184</v>
      </c>
      <c r="B9" t="s">
        <v>23</v>
      </c>
      <c r="C9" t="s">
        <v>26</v>
      </c>
      <c r="D9">
        <v>75423.72</v>
      </c>
      <c r="E9">
        <v>74676.95</v>
      </c>
    </row>
    <row r="10" spans="1:5" x14ac:dyDescent="0.25">
      <c r="A10" t="s">
        <v>184</v>
      </c>
      <c r="B10" t="s">
        <v>24</v>
      </c>
      <c r="C10" t="s">
        <v>26</v>
      </c>
      <c r="D10">
        <v>0</v>
      </c>
      <c r="E10">
        <v>0</v>
      </c>
    </row>
    <row r="11" spans="1:5" x14ac:dyDescent="0.25">
      <c r="A11" t="s">
        <v>184</v>
      </c>
      <c r="B11" t="s">
        <v>19</v>
      </c>
      <c r="C11" t="s">
        <v>26</v>
      </c>
      <c r="D11">
        <v>2824.88</v>
      </c>
      <c r="E11">
        <v>2776.29</v>
      </c>
    </row>
    <row r="12" spans="1:5" x14ac:dyDescent="0.25">
      <c r="A12" t="s">
        <v>184</v>
      </c>
      <c r="B12" t="s">
        <v>20</v>
      </c>
      <c r="C12" t="s">
        <v>26</v>
      </c>
      <c r="D12">
        <v>0</v>
      </c>
      <c r="E12">
        <v>0</v>
      </c>
    </row>
    <row r="13" spans="1:5" x14ac:dyDescent="0.25">
      <c r="A13" t="s">
        <v>184</v>
      </c>
      <c r="B13" t="s">
        <v>21</v>
      </c>
      <c r="C13" t="s">
        <v>26</v>
      </c>
      <c r="D13">
        <v>3026.56</v>
      </c>
      <c r="E13">
        <v>2971.56</v>
      </c>
    </row>
    <row r="14" spans="1:5" x14ac:dyDescent="0.25">
      <c r="A14" t="s">
        <v>185</v>
      </c>
      <c r="B14" t="s">
        <v>22</v>
      </c>
      <c r="C14" t="s">
        <v>26</v>
      </c>
      <c r="D14">
        <v>0</v>
      </c>
      <c r="E14">
        <v>0</v>
      </c>
    </row>
    <row r="15" spans="1:5" x14ac:dyDescent="0.25">
      <c r="A15" t="s">
        <v>185</v>
      </c>
      <c r="B15" t="s">
        <v>23</v>
      </c>
      <c r="C15" t="s">
        <v>26</v>
      </c>
      <c r="D15">
        <v>13808.41</v>
      </c>
      <c r="E15">
        <v>13671.69</v>
      </c>
    </row>
    <row r="16" spans="1:5" x14ac:dyDescent="0.25">
      <c r="A16" t="s">
        <v>185</v>
      </c>
      <c r="B16" t="s">
        <v>24</v>
      </c>
      <c r="C16" t="s">
        <v>26</v>
      </c>
      <c r="D16">
        <v>1428.03</v>
      </c>
      <c r="E16">
        <v>1298.21</v>
      </c>
    </row>
    <row r="17" spans="1:5" x14ac:dyDescent="0.25">
      <c r="A17" t="s">
        <v>185</v>
      </c>
      <c r="B17" t="s">
        <v>19</v>
      </c>
      <c r="C17" t="s">
        <v>26</v>
      </c>
      <c r="D17">
        <v>41.16</v>
      </c>
      <c r="E17">
        <v>40.450000000000003</v>
      </c>
    </row>
    <row r="18" spans="1:5" x14ac:dyDescent="0.25">
      <c r="A18" t="s">
        <v>185</v>
      </c>
      <c r="B18" t="s">
        <v>20</v>
      </c>
      <c r="C18" t="s">
        <v>26</v>
      </c>
      <c r="D18">
        <v>0</v>
      </c>
      <c r="E18">
        <v>0</v>
      </c>
    </row>
    <row r="19" spans="1:5" x14ac:dyDescent="0.25">
      <c r="A19" t="s">
        <v>185</v>
      </c>
      <c r="B19" t="s">
        <v>21</v>
      </c>
      <c r="C19" t="s">
        <v>26</v>
      </c>
      <c r="D19">
        <v>10746.22</v>
      </c>
      <c r="E19">
        <v>10334.18</v>
      </c>
    </row>
    <row r="20" spans="1:5" x14ac:dyDescent="0.25">
      <c r="A20" t="s">
        <v>186</v>
      </c>
      <c r="B20" t="s">
        <v>22</v>
      </c>
      <c r="C20" t="s">
        <v>26</v>
      </c>
      <c r="D20">
        <v>89969.17</v>
      </c>
      <c r="E20">
        <v>87774.8</v>
      </c>
    </row>
    <row r="21" spans="1:5" x14ac:dyDescent="0.25">
      <c r="A21" t="s">
        <v>186</v>
      </c>
      <c r="B21" t="s">
        <v>23</v>
      </c>
      <c r="C21" t="s">
        <v>26</v>
      </c>
      <c r="D21">
        <v>47238.97</v>
      </c>
      <c r="E21">
        <v>46771.26</v>
      </c>
    </row>
    <row r="22" spans="1:5" x14ac:dyDescent="0.25">
      <c r="A22" t="s">
        <v>186</v>
      </c>
      <c r="B22" t="s">
        <v>24</v>
      </c>
      <c r="C22" t="s">
        <v>26</v>
      </c>
      <c r="D22">
        <v>0</v>
      </c>
      <c r="E22">
        <v>0</v>
      </c>
    </row>
    <row r="23" spans="1:5" x14ac:dyDescent="0.25">
      <c r="A23" t="s">
        <v>186</v>
      </c>
      <c r="B23" t="s">
        <v>19</v>
      </c>
      <c r="C23" t="s">
        <v>26</v>
      </c>
      <c r="D23">
        <v>23.92</v>
      </c>
      <c r="E23">
        <v>23.51</v>
      </c>
    </row>
    <row r="24" spans="1:5" x14ac:dyDescent="0.25">
      <c r="A24" t="s">
        <v>186</v>
      </c>
      <c r="B24" t="s">
        <v>20</v>
      </c>
      <c r="C24" t="s">
        <v>26</v>
      </c>
      <c r="D24">
        <v>0</v>
      </c>
      <c r="E24">
        <v>0</v>
      </c>
    </row>
    <row r="25" spans="1:5" x14ac:dyDescent="0.25">
      <c r="A25" t="s">
        <v>186</v>
      </c>
      <c r="B25" t="s">
        <v>21</v>
      </c>
      <c r="C25" t="s">
        <v>26</v>
      </c>
      <c r="D25">
        <v>7359.97</v>
      </c>
      <c r="E25">
        <v>7121.58</v>
      </c>
    </row>
    <row r="26" spans="1:5" x14ac:dyDescent="0.25">
      <c r="A26" t="s">
        <v>189</v>
      </c>
      <c r="B26" t="s">
        <v>22</v>
      </c>
      <c r="C26" t="s">
        <v>26</v>
      </c>
      <c r="D26">
        <v>38796.6</v>
      </c>
      <c r="E26">
        <v>37850.339999999997</v>
      </c>
    </row>
    <row r="27" spans="1:5" x14ac:dyDescent="0.25">
      <c r="A27" t="s">
        <v>189</v>
      </c>
      <c r="B27" t="s">
        <v>23</v>
      </c>
      <c r="C27" t="s">
        <v>26</v>
      </c>
      <c r="D27">
        <v>6658.9</v>
      </c>
      <c r="E27">
        <v>6592.97</v>
      </c>
    </row>
    <row r="28" spans="1:5" x14ac:dyDescent="0.25">
      <c r="A28" t="s">
        <v>189</v>
      </c>
      <c r="B28" t="s">
        <v>24</v>
      </c>
      <c r="C28" t="s">
        <v>26</v>
      </c>
      <c r="D28">
        <v>0</v>
      </c>
      <c r="E28">
        <v>0</v>
      </c>
    </row>
    <row r="29" spans="1:5" x14ac:dyDescent="0.25">
      <c r="A29" t="s">
        <v>189</v>
      </c>
      <c r="B29" t="s">
        <v>19</v>
      </c>
      <c r="C29" t="s">
        <v>26</v>
      </c>
      <c r="D29">
        <v>12528.81</v>
      </c>
      <c r="E29">
        <v>12313.33</v>
      </c>
    </row>
    <row r="30" spans="1:5" x14ac:dyDescent="0.25">
      <c r="A30" t="s">
        <v>189</v>
      </c>
      <c r="B30" t="s">
        <v>20</v>
      </c>
      <c r="C30" t="s">
        <v>26</v>
      </c>
      <c r="D30">
        <v>0</v>
      </c>
      <c r="E30">
        <v>0</v>
      </c>
    </row>
    <row r="31" spans="1:5" x14ac:dyDescent="0.25">
      <c r="A31" t="s">
        <v>189</v>
      </c>
      <c r="B31" t="s">
        <v>21</v>
      </c>
      <c r="C31" t="s">
        <v>26</v>
      </c>
      <c r="D31">
        <v>0</v>
      </c>
      <c r="E31">
        <v>0</v>
      </c>
    </row>
    <row r="32" spans="1:5" x14ac:dyDescent="0.25">
      <c r="A32" t="s">
        <v>238</v>
      </c>
      <c r="B32" t="s">
        <v>22</v>
      </c>
      <c r="C32" t="s">
        <v>26</v>
      </c>
      <c r="D32">
        <v>0</v>
      </c>
      <c r="E32">
        <v>0</v>
      </c>
    </row>
    <row r="33" spans="1:5" x14ac:dyDescent="0.25">
      <c r="A33" t="s">
        <v>238</v>
      </c>
      <c r="B33" t="s">
        <v>23</v>
      </c>
      <c r="C33" t="s">
        <v>26</v>
      </c>
      <c r="D33">
        <v>247118.12</v>
      </c>
      <c r="E33">
        <v>244671.41</v>
      </c>
    </row>
    <row r="34" spans="1:5" x14ac:dyDescent="0.25">
      <c r="A34" t="s">
        <v>238</v>
      </c>
      <c r="B34" t="s">
        <v>24</v>
      </c>
      <c r="C34" t="s">
        <v>26</v>
      </c>
      <c r="D34">
        <v>28764.87</v>
      </c>
      <c r="E34">
        <v>26149.88</v>
      </c>
    </row>
    <row r="35" spans="1:5" x14ac:dyDescent="0.25">
      <c r="A35" t="s">
        <v>238</v>
      </c>
      <c r="B35" t="s">
        <v>19</v>
      </c>
      <c r="C35" t="s">
        <v>26</v>
      </c>
      <c r="D35">
        <v>420.46</v>
      </c>
      <c r="E35">
        <v>413.23</v>
      </c>
    </row>
    <row r="36" spans="1:5" x14ac:dyDescent="0.25">
      <c r="A36" t="s">
        <v>238</v>
      </c>
      <c r="B36" t="s">
        <v>20</v>
      </c>
      <c r="C36" t="s">
        <v>26</v>
      </c>
      <c r="D36">
        <v>0</v>
      </c>
      <c r="E36">
        <v>0</v>
      </c>
    </row>
    <row r="37" spans="1:5" x14ac:dyDescent="0.25">
      <c r="A37" t="s">
        <v>238</v>
      </c>
      <c r="B37" t="s">
        <v>21</v>
      </c>
      <c r="C37" t="s">
        <v>26</v>
      </c>
      <c r="D37">
        <v>11244.470000000001</v>
      </c>
      <c r="E37">
        <v>10314.82</v>
      </c>
    </row>
    <row r="38" spans="1:5" x14ac:dyDescent="0.25">
      <c r="A38" t="s">
        <v>190</v>
      </c>
      <c r="B38" t="s">
        <v>22</v>
      </c>
      <c r="C38" t="s">
        <v>26</v>
      </c>
      <c r="D38">
        <v>0</v>
      </c>
      <c r="E38">
        <v>0</v>
      </c>
    </row>
    <row r="39" spans="1:5" x14ac:dyDescent="0.25">
      <c r="A39" t="s">
        <v>190</v>
      </c>
      <c r="B39" t="s">
        <v>23</v>
      </c>
      <c r="C39" t="s">
        <v>26</v>
      </c>
      <c r="D39">
        <v>24005.01</v>
      </c>
      <c r="E39">
        <v>23767.34</v>
      </c>
    </row>
    <row r="40" spans="1:5" x14ac:dyDescent="0.25">
      <c r="A40" t="s">
        <v>190</v>
      </c>
      <c r="B40" t="s">
        <v>24</v>
      </c>
      <c r="C40" t="s">
        <v>26</v>
      </c>
      <c r="D40">
        <v>0</v>
      </c>
      <c r="E40">
        <v>0</v>
      </c>
    </row>
    <row r="41" spans="1:5" x14ac:dyDescent="0.25">
      <c r="A41" t="s">
        <v>190</v>
      </c>
      <c r="B41" t="s">
        <v>19</v>
      </c>
      <c r="C41" t="s">
        <v>26</v>
      </c>
      <c r="D41">
        <v>0</v>
      </c>
      <c r="E41">
        <v>0</v>
      </c>
    </row>
    <row r="42" spans="1:5" x14ac:dyDescent="0.25">
      <c r="A42" t="s">
        <v>190</v>
      </c>
      <c r="B42" t="s">
        <v>20</v>
      </c>
      <c r="C42" t="s">
        <v>26</v>
      </c>
      <c r="D42">
        <v>0</v>
      </c>
      <c r="E42">
        <v>0</v>
      </c>
    </row>
    <row r="43" spans="1:5" x14ac:dyDescent="0.25">
      <c r="A43" t="s">
        <v>190</v>
      </c>
      <c r="B43" t="s">
        <v>21</v>
      </c>
      <c r="C43" t="s">
        <v>26</v>
      </c>
      <c r="D43">
        <v>315821.57</v>
      </c>
      <c r="E43">
        <v>303347.37</v>
      </c>
    </row>
    <row r="44" spans="1:5" x14ac:dyDescent="0.25">
      <c r="A44" t="s">
        <v>191</v>
      </c>
      <c r="B44" t="s">
        <v>22</v>
      </c>
      <c r="C44" t="s">
        <v>26</v>
      </c>
      <c r="D44">
        <v>51406.23</v>
      </c>
      <c r="E44">
        <v>50152.42</v>
      </c>
    </row>
    <row r="45" spans="1:5" x14ac:dyDescent="0.25">
      <c r="A45" t="s">
        <v>191</v>
      </c>
      <c r="B45" t="s">
        <v>23</v>
      </c>
      <c r="C45" t="s">
        <v>26</v>
      </c>
      <c r="D45">
        <v>6100.3</v>
      </c>
      <c r="E45">
        <v>6039.9</v>
      </c>
    </row>
    <row r="46" spans="1:5" x14ac:dyDescent="0.25">
      <c r="A46" t="s">
        <v>191</v>
      </c>
      <c r="B46" t="s">
        <v>24</v>
      </c>
      <c r="C46" t="s">
        <v>26</v>
      </c>
      <c r="D46">
        <v>0</v>
      </c>
      <c r="E46">
        <v>0</v>
      </c>
    </row>
    <row r="47" spans="1:5" x14ac:dyDescent="0.25">
      <c r="A47" t="s">
        <v>191</v>
      </c>
      <c r="B47" t="s">
        <v>19</v>
      </c>
      <c r="C47" t="s">
        <v>26</v>
      </c>
      <c r="D47">
        <v>2321.7800000000002</v>
      </c>
      <c r="E47">
        <v>2281.85</v>
      </c>
    </row>
    <row r="48" spans="1:5" x14ac:dyDescent="0.25">
      <c r="A48" t="s">
        <v>191</v>
      </c>
      <c r="B48" t="s">
        <v>20</v>
      </c>
      <c r="C48" t="s">
        <v>26</v>
      </c>
      <c r="D48">
        <v>0</v>
      </c>
      <c r="E48">
        <v>0</v>
      </c>
    </row>
    <row r="49" spans="1:5" x14ac:dyDescent="0.25">
      <c r="A49" t="s">
        <v>191</v>
      </c>
      <c r="B49" t="s">
        <v>21</v>
      </c>
      <c r="C49" t="s">
        <v>26</v>
      </c>
      <c r="D49">
        <v>427027.18000000005</v>
      </c>
      <c r="E49">
        <v>407228.54</v>
      </c>
    </row>
    <row r="50" spans="1:5" x14ac:dyDescent="0.25">
      <c r="A50" t="s">
        <v>193</v>
      </c>
      <c r="B50" t="s">
        <v>22</v>
      </c>
      <c r="C50" t="s">
        <v>26</v>
      </c>
      <c r="D50">
        <v>390792.94</v>
      </c>
      <c r="E50">
        <v>381261.4</v>
      </c>
    </row>
    <row r="51" spans="1:5" x14ac:dyDescent="0.25">
      <c r="A51" t="s">
        <v>193</v>
      </c>
      <c r="B51" t="s">
        <v>23</v>
      </c>
      <c r="C51" t="s">
        <v>26</v>
      </c>
      <c r="D51">
        <v>4733.95</v>
      </c>
      <c r="E51">
        <v>4687.08</v>
      </c>
    </row>
    <row r="52" spans="1:5" x14ac:dyDescent="0.25">
      <c r="A52" t="s">
        <v>193</v>
      </c>
      <c r="B52" t="s">
        <v>24</v>
      </c>
      <c r="C52" t="s">
        <v>26</v>
      </c>
      <c r="D52">
        <v>0</v>
      </c>
      <c r="E52">
        <v>0</v>
      </c>
    </row>
    <row r="53" spans="1:5" x14ac:dyDescent="0.25">
      <c r="A53" t="s">
        <v>193</v>
      </c>
      <c r="B53" t="s">
        <v>19</v>
      </c>
      <c r="C53" t="s">
        <v>26</v>
      </c>
      <c r="D53">
        <v>13125.97</v>
      </c>
      <c r="E53">
        <v>12900.22</v>
      </c>
    </row>
    <row r="54" spans="1:5" x14ac:dyDescent="0.25">
      <c r="A54" t="s">
        <v>193</v>
      </c>
      <c r="B54" t="s">
        <v>20</v>
      </c>
      <c r="C54" t="s">
        <v>26</v>
      </c>
      <c r="D54">
        <v>0</v>
      </c>
      <c r="E54">
        <v>0</v>
      </c>
    </row>
    <row r="55" spans="1:5" x14ac:dyDescent="0.25">
      <c r="A55" t="s">
        <v>193</v>
      </c>
      <c r="B55" t="s">
        <v>21</v>
      </c>
      <c r="C55" t="s">
        <v>26</v>
      </c>
      <c r="D55">
        <v>59490.009999999995</v>
      </c>
      <c r="E55">
        <v>56468.83</v>
      </c>
    </row>
    <row r="56" spans="1:5" x14ac:dyDescent="0.25">
      <c r="A56" t="s">
        <v>194</v>
      </c>
      <c r="B56" t="s">
        <v>22</v>
      </c>
      <c r="C56" t="s">
        <v>26</v>
      </c>
      <c r="D56">
        <v>17105.62</v>
      </c>
      <c r="E56">
        <v>16688.41</v>
      </c>
    </row>
    <row r="57" spans="1:5" x14ac:dyDescent="0.25">
      <c r="A57" t="s">
        <v>194</v>
      </c>
      <c r="B57" t="s">
        <v>23</v>
      </c>
      <c r="C57" t="s">
        <v>26</v>
      </c>
      <c r="D57">
        <v>201409.39</v>
      </c>
      <c r="E57">
        <v>199415.24</v>
      </c>
    </row>
    <row r="58" spans="1:5" x14ac:dyDescent="0.25">
      <c r="A58" t="s">
        <v>194</v>
      </c>
      <c r="B58" t="s">
        <v>24</v>
      </c>
      <c r="C58" t="s">
        <v>26</v>
      </c>
      <c r="D58">
        <v>9581.84</v>
      </c>
      <c r="E58">
        <v>8710.76</v>
      </c>
    </row>
    <row r="59" spans="1:5" x14ac:dyDescent="0.25">
      <c r="A59" t="s">
        <v>194</v>
      </c>
      <c r="B59" t="s">
        <v>19</v>
      </c>
      <c r="C59" t="s">
        <v>26</v>
      </c>
      <c r="D59">
        <v>491234.77</v>
      </c>
      <c r="E59">
        <v>482786.01</v>
      </c>
    </row>
    <row r="60" spans="1:5" x14ac:dyDescent="0.25">
      <c r="A60" t="s">
        <v>194</v>
      </c>
      <c r="B60" t="s">
        <v>20</v>
      </c>
      <c r="C60" t="s">
        <v>26</v>
      </c>
      <c r="D60">
        <v>1551133</v>
      </c>
      <c r="E60">
        <v>1495797</v>
      </c>
    </row>
    <row r="61" spans="1:5" x14ac:dyDescent="0.25">
      <c r="A61" t="s">
        <v>194</v>
      </c>
      <c r="B61" t="s">
        <v>21</v>
      </c>
      <c r="C61" t="s">
        <v>26</v>
      </c>
      <c r="D61">
        <v>10060.629999999999</v>
      </c>
      <c r="E61">
        <v>9005.17</v>
      </c>
    </row>
    <row r="62" spans="1:5" x14ac:dyDescent="0.25">
      <c r="A62" t="s">
        <v>195</v>
      </c>
      <c r="B62" t="s">
        <v>22</v>
      </c>
      <c r="C62" t="s">
        <v>26</v>
      </c>
      <c r="D62">
        <v>298125.56</v>
      </c>
      <c r="E62">
        <v>290854.2</v>
      </c>
    </row>
    <row r="63" spans="1:5" x14ac:dyDescent="0.25">
      <c r="A63" t="s">
        <v>195</v>
      </c>
      <c r="B63" t="s">
        <v>23</v>
      </c>
      <c r="C63" t="s">
        <v>26</v>
      </c>
      <c r="D63">
        <v>96533.21</v>
      </c>
      <c r="E63">
        <v>95577.44</v>
      </c>
    </row>
    <row r="64" spans="1:5" x14ac:dyDescent="0.25">
      <c r="A64" t="s">
        <v>195</v>
      </c>
      <c r="B64" t="s">
        <v>24</v>
      </c>
      <c r="C64" t="s">
        <v>26</v>
      </c>
      <c r="D64">
        <v>7213.3</v>
      </c>
      <c r="E64">
        <v>6557.55</v>
      </c>
    </row>
    <row r="65" spans="1:5" x14ac:dyDescent="0.25">
      <c r="A65" t="s">
        <v>195</v>
      </c>
      <c r="B65" t="s">
        <v>19</v>
      </c>
      <c r="C65" t="s">
        <v>26</v>
      </c>
      <c r="D65">
        <v>65.97</v>
      </c>
      <c r="E65">
        <v>64.84</v>
      </c>
    </row>
    <row r="66" spans="1:5" x14ac:dyDescent="0.25">
      <c r="A66" t="s">
        <v>195</v>
      </c>
      <c r="B66" t="s">
        <v>20</v>
      </c>
      <c r="C66" t="s">
        <v>26</v>
      </c>
      <c r="D66">
        <v>0</v>
      </c>
      <c r="E66">
        <v>0</v>
      </c>
    </row>
    <row r="67" spans="1:5" x14ac:dyDescent="0.25">
      <c r="A67" t="s">
        <v>195</v>
      </c>
      <c r="B67" t="s">
        <v>21</v>
      </c>
      <c r="C67" t="s">
        <v>26</v>
      </c>
      <c r="D67">
        <v>646814.48</v>
      </c>
      <c r="E67">
        <v>626820.5</v>
      </c>
    </row>
    <row r="68" spans="1:5" x14ac:dyDescent="0.25">
      <c r="A68" t="s">
        <v>197</v>
      </c>
      <c r="B68" t="s">
        <v>22</v>
      </c>
      <c r="C68" t="s">
        <v>26</v>
      </c>
      <c r="D68">
        <v>108888.72</v>
      </c>
      <c r="E68">
        <v>106232.9</v>
      </c>
    </row>
    <row r="69" spans="1:5" x14ac:dyDescent="0.25">
      <c r="A69" t="s">
        <v>197</v>
      </c>
      <c r="B69" t="s">
        <v>23</v>
      </c>
      <c r="C69" t="s">
        <v>26</v>
      </c>
      <c r="D69">
        <v>7195.07</v>
      </c>
      <c r="E69">
        <v>7123.83</v>
      </c>
    </row>
    <row r="70" spans="1:5" x14ac:dyDescent="0.25">
      <c r="A70" t="s">
        <v>197</v>
      </c>
      <c r="B70" t="s">
        <v>24</v>
      </c>
      <c r="C70" t="s">
        <v>26</v>
      </c>
      <c r="D70">
        <v>0</v>
      </c>
      <c r="E70">
        <v>0</v>
      </c>
    </row>
    <row r="71" spans="1:5" x14ac:dyDescent="0.25">
      <c r="A71" t="s">
        <v>197</v>
      </c>
      <c r="B71" t="s">
        <v>19</v>
      </c>
      <c r="C71" t="s">
        <v>26</v>
      </c>
      <c r="D71">
        <v>903.9</v>
      </c>
      <c r="E71">
        <v>888.35</v>
      </c>
    </row>
    <row r="72" spans="1:5" x14ac:dyDescent="0.25">
      <c r="A72" t="s">
        <v>197</v>
      </c>
      <c r="B72" t="s">
        <v>20</v>
      </c>
      <c r="C72" t="s">
        <v>26</v>
      </c>
      <c r="D72">
        <v>0</v>
      </c>
      <c r="E72">
        <v>0</v>
      </c>
    </row>
    <row r="73" spans="1:5" x14ac:dyDescent="0.25">
      <c r="A73" t="s">
        <v>197</v>
      </c>
      <c r="B73" t="s">
        <v>21</v>
      </c>
      <c r="C73" t="s">
        <v>26</v>
      </c>
      <c r="D73">
        <v>226543.02000000002</v>
      </c>
      <c r="E73">
        <v>221569.66999999998</v>
      </c>
    </row>
    <row r="74" spans="1:5" x14ac:dyDescent="0.25">
      <c r="A74" t="s">
        <v>199</v>
      </c>
      <c r="B74" t="s">
        <v>22</v>
      </c>
      <c r="C74" t="s">
        <v>26</v>
      </c>
      <c r="D74">
        <v>26793.200000000001</v>
      </c>
      <c r="E74">
        <v>26139.71</v>
      </c>
    </row>
    <row r="75" spans="1:5" x14ac:dyDescent="0.25">
      <c r="A75" t="s">
        <v>199</v>
      </c>
      <c r="B75" t="s">
        <v>23</v>
      </c>
      <c r="C75" t="s">
        <v>26</v>
      </c>
      <c r="D75">
        <v>142547.71</v>
      </c>
      <c r="E75">
        <v>141136.35</v>
      </c>
    </row>
    <row r="76" spans="1:5" x14ac:dyDescent="0.25">
      <c r="A76" t="s">
        <v>199</v>
      </c>
      <c r="B76" t="s">
        <v>24</v>
      </c>
      <c r="C76" t="s">
        <v>26</v>
      </c>
      <c r="D76">
        <v>7628.42</v>
      </c>
      <c r="E76">
        <v>6934.93</v>
      </c>
    </row>
    <row r="77" spans="1:5" x14ac:dyDescent="0.25">
      <c r="A77" t="s">
        <v>199</v>
      </c>
      <c r="B77" t="s">
        <v>19</v>
      </c>
      <c r="C77" t="s">
        <v>26</v>
      </c>
      <c r="D77">
        <v>0</v>
      </c>
      <c r="E77">
        <v>0</v>
      </c>
    </row>
    <row r="78" spans="1:5" x14ac:dyDescent="0.25">
      <c r="A78" t="s">
        <v>199</v>
      </c>
      <c r="B78" t="s">
        <v>20</v>
      </c>
      <c r="C78" t="s">
        <v>26</v>
      </c>
      <c r="D78">
        <v>0</v>
      </c>
      <c r="E78">
        <v>0</v>
      </c>
    </row>
    <row r="79" spans="1:5" x14ac:dyDescent="0.25">
      <c r="A79" t="s">
        <v>199</v>
      </c>
      <c r="B79" t="s">
        <v>21</v>
      </c>
      <c r="C79" t="s">
        <v>26</v>
      </c>
      <c r="D79">
        <v>84943.5</v>
      </c>
      <c r="E79">
        <v>82856.84</v>
      </c>
    </row>
    <row r="80" spans="1:5" x14ac:dyDescent="0.25">
      <c r="A80" t="s">
        <v>200</v>
      </c>
      <c r="B80" t="s">
        <v>22</v>
      </c>
      <c r="C80" t="s">
        <v>26</v>
      </c>
      <c r="D80">
        <v>0</v>
      </c>
      <c r="E80">
        <v>0</v>
      </c>
    </row>
    <row r="81" spans="1:5" x14ac:dyDescent="0.25">
      <c r="A81" t="s">
        <v>200</v>
      </c>
      <c r="B81" t="s">
        <v>23</v>
      </c>
      <c r="C81" t="s">
        <v>26</v>
      </c>
      <c r="D81">
        <v>31354.07</v>
      </c>
      <c r="E81">
        <v>31043.63</v>
      </c>
    </row>
    <row r="82" spans="1:5" x14ac:dyDescent="0.25">
      <c r="A82" t="s">
        <v>200</v>
      </c>
      <c r="B82" t="s">
        <v>24</v>
      </c>
      <c r="C82" t="s">
        <v>26</v>
      </c>
      <c r="D82">
        <v>10588.41</v>
      </c>
      <c r="E82">
        <v>9625.83</v>
      </c>
    </row>
    <row r="83" spans="1:5" x14ac:dyDescent="0.25">
      <c r="A83" t="s">
        <v>200</v>
      </c>
      <c r="B83" t="s">
        <v>19</v>
      </c>
      <c r="C83" t="s">
        <v>26</v>
      </c>
      <c r="D83">
        <v>1502.58</v>
      </c>
      <c r="E83">
        <v>1476.74</v>
      </c>
    </row>
    <row r="84" spans="1:5" x14ac:dyDescent="0.25">
      <c r="A84" t="s">
        <v>200</v>
      </c>
      <c r="B84" t="s">
        <v>20</v>
      </c>
      <c r="C84" t="s">
        <v>26</v>
      </c>
      <c r="D84">
        <v>0</v>
      </c>
      <c r="E84">
        <v>0</v>
      </c>
    </row>
    <row r="85" spans="1:5" x14ac:dyDescent="0.25">
      <c r="A85" t="s">
        <v>200</v>
      </c>
      <c r="B85" t="s">
        <v>21</v>
      </c>
      <c r="C85" t="s">
        <v>26</v>
      </c>
      <c r="D85">
        <v>73430.210000000006</v>
      </c>
      <c r="E85">
        <v>66968.800000000003</v>
      </c>
    </row>
    <row r="86" spans="1:5" x14ac:dyDescent="0.25">
      <c r="A86" t="s">
        <v>201</v>
      </c>
      <c r="B86" t="s">
        <v>22</v>
      </c>
      <c r="C86" t="s">
        <v>26</v>
      </c>
      <c r="D86">
        <v>329800.09999999998</v>
      </c>
      <c r="E86">
        <v>321756.2</v>
      </c>
    </row>
    <row r="87" spans="1:5" x14ac:dyDescent="0.25">
      <c r="A87" t="s">
        <v>201</v>
      </c>
      <c r="B87" t="s">
        <v>23</v>
      </c>
      <c r="C87" t="s">
        <v>26</v>
      </c>
      <c r="D87">
        <v>83.42</v>
      </c>
      <c r="E87">
        <v>82.59</v>
      </c>
    </row>
    <row r="88" spans="1:5" x14ac:dyDescent="0.25">
      <c r="A88" t="s">
        <v>201</v>
      </c>
      <c r="B88" t="s">
        <v>24</v>
      </c>
      <c r="C88" t="s">
        <v>26</v>
      </c>
      <c r="D88">
        <v>0</v>
      </c>
      <c r="E88">
        <v>0</v>
      </c>
    </row>
    <row r="89" spans="1:5" x14ac:dyDescent="0.25">
      <c r="A89" t="s">
        <v>201</v>
      </c>
      <c r="B89" t="s">
        <v>19</v>
      </c>
      <c r="C89" t="s">
        <v>26</v>
      </c>
      <c r="D89">
        <v>207152.62</v>
      </c>
      <c r="E89">
        <v>203589.8</v>
      </c>
    </row>
    <row r="90" spans="1:5" x14ac:dyDescent="0.25">
      <c r="A90" t="s">
        <v>201</v>
      </c>
      <c r="B90" t="s">
        <v>20</v>
      </c>
      <c r="C90" t="s">
        <v>26</v>
      </c>
      <c r="D90">
        <v>0</v>
      </c>
      <c r="E90">
        <v>0</v>
      </c>
    </row>
    <row r="91" spans="1:5" x14ac:dyDescent="0.25">
      <c r="A91" t="s">
        <v>201</v>
      </c>
      <c r="B91" t="s">
        <v>21</v>
      </c>
      <c r="C91" t="s">
        <v>26</v>
      </c>
      <c r="D91">
        <v>388118.88</v>
      </c>
      <c r="E91">
        <v>375960.2</v>
      </c>
    </row>
    <row r="92" spans="1:5" x14ac:dyDescent="0.25">
      <c r="A92" t="s">
        <v>202</v>
      </c>
      <c r="B92" t="s">
        <v>22</v>
      </c>
      <c r="C92" t="s">
        <v>26</v>
      </c>
      <c r="D92">
        <v>309443.46999999997</v>
      </c>
      <c r="E92">
        <v>301896.07</v>
      </c>
    </row>
    <row r="93" spans="1:5" x14ac:dyDescent="0.25">
      <c r="A93" t="s">
        <v>202</v>
      </c>
      <c r="B93" t="s">
        <v>23</v>
      </c>
      <c r="C93" t="s">
        <v>26</v>
      </c>
      <c r="D93">
        <v>124135.03999999999</v>
      </c>
      <c r="E93">
        <v>122905.98</v>
      </c>
    </row>
    <row r="94" spans="1:5" x14ac:dyDescent="0.25">
      <c r="A94" t="s">
        <v>202</v>
      </c>
      <c r="B94" t="s">
        <v>24</v>
      </c>
      <c r="C94" t="s">
        <v>26</v>
      </c>
      <c r="D94">
        <v>0</v>
      </c>
      <c r="E94">
        <v>0</v>
      </c>
    </row>
    <row r="95" spans="1:5" x14ac:dyDescent="0.25">
      <c r="A95" t="s">
        <v>202</v>
      </c>
      <c r="B95" t="s">
        <v>19</v>
      </c>
      <c r="C95" t="s">
        <v>26</v>
      </c>
      <c r="D95">
        <v>13723.43</v>
      </c>
      <c r="E95">
        <v>13487.4</v>
      </c>
    </row>
    <row r="96" spans="1:5" x14ac:dyDescent="0.25">
      <c r="A96" t="s">
        <v>202</v>
      </c>
      <c r="B96" t="s">
        <v>20</v>
      </c>
      <c r="C96" t="s">
        <v>26</v>
      </c>
      <c r="D96">
        <v>0</v>
      </c>
      <c r="E96">
        <v>0</v>
      </c>
    </row>
    <row r="97" spans="1:5" x14ac:dyDescent="0.25">
      <c r="A97" t="s">
        <v>202</v>
      </c>
      <c r="B97" t="s">
        <v>21</v>
      </c>
      <c r="C97" t="s">
        <v>26</v>
      </c>
      <c r="D97">
        <v>12077.69</v>
      </c>
      <c r="E97">
        <v>11503.42</v>
      </c>
    </row>
    <row r="98" spans="1:5" x14ac:dyDescent="0.25">
      <c r="A98" t="s">
        <v>204</v>
      </c>
      <c r="B98" t="s">
        <v>22</v>
      </c>
      <c r="C98" t="s">
        <v>26</v>
      </c>
      <c r="D98">
        <v>0</v>
      </c>
      <c r="E98">
        <v>0</v>
      </c>
    </row>
    <row r="99" spans="1:5" x14ac:dyDescent="0.25">
      <c r="A99" t="s">
        <v>204</v>
      </c>
      <c r="B99" t="s">
        <v>23</v>
      </c>
      <c r="C99" t="s">
        <v>26</v>
      </c>
      <c r="D99">
        <v>1513.95</v>
      </c>
      <c r="E99">
        <v>1498.96</v>
      </c>
    </row>
    <row r="100" spans="1:5" x14ac:dyDescent="0.25">
      <c r="A100" t="s">
        <v>204</v>
      </c>
      <c r="B100" t="s">
        <v>24</v>
      </c>
      <c r="C100" t="s">
        <v>26</v>
      </c>
      <c r="D100">
        <v>0</v>
      </c>
      <c r="E100">
        <v>0</v>
      </c>
    </row>
    <row r="101" spans="1:5" x14ac:dyDescent="0.25">
      <c r="A101" t="s">
        <v>204</v>
      </c>
      <c r="B101" t="s">
        <v>19</v>
      </c>
      <c r="C101" t="s">
        <v>26</v>
      </c>
      <c r="D101">
        <v>2097.34</v>
      </c>
      <c r="E101">
        <v>2061.27</v>
      </c>
    </row>
    <row r="102" spans="1:5" x14ac:dyDescent="0.25">
      <c r="A102" t="s">
        <v>204</v>
      </c>
      <c r="B102" t="s">
        <v>20</v>
      </c>
      <c r="C102" t="s">
        <v>26</v>
      </c>
      <c r="D102">
        <v>0</v>
      </c>
      <c r="E102">
        <v>0</v>
      </c>
    </row>
    <row r="103" spans="1:5" x14ac:dyDescent="0.25">
      <c r="A103" t="s">
        <v>204</v>
      </c>
      <c r="B103" t="s">
        <v>21</v>
      </c>
      <c r="C103" t="s">
        <v>26</v>
      </c>
      <c r="D103">
        <v>32492.32</v>
      </c>
      <c r="E103">
        <v>31512.22</v>
      </c>
    </row>
    <row r="104" spans="1:5" x14ac:dyDescent="0.25">
      <c r="A104" t="s">
        <v>205</v>
      </c>
      <c r="B104" t="s">
        <v>22</v>
      </c>
      <c r="C104" t="s">
        <v>26</v>
      </c>
      <c r="D104">
        <v>69543.95</v>
      </c>
      <c r="E104">
        <v>67847.759999999995</v>
      </c>
    </row>
    <row r="105" spans="1:5" x14ac:dyDescent="0.25">
      <c r="A105" t="s">
        <v>205</v>
      </c>
      <c r="B105" t="s">
        <v>23</v>
      </c>
      <c r="C105" t="s">
        <v>26</v>
      </c>
      <c r="D105">
        <v>49816.06</v>
      </c>
      <c r="E105">
        <v>49322.83</v>
      </c>
    </row>
    <row r="106" spans="1:5" x14ac:dyDescent="0.25">
      <c r="A106" t="s">
        <v>205</v>
      </c>
      <c r="B106" t="s">
        <v>24</v>
      </c>
      <c r="C106" t="s">
        <v>26</v>
      </c>
      <c r="D106">
        <v>12786.16</v>
      </c>
      <c r="E106">
        <v>11623.78</v>
      </c>
    </row>
    <row r="107" spans="1:5" x14ac:dyDescent="0.25">
      <c r="A107" t="s">
        <v>205</v>
      </c>
      <c r="B107" t="s">
        <v>19</v>
      </c>
      <c r="C107" t="s">
        <v>26</v>
      </c>
      <c r="D107">
        <v>3149.14</v>
      </c>
      <c r="E107">
        <v>3094.98</v>
      </c>
    </row>
    <row r="108" spans="1:5" x14ac:dyDescent="0.25">
      <c r="A108" t="s">
        <v>205</v>
      </c>
      <c r="B108" t="s">
        <v>20</v>
      </c>
      <c r="C108" t="s">
        <v>26</v>
      </c>
      <c r="D108">
        <v>0</v>
      </c>
      <c r="E108">
        <v>0</v>
      </c>
    </row>
    <row r="109" spans="1:5" x14ac:dyDescent="0.25">
      <c r="A109" t="s">
        <v>205</v>
      </c>
      <c r="B109" t="s">
        <v>21</v>
      </c>
      <c r="C109" t="s">
        <v>26</v>
      </c>
      <c r="D109">
        <v>36519.300000000003</v>
      </c>
      <c r="E109">
        <v>35642.050000000003</v>
      </c>
    </row>
    <row r="110" spans="1:5" x14ac:dyDescent="0.25">
      <c r="A110" t="s">
        <v>206</v>
      </c>
      <c r="B110" t="s">
        <v>22</v>
      </c>
      <c r="C110" t="s">
        <v>26</v>
      </c>
      <c r="D110">
        <v>94871.66</v>
      </c>
      <c r="E110">
        <v>92557.72</v>
      </c>
    </row>
    <row r="111" spans="1:5" x14ac:dyDescent="0.25">
      <c r="A111" t="s">
        <v>206</v>
      </c>
      <c r="B111" t="s">
        <v>23</v>
      </c>
      <c r="C111" t="s">
        <v>26</v>
      </c>
      <c r="D111">
        <v>43092.07</v>
      </c>
      <c r="E111">
        <v>42665.42</v>
      </c>
    </row>
    <row r="112" spans="1:5" x14ac:dyDescent="0.25">
      <c r="A112" t="s">
        <v>206</v>
      </c>
      <c r="B112" t="s">
        <v>24</v>
      </c>
      <c r="C112" t="s">
        <v>26</v>
      </c>
      <c r="D112">
        <v>0</v>
      </c>
      <c r="E112">
        <v>0</v>
      </c>
    </row>
    <row r="113" spans="1:5" x14ac:dyDescent="0.25">
      <c r="A113" t="s">
        <v>206</v>
      </c>
      <c r="B113" t="s">
        <v>19</v>
      </c>
      <c r="C113" t="s">
        <v>26</v>
      </c>
      <c r="D113">
        <v>15957.21</v>
      </c>
      <c r="E113">
        <v>15682.76</v>
      </c>
    </row>
    <row r="114" spans="1:5" x14ac:dyDescent="0.25">
      <c r="A114" t="s">
        <v>206</v>
      </c>
      <c r="B114" t="s">
        <v>20</v>
      </c>
      <c r="C114" t="s">
        <v>26</v>
      </c>
      <c r="D114">
        <v>783415</v>
      </c>
      <c r="E114">
        <v>732544</v>
      </c>
    </row>
    <row r="115" spans="1:5" x14ac:dyDescent="0.25">
      <c r="A115" t="s">
        <v>206</v>
      </c>
      <c r="B115" t="s">
        <v>21</v>
      </c>
      <c r="C115" t="s">
        <v>26</v>
      </c>
      <c r="D115">
        <v>1705.75</v>
      </c>
      <c r="E115">
        <v>1704.02</v>
      </c>
    </row>
    <row r="116" spans="1:5" x14ac:dyDescent="0.25">
      <c r="A116" t="s">
        <v>203</v>
      </c>
      <c r="B116" t="s">
        <v>22</v>
      </c>
      <c r="C116" t="s">
        <v>26</v>
      </c>
      <c r="D116">
        <v>0</v>
      </c>
      <c r="E116">
        <v>0</v>
      </c>
    </row>
    <row r="117" spans="1:5" x14ac:dyDescent="0.25">
      <c r="A117" t="s">
        <v>203</v>
      </c>
      <c r="B117" t="s">
        <v>23</v>
      </c>
      <c r="C117" t="s">
        <v>26</v>
      </c>
      <c r="D117">
        <v>306.86</v>
      </c>
      <c r="E117">
        <v>303.82</v>
      </c>
    </row>
    <row r="118" spans="1:5" x14ac:dyDescent="0.25">
      <c r="A118" t="s">
        <v>203</v>
      </c>
      <c r="B118" t="s">
        <v>24</v>
      </c>
      <c r="C118" t="s">
        <v>26</v>
      </c>
      <c r="D118">
        <v>0</v>
      </c>
      <c r="E118">
        <v>0</v>
      </c>
    </row>
    <row r="119" spans="1:5" x14ac:dyDescent="0.25">
      <c r="A119" t="s">
        <v>203</v>
      </c>
      <c r="B119" t="s">
        <v>19</v>
      </c>
      <c r="C119" t="s">
        <v>26</v>
      </c>
      <c r="D119">
        <v>9600.6</v>
      </c>
      <c r="E119">
        <v>9435.48</v>
      </c>
    </row>
    <row r="120" spans="1:5" x14ac:dyDescent="0.25">
      <c r="A120" t="s">
        <v>203</v>
      </c>
      <c r="B120" t="s">
        <v>20</v>
      </c>
      <c r="C120" t="s">
        <v>26</v>
      </c>
      <c r="D120">
        <v>0</v>
      </c>
      <c r="E120">
        <v>0</v>
      </c>
    </row>
    <row r="121" spans="1:5" x14ac:dyDescent="0.25">
      <c r="A121" t="s">
        <v>203</v>
      </c>
      <c r="B121" t="s">
        <v>21</v>
      </c>
      <c r="C121" t="s">
        <v>26</v>
      </c>
      <c r="D121">
        <v>64260.61</v>
      </c>
      <c r="E121">
        <v>60576.5</v>
      </c>
    </row>
    <row r="122" spans="1:5" x14ac:dyDescent="0.25">
      <c r="A122" t="s">
        <v>207</v>
      </c>
      <c r="B122" t="s">
        <v>22</v>
      </c>
      <c r="C122" t="s">
        <v>26</v>
      </c>
      <c r="D122">
        <v>57947.54</v>
      </c>
      <c r="E122">
        <v>56534.19</v>
      </c>
    </row>
    <row r="123" spans="1:5" x14ac:dyDescent="0.25">
      <c r="A123" t="s">
        <v>207</v>
      </c>
      <c r="B123" t="s">
        <v>23</v>
      </c>
      <c r="C123" t="s">
        <v>26</v>
      </c>
      <c r="D123">
        <v>46597.75</v>
      </c>
      <c r="E123">
        <v>46136.39</v>
      </c>
    </row>
    <row r="124" spans="1:5" x14ac:dyDescent="0.25">
      <c r="A124" t="s">
        <v>207</v>
      </c>
      <c r="B124" t="s">
        <v>24</v>
      </c>
      <c r="C124" t="s">
        <v>26</v>
      </c>
      <c r="D124">
        <v>0</v>
      </c>
      <c r="E124">
        <v>0</v>
      </c>
    </row>
    <row r="125" spans="1:5" x14ac:dyDescent="0.25">
      <c r="A125" t="s">
        <v>207</v>
      </c>
      <c r="B125" t="s">
        <v>19</v>
      </c>
      <c r="C125" t="s">
        <v>26</v>
      </c>
      <c r="D125">
        <v>0</v>
      </c>
      <c r="E125">
        <v>0</v>
      </c>
    </row>
    <row r="126" spans="1:5" x14ac:dyDescent="0.25">
      <c r="A126" t="s">
        <v>207</v>
      </c>
      <c r="B126" t="s">
        <v>20</v>
      </c>
      <c r="C126" t="s">
        <v>26</v>
      </c>
      <c r="D126">
        <v>0</v>
      </c>
      <c r="E126">
        <v>0</v>
      </c>
    </row>
    <row r="127" spans="1:5" x14ac:dyDescent="0.25">
      <c r="A127" t="s">
        <v>207</v>
      </c>
      <c r="B127" t="s">
        <v>21</v>
      </c>
      <c r="C127" t="s">
        <v>26</v>
      </c>
      <c r="D127">
        <v>243355.59999999998</v>
      </c>
      <c r="E127">
        <v>232055.44999999998</v>
      </c>
    </row>
    <row r="128" spans="1:5" x14ac:dyDescent="0.25">
      <c r="A128" t="s">
        <v>208</v>
      </c>
      <c r="B128" t="s">
        <v>22</v>
      </c>
      <c r="C128" t="s">
        <v>26</v>
      </c>
      <c r="D128">
        <v>53589.07</v>
      </c>
      <c r="E128">
        <v>52282.02</v>
      </c>
    </row>
    <row r="129" spans="1:5" x14ac:dyDescent="0.25">
      <c r="A129" t="s">
        <v>208</v>
      </c>
      <c r="B129" t="s">
        <v>23</v>
      </c>
      <c r="C129" t="s">
        <v>26</v>
      </c>
      <c r="D129">
        <v>7402.1</v>
      </c>
      <c r="E129">
        <v>7328.81</v>
      </c>
    </row>
    <row r="130" spans="1:5" x14ac:dyDescent="0.25">
      <c r="A130" t="s">
        <v>208</v>
      </c>
      <c r="B130" t="s">
        <v>24</v>
      </c>
      <c r="C130" t="s">
        <v>26</v>
      </c>
      <c r="D130">
        <v>0</v>
      </c>
      <c r="E130">
        <v>0</v>
      </c>
    </row>
    <row r="131" spans="1:5" x14ac:dyDescent="0.25">
      <c r="A131" t="s">
        <v>208</v>
      </c>
      <c r="B131" t="s">
        <v>19</v>
      </c>
      <c r="C131" t="s">
        <v>26</v>
      </c>
      <c r="D131">
        <v>168220.47</v>
      </c>
      <c r="E131">
        <v>165327.24</v>
      </c>
    </row>
    <row r="132" spans="1:5" x14ac:dyDescent="0.25">
      <c r="A132" t="s">
        <v>208</v>
      </c>
      <c r="B132" t="s">
        <v>20</v>
      </c>
      <c r="C132" t="s">
        <v>26</v>
      </c>
      <c r="D132">
        <v>0</v>
      </c>
      <c r="E132">
        <v>0</v>
      </c>
    </row>
    <row r="133" spans="1:5" x14ac:dyDescent="0.25">
      <c r="A133" t="s">
        <v>208</v>
      </c>
      <c r="B133" t="s">
        <v>21</v>
      </c>
      <c r="C133" t="s">
        <v>26</v>
      </c>
      <c r="D133">
        <v>64042.03</v>
      </c>
      <c r="E133">
        <v>60875.77</v>
      </c>
    </row>
    <row r="134" spans="1:5" x14ac:dyDescent="0.25">
      <c r="A134" t="s">
        <v>209</v>
      </c>
      <c r="B134" t="s">
        <v>22</v>
      </c>
      <c r="C134" t="s">
        <v>26</v>
      </c>
      <c r="D134">
        <v>3042.08</v>
      </c>
      <c r="E134">
        <v>2967.88</v>
      </c>
    </row>
    <row r="135" spans="1:5" x14ac:dyDescent="0.25">
      <c r="A135" t="s">
        <v>209</v>
      </c>
      <c r="B135" t="s">
        <v>23</v>
      </c>
      <c r="C135" t="s">
        <v>26</v>
      </c>
      <c r="D135">
        <v>18995.14</v>
      </c>
      <c r="E135">
        <v>18807.07</v>
      </c>
    </row>
    <row r="136" spans="1:5" x14ac:dyDescent="0.25">
      <c r="A136" t="s">
        <v>209</v>
      </c>
      <c r="B136" t="s">
        <v>24</v>
      </c>
      <c r="C136" t="s">
        <v>26</v>
      </c>
      <c r="D136">
        <v>0</v>
      </c>
      <c r="E136">
        <v>0</v>
      </c>
    </row>
    <row r="137" spans="1:5" x14ac:dyDescent="0.25">
      <c r="A137" t="s">
        <v>209</v>
      </c>
      <c r="B137" t="s">
        <v>19</v>
      </c>
      <c r="C137" t="s">
        <v>26</v>
      </c>
      <c r="D137">
        <v>1809.32</v>
      </c>
      <c r="E137">
        <v>1778.2</v>
      </c>
    </row>
    <row r="138" spans="1:5" x14ac:dyDescent="0.25">
      <c r="A138" t="s">
        <v>209</v>
      </c>
      <c r="B138" t="s">
        <v>20</v>
      </c>
      <c r="C138" t="s">
        <v>26</v>
      </c>
      <c r="D138">
        <v>0</v>
      </c>
      <c r="E138">
        <v>0</v>
      </c>
    </row>
    <row r="139" spans="1:5" x14ac:dyDescent="0.25">
      <c r="A139" t="s">
        <v>209</v>
      </c>
      <c r="B139" t="s">
        <v>21</v>
      </c>
      <c r="C139" t="s">
        <v>26</v>
      </c>
      <c r="D139">
        <v>96015.22</v>
      </c>
      <c r="E139">
        <v>92680.040000000008</v>
      </c>
    </row>
    <row r="140" spans="1:5" x14ac:dyDescent="0.25">
      <c r="A140" t="s">
        <v>210</v>
      </c>
      <c r="B140" t="s">
        <v>22</v>
      </c>
      <c r="C140" t="s">
        <v>26</v>
      </c>
      <c r="D140">
        <v>57037.17</v>
      </c>
      <c r="E140">
        <v>55646.02</v>
      </c>
    </row>
    <row r="141" spans="1:5" x14ac:dyDescent="0.25">
      <c r="A141" t="s">
        <v>210</v>
      </c>
      <c r="B141" t="s">
        <v>23</v>
      </c>
      <c r="C141" t="s">
        <v>26</v>
      </c>
      <c r="D141">
        <v>5944.55</v>
      </c>
      <c r="E141">
        <v>5885.69</v>
      </c>
    </row>
    <row r="142" spans="1:5" x14ac:dyDescent="0.25">
      <c r="A142" t="s">
        <v>210</v>
      </c>
      <c r="B142" t="s">
        <v>24</v>
      </c>
      <c r="C142" t="s">
        <v>26</v>
      </c>
      <c r="D142">
        <v>0</v>
      </c>
      <c r="E142">
        <v>0</v>
      </c>
    </row>
    <row r="143" spans="1:5" x14ac:dyDescent="0.25">
      <c r="A143" t="s">
        <v>210</v>
      </c>
      <c r="B143" t="s">
        <v>19</v>
      </c>
      <c r="C143" t="s">
        <v>26</v>
      </c>
      <c r="D143">
        <v>115491.26</v>
      </c>
      <c r="E143">
        <v>113504.92</v>
      </c>
    </row>
    <row r="144" spans="1:5" x14ac:dyDescent="0.25">
      <c r="A144" t="s">
        <v>210</v>
      </c>
      <c r="B144" t="s">
        <v>20</v>
      </c>
      <c r="C144" t="s">
        <v>26</v>
      </c>
      <c r="D144">
        <v>0</v>
      </c>
      <c r="E144">
        <v>0</v>
      </c>
    </row>
    <row r="145" spans="1:5" x14ac:dyDescent="0.25">
      <c r="A145" t="s">
        <v>210</v>
      </c>
      <c r="B145" t="s">
        <v>21</v>
      </c>
      <c r="C145" t="s">
        <v>26</v>
      </c>
      <c r="D145">
        <v>46585.47</v>
      </c>
      <c r="E145">
        <v>42598.9</v>
      </c>
    </row>
    <row r="146" spans="1:5" x14ac:dyDescent="0.25">
      <c r="A146" t="s">
        <v>211</v>
      </c>
      <c r="B146" t="s">
        <v>22</v>
      </c>
      <c r="C146" t="s">
        <v>26</v>
      </c>
      <c r="D146">
        <v>62669.39</v>
      </c>
      <c r="E146">
        <v>61140.87</v>
      </c>
    </row>
    <row r="147" spans="1:5" x14ac:dyDescent="0.25">
      <c r="A147" t="s">
        <v>211</v>
      </c>
      <c r="B147" t="s">
        <v>23</v>
      </c>
      <c r="C147" t="s">
        <v>26</v>
      </c>
      <c r="D147">
        <v>6666.54</v>
      </c>
      <c r="E147">
        <v>6600.53</v>
      </c>
    </row>
    <row r="148" spans="1:5" x14ac:dyDescent="0.25">
      <c r="A148" t="s">
        <v>211</v>
      </c>
      <c r="B148" t="s">
        <v>24</v>
      </c>
      <c r="C148" t="s">
        <v>26</v>
      </c>
      <c r="D148">
        <v>4128.12</v>
      </c>
      <c r="E148">
        <v>3752.84</v>
      </c>
    </row>
    <row r="149" spans="1:5" x14ac:dyDescent="0.25">
      <c r="A149" t="s">
        <v>211</v>
      </c>
      <c r="B149" t="s">
        <v>19</v>
      </c>
      <c r="C149" t="s">
        <v>26</v>
      </c>
      <c r="D149">
        <v>162270.01</v>
      </c>
      <c r="E149">
        <v>159479.13</v>
      </c>
    </row>
    <row r="150" spans="1:5" x14ac:dyDescent="0.25">
      <c r="A150" t="s">
        <v>211</v>
      </c>
      <c r="B150" t="s">
        <v>20</v>
      </c>
      <c r="C150" t="s">
        <v>26</v>
      </c>
      <c r="D150">
        <v>0</v>
      </c>
      <c r="E150">
        <v>0</v>
      </c>
    </row>
    <row r="151" spans="1:5" x14ac:dyDescent="0.25">
      <c r="A151" t="s">
        <v>211</v>
      </c>
      <c r="B151" t="s">
        <v>21</v>
      </c>
      <c r="C151" t="s">
        <v>26</v>
      </c>
      <c r="D151">
        <v>78175.289999999994</v>
      </c>
      <c r="E151">
        <v>75195.47</v>
      </c>
    </row>
    <row r="152" spans="1:5" x14ac:dyDescent="0.25">
      <c r="A152" t="s">
        <v>222</v>
      </c>
      <c r="B152" t="s">
        <v>22</v>
      </c>
      <c r="C152" t="s">
        <v>26</v>
      </c>
      <c r="D152">
        <v>59056.18</v>
      </c>
      <c r="E152">
        <v>57615.79</v>
      </c>
    </row>
    <row r="153" spans="1:5" x14ac:dyDescent="0.25">
      <c r="A153" t="s">
        <v>222</v>
      </c>
      <c r="B153" t="s">
        <v>23</v>
      </c>
      <c r="C153" t="s">
        <v>26</v>
      </c>
      <c r="D153">
        <v>6383.23</v>
      </c>
      <c r="E153">
        <v>6320.03</v>
      </c>
    </row>
    <row r="154" spans="1:5" x14ac:dyDescent="0.25">
      <c r="A154" t="s">
        <v>222</v>
      </c>
      <c r="B154" t="s">
        <v>24</v>
      </c>
      <c r="C154" t="s">
        <v>26</v>
      </c>
      <c r="D154">
        <v>0</v>
      </c>
      <c r="E154">
        <v>0</v>
      </c>
    </row>
    <row r="155" spans="1:5" x14ac:dyDescent="0.25">
      <c r="A155" t="s">
        <v>222</v>
      </c>
      <c r="B155" t="s">
        <v>19</v>
      </c>
      <c r="C155" t="s">
        <v>26</v>
      </c>
      <c r="D155">
        <v>13417.86</v>
      </c>
      <c r="E155">
        <v>13187.09</v>
      </c>
    </row>
    <row r="156" spans="1:5" x14ac:dyDescent="0.25">
      <c r="A156" t="s">
        <v>222</v>
      </c>
      <c r="B156" t="s">
        <v>20</v>
      </c>
      <c r="C156" t="s">
        <v>26</v>
      </c>
      <c r="D156">
        <v>0</v>
      </c>
      <c r="E156">
        <v>0</v>
      </c>
    </row>
    <row r="157" spans="1:5" x14ac:dyDescent="0.25">
      <c r="A157" t="s">
        <v>222</v>
      </c>
      <c r="B157" t="s">
        <v>21</v>
      </c>
      <c r="C157" t="s">
        <v>26</v>
      </c>
      <c r="D157">
        <v>134129</v>
      </c>
      <c r="E157">
        <v>132454</v>
      </c>
    </row>
    <row r="158" spans="1:5" x14ac:dyDescent="0.25">
      <c r="A158" t="s">
        <v>212</v>
      </c>
      <c r="B158" t="s">
        <v>22</v>
      </c>
      <c r="C158" t="s">
        <v>26</v>
      </c>
      <c r="D158">
        <v>502797.12</v>
      </c>
      <c r="E158">
        <v>490533.78</v>
      </c>
    </row>
    <row r="159" spans="1:5" x14ac:dyDescent="0.25">
      <c r="A159" t="s">
        <v>212</v>
      </c>
      <c r="B159" t="s">
        <v>23</v>
      </c>
      <c r="C159" t="s">
        <v>26</v>
      </c>
      <c r="D159">
        <v>842.05</v>
      </c>
      <c r="E159">
        <v>833.71</v>
      </c>
    </row>
    <row r="160" spans="1:5" x14ac:dyDescent="0.25">
      <c r="A160" t="s">
        <v>212</v>
      </c>
      <c r="B160" t="s">
        <v>24</v>
      </c>
      <c r="C160" t="s">
        <v>26</v>
      </c>
      <c r="D160">
        <v>0</v>
      </c>
      <c r="E160">
        <v>0</v>
      </c>
    </row>
    <row r="161" spans="1:5" x14ac:dyDescent="0.25">
      <c r="A161" t="s">
        <v>212</v>
      </c>
      <c r="B161" t="s">
        <v>19</v>
      </c>
      <c r="C161" t="s">
        <v>26</v>
      </c>
      <c r="D161">
        <v>353431.42</v>
      </c>
      <c r="E161">
        <v>347352.75</v>
      </c>
    </row>
    <row r="162" spans="1:5" x14ac:dyDescent="0.25">
      <c r="A162" t="s">
        <v>212</v>
      </c>
      <c r="B162" t="s">
        <v>20</v>
      </c>
      <c r="C162" t="s">
        <v>26</v>
      </c>
      <c r="D162">
        <v>0</v>
      </c>
      <c r="E162">
        <v>0</v>
      </c>
    </row>
    <row r="163" spans="1:5" x14ac:dyDescent="0.25">
      <c r="A163" t="s">
        <v>212</v>
      </c>
      <c r="B163" t="s">
        <v>21</v>
      </c>
      <c r="C163" t="s">
        <v>26</v>
      </c>
      <c r="D163">
        <v>2466</v>
      </c>
      <c r="E163">
        <v>2367</v>
      </c>
    </row>
    <row r="164" spans="1:5" x14ac:dyDescent="0.25">
      <c r="A164" t="s">
        <v>213</v>
      </c>
      <c r="B164" t="s">
        <v>22</v>
      </c>
      <c r="C164" t="s">
        <v>26</v>
      </c>
      <c r="D164">
        <v>0</v>
      </c>
      <c r="E164">
        <v>0</v>
      </c>
    </row>
    <row r="165" spans="1:5" x14ac:dyDescent="0.25">
      <c r="A165" t="s">
        <v>213</v>
      </c>
      <c r="B165" t="s">
        <v>23</v>
      </c>
      <c r="C165" t="s">
        <v>26</v>
      </c>
      <c r="D165">
        <v>10073.370000000001</v>
      </c>
      <c r="E165">
        <v>9973.6299999999992</v>
      </c>
    </row>
    <row r="166" spans="1:5" x14ac:dyDescent="0.25">
      <c r="A166" t="s">
        <v>213</v>
      </c>
      <c r="B166" t="s">
        <v>24</v>
      </c>
      <c r="C166" t="s">
        <v>26</v>
      </c>
      <c r="D166">
        <v>0</v>
      </c>
      <c r="E166">
        <v>0</v>
      </c>
    </row>
    <row r="167" spans="1:5" x14ac:dyDescent="0.25">
      <c r="A167" t="s">
        <v>213</v>
      </c>
      <c r="B167" t="s">
        <v>19</v>
      </c>
      <c r="C167" t="s">
        <v>26</v>
      </c>
      <c r="D167">
        <v>9354.5300000000007</v>
      </c>
      <c r="E167">
        <v>9193.64</v>
      </c>
    </row>
    <row r="168" spans="1:5" x14ac:dyDescent="0.25">
      <c r="A168" t="s">
        <v>213</v>
      </c>
      <c r="B168" t="s">
        <v>20</v>
      </c>
      <c r="C168" t="s">
        <v>26</v>
      </c>
      <c r="D168">
        <v>0</v>
      </c>
      <c r="E168">
        <v>0</v>
      </c>
    </row>
    <row r="169" spans="1:5" x14ac:dyDescent="0.25">
      <c r="A169" t="s">
        <v>213</v>
      </c>
      <c r="B169" t="s">
        <v>21</v>
      </c>
      <c r="C169" t="s">
        <v>26</v>
      </c>
      <c r="D169">
        <v>81877.08</v>
      </c>
      <c r="E169">
        <v>73869.38</v>
      </c>
    </row>
    <row r="170" spans="1:5" x14ac:dyDescent="0.25">
      <c r="A170" t="s">
        <v>214</v>
      </c>
      <c r="B170" t="s">
        <v>22</v>
      </c>
      <c r="C170" t="s">
        <v>26</v>
      </c>
      <c r="D170">
        <v>146185.25</v>
      </c>
      <c r="E170">
        <v>142619.76</v>
      </c>
    </row>
    <row r="171" spans="1:5" x14ac:dyDescent="0.25">
      <c r="A171" t="s">
        <v>214</v>
      </c>
      <c r="B171" t="s">
        <v>23</v>
      </c>
      <c r="C171" t="s">
        <v>26</v>
      </c>
      <c r="D171">
        <v>20682.57</v>
      </c>
      <c r="E171">
        <v>20477.79</v>
      </c>
    </row>
    <row r="172" spans="1:5" x14ac:dyDescent="0.25">
      <c r="A172" t="s">
        <v>214</v>
      </c>
      <c r="B172" t="s">
        <v>24</v>
      </c>
      <c r="C172" t="s">
        <v>26</v>
      </c>
      <c r="D172">
        <v>0</v>
      </c>
      <c r="E172">
        <v>0</v>
      </c>
    </row>
    <row r="173" spans="1:5" x14ac:dyDescent="0.25">
      <c r="A173" t="s">
        <v>214</v>
      </c>
      <c r="B173" t="s">
        <v>19</v>
      </c>
      <c r="C173" t="s">
        <v>26</v>
      </c>
      <c r="D173">
        <v>21450.79</v>
      </c>
      <c r="E173">
        <v>21081.86</v>
      </c>
    </row>
    <row r="174" spans="1:5" x14ac:dyDescent="0.25">
      <c r="A174" t="s">
        <v>214</v>
      </c>
      <c r="B174" t="s">
        <v>20</v>
      </c>
      <c r="C174" t="s">
        <v>26</v>
      </c>
      <c r="D174">
        <v>0</v>
      </c>
      <c r="E174">
        <v>0</v>
      </c>
    </row>
    <row r="175" spans="1:5" x14ac:dyDescent="0.25">
      <c r="A175" t="s">
        <v>214</v>
      </c>
      <c r="B175" t="s">
        <v>21</v>
      </c>
      <c r="C175" t="s">
        <v>26</v>
      </c>
      <c r="D175">
        <v>79768.78</v>
      </c>
      <c r="E175">
        <v>76584.84</v>
      </c>
    </row>
    <row r="176" spans="1:5" x14ac:dyDescent="0.25">
      <c r="A176" t="s">
        <v>216</v>
      </c>
      <c r="B176" t="s">
        <v>22</v>
      </c>
      <c r="C176" t="s">
        <v>26</v>
      </c>
      <c r="D176">
        <v>44656.45</v>
      </c>
      <c r="E176">
        <v>43567.27</v>
      </c>
    </row>
    <row r="177" spans="1:5" x14ac:dyDescent="0.25">
      <c r="A177" t="s">
        <v>216</v>
      </c>
      <c r="B177" t="s">
        <v>23</v>
      </c>
      <c r="C177" t="s">
        <v>26</v>
      </c>
      <c r="D177">
        <v>117053.1</v>
      </c>
      <c r="E177">
        <v>115894.16</v>
      </c>
    </row>
    <row r="178" spans="1:5" x14ac:dyDescent="0.25">
      <c r="A178" t="s">
        <v>216</v>
      </c>
      <c r="B178" t="s">
        <v>24</v>
      </c>
      <c r="C178" t="s">
        <v>26</v>
      </c>
      <c r="D178">
        <v>766.56</v>
      </c>
      <c r="E178">
        <v>696.87</v>
      </c>
    </row>
    <row r="179" spans="1:5" x14ac:dyDescent="0.25">
      <c r="A179" t="s">
        <v>216</v>
      </c>
      <c r="B179" t="s">
        <v>19</v>
      </c>
      <c r="C179" t="s">
        <v>26</v>
      </c>
      <c r="D179">
        <v>5660.02</v>
      </c>
      <c r="E179">
        <v>5562.67</v>
      </c>
    </row>
    <row r="180" spans="1:5" x14ac:dyDescent="0.25">
      <c r="A180" t="s">
        <v>216</v>
      </c>
      <c r="B180" t="s">
        <v>20</v>
      </c>
      <c r="C180" t="s">
        <v>26</v>
      </c>
      <c r="D180">
        <v>0</v>
      </c>
      <c r="E180">
        <v>0</v>
      </c>
    </row>
    <row r="181" spans="1:5" x14ac:dyDescent="0.25">
      <c r="A181" t="s">
        <v>216</v>
      </c>
      <c r="B181" t="s">
        <v>21</v>
      </c>
      <c r="C181" t="s">
        <v>26</v>
      </c>
      <c r="D181">
        <v>449151.91000000003</v>
      </c>
      <c r="E181">
        <v>437541.01</v>
      </c>
    </row>
    <row r="182" spans="1:5" x14ac:dyDescent="0.25">
      <c r="A182" t="s">
        <v>217</v>
      </c>
      <c r="B182" t="s">
        <v>22</v>
      </c>
      <c r="C182" t="s">
        <v>26</v>
      </c>
      <c r="D182">
        <v>176267.97</v>
      </c>
      <c r="E182">
        <v>171968.75</v>
      </c>
    </row>
    <row r="183" spans="1:5" x14ac:dyDescent="0.25">
      <c r="A183" t="s">
        <v>217</v>
      </c>
      <c r="B183" t="s">
        <v>23</v>
      </c>
      <c r="C183" t="s">
        <v>26</v>
      </c>
      <c r="D183">
        <v>13742.58</v>
      </c>
      <c r="E183">
        <v>13606.51</v>
      </c>
    </row>
    <row r="184" spans="1:5" x14ac:dyDescent="0.25">
      <c r="A184" t="s">
        <v>217</v>
      </c>
      <c r="B184" t="s">
        <v>24</v>
      </c>
      <c r="C184" t="s">
        <v>26</v>
      </c>
      <c r="D184">
        <v>0</v>
      </c>
      <c r="E184">
        <v>0</v>
      </c>
    </row>
    <row r="185" spans="1:5" x14ac:dyDescent="0.25">
      <c r="A185" t="s">
        <v>217</v>
      </c>
      <c r="B185" t="s">
        <v>19</v>
      </c>
      <c r="C185" t="s">
        <v>26</v>
      </c>
      <c r="D185">
        <v>68357.990000000005</v>
      </c>
      <c r="E185">
        <v>67182.3</v>
      </c>
    </row>
    <row r="186" spans="1:5" x14ac:dyDescent="0.25">
      <c r="A186" t="s">
        <v>217</v>
      </c>
      <c r="B186" t="s">
        <v>20</v>
      </c>
      <c r="C186" t="s">
        <v>26</v>
      </c>
      <c r="D186">
        <v>0</v>
      </c>
      <c r="E186">
        <v>0</v>
      </c>
    </row>
    <row r="187" spans="1:5" x14ac:dyDescent="0.25">
      <c r="A187" t="s">
        <v>217</v>
      </c>
      <c r="B187" t="s">
        <v>21</v>
      </c>
      <c r="C187" t="s">
        <v>26</v>
      </c>
      <c r="D187">
        <v>356610.17</v>
      </c>
      <c r="E187">
        <v>346575.80000000005</v>
      </c>
    </row>
    <row r="188" spans="1:5" x14ac:dyDescent="0.25">
      <c r="A188" t="s">
        <v>218</v>
      </c>
      <c r="B188" t="s">
        <v>22</v>
      </c>
      <c r="C188" t="s">
        <v>26</v>
      </c>
      <c r="D188">
        <v>62810.32</v>
      </c>
      <c r="E188">
        <v>61278.36</v>
      </c>
    </row>
    <row r="189" spans="1:5" x14ac:dyDescent="0.25">
      <c r="A189" t="s">
        <v>218</v>
      </c>
      <c r="B189" t="s">
        <v>23</v>
      </c>
      <c r="C189" t="s">
        <v>26</v>
      </c>
      <c r="D189">
        <v>234.7</v>
      </c>
      <c r="E189">
        <v>232.38</v>
      </c>
    </row>
    <row r="190" spans="1:5" x14ac:dyDescent="0.25">
      <c r="A190" t="s">
        <v>218</v>
      </c>
      <c r="B190" t="s">
        <v>24</v>
      </c>
      <c r="C190" t="s">
        <v>26</v>
      </c>
      <c r="D190">
        <v>0</v>
      </c>
      <c r="E190">
        <v>0</v>
      </c>
    </row>
    <row r="191" spans="1:5" x14ac:dyDescent="0.25">
      <c r="A191" t="s">
        <v>218</v>
      </c>
      <c r="B191" t="s">
        <v>19</v>
      </c>
      <c r="C191" t="s">
        <v>26</v>
      </c>
      <c r="D191">
        <v>804675.19</v>
      </c>
      <c r="E191">
        <v>790835.57</v>
      </c>
    </row>
    <row r="192" spans="1:5" x14ac:dyDescent="0.25">
      <c r="A192" t="s">
        <v>218</v>
      </c>
      <c r="B192" t="s">
        <v>20</v>
      </c>
      <c r="C192" t="s">
        <v>26</v>
      </c>
      <c r="D192">
        <v>0</v>
      </c>
      <c r="E192">
        <v>0</v>
      </c>
    </row>
    <row r="193" spans="1:5" x14ac:dyDescent="0.25">
      <c r="A193" t="s">
        <v>218</v>
      </c>
      <c r="B193" t="s">
        <v>21</v>
      </c>
      <c r="C193" t="s">
        <v>26</v>
      </c>
      <c r="D193">
        <v>8912.39</v>
      </c>
      <c r="E193">
        <v>8602.15</v>
      </c>
    </row>
    <row r="194" spans="1:5" x14ac:dyDescent="0.25">
      <c r="A194" t="s">
        <v>188</v>
      </c>
      <c r="B194" t="s">
        <v>22</v>
      </c>
      <c r="C194" t="s">
        <v>26</v>
      </c>
      <c r="D194">
        <v>161275.37</v>
      </c>
      <c r="E194">
        <v>157341.82</v>
      </c>
    </row>
    <row r="195" spans="1:5" x14ac:dyDescent="0.25">
      <c r="A195" t="s">
        <v>188</v>
      </c>
      <c r="B195" t="s">
        <v>23</v>
      </c>
      <c r="C195" t="s">
        <v>26</v>
      </c>
      <c r="D195">
        <v>26.15</v>
      </c>
      <c r="E195">
        <v>25.89</v>
      </c>
    </row>
    <row r="196" spans="1:5" x14ac:dyDescent="0.25">
      <c r="A196" t="s">
        <v>188</v>
      </c>
      <c r="B196" t="s">
        <v>24</v>
      </c>
      <c r="C196" t="s">
        <v>26</v>
      </c>
      <c r="D196">
        <v>0</v>
      </c>
      <c r="E196">
        <v>0</v>
      </c>
    </row>
    <row r="197" spans="1:5" x14ac:dyDescent="0.25">
      <c r="A197" t="s">
        <v>188</v>
      </c>
      <c r="B197" t="s">
        <v>19</v>
      </c>
      <c r="C197" t="s">
        <v>26</v>
      </c>
      <c r="D197">
        <v>172212.77</v>
      </c>
      <c r="E197">
        <v>169250.88</v>
      </c>
    </row>
    <row r="198" spans="1:5" x14ac:dyDescent="0.25">
      <c r="A198" t="s">
        <v>188</v>
      </c>
      <c r="B198" t="s">
        <v>20</v>
      </c>
      <c r="C198" t="s">
        <v>26</v>
      </c>
      <c r="D198">
        <v>0</v>
      </c>
      <c r="E198">
        <v>0</v>
      </c>
    </row>
    <row r="199" spans="1:5" x14ac:dyDescent="0.25">
      <c r="A199" t="s">
        <v>188</v>
      </c>
      <c r="B199" t="s">
        <v>21</v>
      </c>
      <c r="C199" t="s">
        <v>26</v>
      </c>
      <c r="D199">
        <v>432800.75</v>
      </c>
      <c r="E199">
        <v>408414.1</v>
      </c>
    </row>
    <row r="200" spans="1:5" x14ac:dyDescent="0.25">
      <c r="A200" t="s">
        <v>219</v>
      </c>
      <c r="B200" t="s">
        <v>22</v>
      </c>
      <c r="C200" t="s">
        <v>26</v>
      </c>
      <c r="D200">
        <v>131163.54999999999</v>
      </c>
      <c r="E200">
        <v>127964.44</v>
      </c>
    </row>
    <row r="201" spans="1:5" x14ac:dyDescent="0.25">
      <c r="A201" t="s">
        <v>219</v>
      </c>
      <c r="B201" t="s">
        <v>23</v>
      </c>
      <c r="C201" t="s">
        <v>26</v>
      </c>
      <c r="D201">
        <v>10069.09</v>
      </c>
      <c r="E201">
        <v>9969.4</v>
      </c>
    </row>
    <row r="202" spans="1:5" x14ac:dyDescent="0.25">
      <c r="A202" t="s">
        <v>219</v>
      </c>
      <c r="B202" t="s">
        <v>24</v>
      </c>
      <c r="C202" t="s">
        <v>26</v>
      </c>
      <c r="D202">
        <v>0</v>
      </c>
      <c r="E202">
        <v>0</v>
      </c>
    </row>
    <row r="203" spans="1:5" x14ac:dyDescent="0.25">
      <c r="A203" t="s">
        <v>219</v>
      </c>
      <c r="B203" t="s">
        <v>19</v>
      </c>
      <c r="C203" t="s">
        <v>26</v>
      </c>
      <c r="D203">
        <v>6289.3</v>
      </c>
      <c r="E203">
        <v>6181.13</v>
      </c>
    </row>
    <row r="204" spans="1:5" x14ac:dyDescent="0.25">
      <c r="A204" t="s">
        <v>219</v>
      </c>
      <c r="B204" t="s">
        <v>20</v>
      </c>
      <c r="C204" t="s">
        <v>26</v>
      </c>
      <c r="D204">
        <v>0</v>
      </c>
      <c r="E204">
        <v>0</v>
      </c>
    </row>
    <row r="205" spans="1:5" x14ac:dyDescent="0.25">
      <c r="A205" t="s">
        <v>219</v>
      </c>
      <c r="B205" t="s">
        <v>21</v>
      </c>
      <c r="C205" t="s">
        <v>26</v>
      </c>
      <c r="D205">
        <v>29637</v>
      </c>
      <c r="E205">
        <v>28625</v>
      </c>
    </row>
    <row r="206" spans="1:5" x14ac:dyDescent="0.25">
      <c r="A206" t="s">
        <v>220</v>
      </c>
      <c r="B206" t="s">
        <v>22</v>
      </c>
      <c r="C206" t="s">
        <v>26</v>
      </c>
      <c r="D206">
        <v>30567.919999999998</v>
      </c>
      <c r="E206">
        <v>29822.36</v>
      </c>
    </row>
    <row r="207" spans="1:5" x14ac:dyDescent="0.25">
      <c r="A207" t="s">
        <v>220</v>
      </c>
      <c r="B207" t="s">
        <v>23</v>
      </c>
      <c r="C207" t="s">
        <v>26</v>
      </c>
      <c r="D207">
        <v>12770.44</v>
      </c>
      <c r="E207">
        <v>12644</v>
      </c>
    </row>
    <row r="208" spans="1:5" x14ac:dyDescent="0.25">
      <c r="A208" t="s">
        <v>220</v>
      </c>
      <c r="B208" t="s">
        <v>24</v>
      </c>
      <c r="C208" t="s">
        <v>26</v>
      </c>
      <c r="D208">
        <v>0</v>
      </c>
      <c r="E208">
        <v>0</v>
      </c>
    </row>
    <row r="209" spans="1:5" x14ac:dyDescent="0.25">
      <c r="A209" t="s">
        <v>220</v>
      </c>
      <c r="B209" t="s">
        <v>19</v>
      </c>
      <c r="C209" t="s">
        <v>26</v>
      </c>
      <c r="D209">
        <v>0</v>
      </c>
      <c r="E209">
        <v>0</v>
      </c>
    </row>
    <row r="210" spans="1:5" x14ac:dyDescent="0.25">
      <c r="A210" t="s">
        <v>220</v>
      </c>
      <c r="B210" t="s">
        <v>20</v>
      </c>
      <c r="C210" t="s">
        <v>26</v>
      </c>
      <c r="D210">
        <v>0</v>
      </c>
      <c r="E210">
        <v>0</v>
      </c>
    </row>
    <row r="211" spans="1:5" x14ac:dyDescent="0.25">
      <c r="A211" t="s">
        <v>220</v>
      </c>
      <c r="B211" t="s">
        <v>21</v>
      </c>
      <c r="C211" t="s">
        <v>26</v>
      </c>
      <c r="D211">
        <v>389126.93999999994</v>
      </c>
      <c r="E211">
        <v>370603.1</v>
      </c>
    </row>
    <row r="212" spans="1:5" x14ac:dyDescent="0.25">
      <c r="A212" t="s">
        <v>221</v>
      </c>
      <c r="B212" t="s">
        <v>22</v>
      </c>
      <c r="C212" t="s">
        <v>26</v>
      </c>
      <c r="D212">
        <v>107960.86</v>
      </c>
      <c r="E212">
        <v>105327.67</v>
      </c>
    </row>
    <row r="213" spans="1:5" x14ac:dyDescent="0.25">
      <c r="A213" t="s">
        <v>221</v>
      </c>
      <c r="B213" t="s">
        <v>23</v>
      </c>
      <c r="C213" t="s">
        <v>26</v>
      </c>
      <c r="D213">
        <v>225.15</v>
      </c>
      <c r="E213">
        <v>222.92</v>
      </c>
    </row>
    <row r="214" spans="1:5" x14ac:dyDescent="0.25">
      <c r="A214" t="s">
        <v>221</v>
      </c>
      <c r="B214" t="s">
        <v>24</v>
      </c>
      <c r="C214" t="s">
        <v>26</v>
      </c>
      <c r="D214">
        <v>0</v>
      </c>
      <c r="E214">
        <v>0</v>
      </c>
    </row>
    <row r="215" spans="1:5" x14ac:dyDescent="0.25">
      <c r="A215" t="s">
        <v>221</v>
      </c>
      <c r="B215" t="s">
        <v>19</v>
      </c>
      <c r="C215" t="s">
        <v>26</v>
      </c>
      <c r="D215">
        <v>111951.88</v>
      </c>
      <c r="E215">
        <v>110026.42</v>
      </c>
    </row>
    <row r="216" spans="1:5" x14ac:dyDescent="0.25">
      <c r="A216" t="s">
        <v>221</v>
      </c>
      <c r="B216" t="s">
        <v>20</v>
      </c>
      <c r="C216" t="s">
        <v>26</v>
      </c>
      <c r="D216">
        <v>0</v>
      </c>
      <c r="E216">
        <v>0</v>
      </c>
    </row>
    <row r="217" spans="1:5" x14ac:dyDescent="0.25">
      <c r="A217" t="s">
        <v>221</v>
      </c>
      <c r="B217" t="s">
        <v>21</v>
      </c>
      <c r="C217" t="s">
        <v>26</v>
      </c>
      <c r="D217">
        <v>24313.55</v>
      </c>
      <c r="E217">
        <v>23200.989999999998</v>
      </c>
    </row>
    <row r="218" spans="1:5" x14ac:dyDescent="0.25">
      <c r="A218" t="s">
        <v>223</v>
      </c>
      <c r="B218" t="s">
        <v>22</v>
      </c>
      <c r="C218" t="s">
        <v>26</v>
      </c>
      <c r="D218">
        <v>32672.58</v>
      </c>
      <c r="E218">
        <v>31875.69</v>
      </c>
    </row>
    <row r="219" spans="1:5" x14ac:dyDescent="0.25">
      <c r="A219" t="s">
        <v>223</v>
      </c>
      <c r="B219" t="s">
        <v>23</v>
      </c>
      <c r="C219" t="s">
        <v>26</v>
      </c>
      <c r="D219">
        <v>14127.07</v>
      </c>
      <c r="E219">
        <v>13987.2</v>
      </c>
    </row>
    <row r="220" spans="1:5" x14ac:dyDescent="0.25">
      <c r="A220" t="s">
        <v>223</v>
      </c>
      <c r="B220" t="s">
        <v>24</v>
      </c>
      <c r="C220" t="s">
        <v>26</v>
      </c>
      <c r="D220">
        <v>0</v>
      </c>
      <c r="E220">
        <v>0</v>
      </c>
    </row>
    <row r="221" spans="1:5" x14ac:dyDescent="0.25">
      <c r="A221" t="s">
        <v>223</v>
      </c>
      <c r="B221" t="s">
        <v>19</v>
      </c>
      <c r="C221" t="s">
        <v>26</v>
      </c>
      <c r="D221">
        <v>708993</v>
      </c>
      <c r="E221">
        <v>696799.02</v>
      </c>
    </row>
    <row r="222" spans="1:5" x14ac:dyDescent="0.25">
      <c r="A222" t="s">
        <v>223</v>
      </c>
      <c r="B222" t="s">
        <v>20</v>
      </c>
      <c r="C222" t="s">
        <v>26</v>
      </c>
      <c r="D222">
        <v>0</v>
      </c>
      <c r="E222">
        <v>0</v>
      </c>
    </row>
    <row r="223" spans="1:5" x14ac:dyDescent="0.25">
      <c r="A223" t="s">
        <v>223</v>
      </c>
      <c r="B223" t="s">
        <v>21</v>
      </c>
      <c r="C223" t="s">
        <v>26</v>
      </c>
      <c r="D223">
        <v>16940.7</v>
      </c>
      <c r="E223">
        <v>16702.7</v>
      </c>
    </row>
    <row r="224" spans="1:5" x14ac:dyDescent="0.25">
      <c r="A224" t="s">
        <v>224</v>
      </c>
      <c r="B224" t="s">
        <v>22</v>
      </c>
      <c r="C224" t="s">
        <v>26</v>
      </c>
      <c r="D224">
        <v>24300.560000000001</v>
      </c>
      <c r="E224">
        <v>23707.86</v>
      </c>
    </row>
    <row r="225" spans="1:5" x14ac:dyDescent="0.25">
      <c r="A225" t="s">
        <v>224</v>
      </c>
      <c r="B225" t="s">
        <v>23</v>
      </c>
      <c r="C225" t="s">
        <v>26</v>
      </c>
      <c r="D225">
        <v>11907.02</v>
      </c>
      <c r="E225">
        <v>11789.13</v>
      </c>
    </row>
    <row r="226" spans="1:5" x14ac:dyDescent="0.25">
      <c r="A226" t="s">
        <v>224</v>
      </c>
      <c r="B226" t="s">
        <v>24</v>
      </c>
      <c r="C226" t="s">
        <v>26</v>
      </c>
      <c r="D226">
        <v>0</v>
      </c>
      <c r="E226">
        <v>0</v>
      </c>
    </row>
    <row r="227" spans="1:5" x14ac:dyDescent="0.25">
      <c r="A227" t="s">
        <v>224</v>
      </c>
      <c r="B227" t="s">
        <v>19</v>
      </c>
      <c r="C227" t="s">
        <v>26</v>
      </c>
      <c r="D227">
        <v>641.30999999999995</v>
      </c>
      <c r="E227">
        <v>630.28</v>
      </c>
    </row>
    <row r="228" spans="1:5" x14ac:dyDescent="0.25">
      <c r="A228" t="s">
        <v>224</v>
      </c>
      <c r="B228" t="s">
        <v>20</v>
      </c>
      <c r="C228" t="s">
        <v>26</v>
      </c>
      <c r="D228">
        <v>0</v>
      </c>
      <c r="E228">
        <v>0</v>
      </c>
    </row>
    <row r="229" spans="1:5" x14ac:dyDescent="0.25">
      <c r="A229" t="s">
        <v>224</v>
      </c>
      <c r="B229" t="s">
        <v>21</v>
      </c>
      <c r="C229" t="s">
        <v>26</v>
      </c>
      <c r="D229">
        <v>308842.36</v>
      </c>
      <c r="E229">
        <v>294491.67</v>
      </c>
    </row>
    <row r="230" spans="1:5" x14ac:dyDescent="0.25">
      <c r="A230" t="s">
        <v>196</v>
      </c>
      <c r="B230" t="s">
        <v>22</v>
      </c>
      <c r="C230" t="s">
        <v>26</v>
      </c>
      <c r="D230">
        <v>6917.14</v>
      </c>
      <c r="E230">
        <v>6748.43</v>
      </c>
    </row>
    <row r="231" spans="1:5" x14ac:dyDescent="0.25">
      <c r="A231" t="s">
        <v>196</v>
      </c>
      <c r="B231" t="s">
        <v>23</v>
      </c>
      <c r="C231" t="s">
        <v>26</v>
      </c>
      <c r="D231">
        <v>256.72000000000003</v>
      </c>
      <c r="E231">
        <v>254.18</v>
      </c>
    </row>
    <row r="232" spans="1:5" x14ac:dyDescent="0.25">
      <c r="A232" t="s">
        <v>196</v>
      </c>
      <c r="B232" t="s">
        <v>24</v>
      </c>
      <c r="C232" t="s">
        <v>26</v>
      </c>
      <c r="D232">
        <v>0</v>
      </c>
      <c r="E232">
        <v>0</v>
      </c>
    </row>
    <row r="233" spans="1:5" x14ac:dyDescent="0.25">
      <c r="A233" t="s">
        <v>196</v>
      </c>
      <c r="B233" t="s">
        <v>19</v>
      </c>
      <c r="C233" t="s">
        <v>26</v>
      </c>
      <c r="D233">
        <v>80454.41</v>
      </c>
      <c r="E233">
        <v>79070.67</v>
      </c>
    </row>
    <row r="234" spans="1:5" x14ac:dyDescent="0.25">
      <c r="A234" t="s">
        <v>196</v>
      </c>
      <c r="B234" t="s">
        <v>20</v>
      </c>
      <c r="C234" t="s">
        <v>26</v>
      </c>
      <c r="D234">
        <v>0</v>
      </c>
      <c r="E234">
        <v>0</v>
      </c>
    </row>
    <row r="235" spans="1:5" x14ac:dyDescent="0.25">
      <c r="A235" t="s">
        <v>196</v>
      </c>
      <c r="B235" t="s">
        <v>21</v>
      </c>
      <c r="C235" t="s">
        <v>26</v>
      </c>
      <c r="D235">
        <v>89494.03</v>
      </c>
      <c r="E235">
        <v>82776.12</v>
      </c>
    </row>
    <row r="236" spans="1:5" x14ac:dyDescent="0.25">
      <c r="A236" t="s">
        <v>225</v>
      </c>
      <c r="B236" t="s">
        <v>22</v>
      </c>
      <c r="C236" t="s">
        <v>26</v>
      </c>
      <c r="D236">
        <v>6952.08</v>
      </c>
      <c r="E236">
        <v>6782.52</v>
      </c>
    </row>
    <row r="237" spans="1:5" x14ac:dyDescent="0.25">
      <c r="A237" t="s">
        <v>225</v>
      </c>
      <c r="B237" t="s">
        <v>23</v>
      </c>
      <c r="C237" t="s">
        <v>26</v>
      </c>
      <c r="D237">
        <v>6639.07</v>
      </c>
      <c r="E237">
        <v>6573.34</v>
      </c>
    </row>
    <row r="238" spans="1:5" x14ac:dyDescent="0.25">
      <c r="A238" t="s">
        <v>225</v>
      </c>
      <c r="B238" t="s">
        <v>24</v>
      </c>
      <c r="C238" t="s">
        <v>26</v>
      </c>
      <c r="D238">
        <v>0</v>
      </c>
      <c r="E238">
        <v>0</v>
      </c>
    </row>
    <row r="239" spans="1:5" x14ac:dyDescent="0.25">
      <c r="A239" t="s">
        <v>225</v>
      </c>
      <c r="B239" t="s">
        <v>19</v>
      </c>
      <c r="C239" t="s">
        <v>26</v>
      </c>
      <c r="D239">
        <v>3481.58</v>
      </c>
      <c r="E239">
        <v>3421.7</v>
      </c>
    </row>
    <row r="240" spans="1:5" x14ac:dyDescent="0.25">
      <c r="A240" t="s">
        <v>225</v>
      </c>
      <c r="B240" t="s">
        <v>20</v>
      </c>
      <c r="C240" t="s">
        <v>26</v>
      </c>
      <c r="D240">
        <v>0</v>
      </c>
      <c r="E240">
        <v>0</v>
      </c>
    </row>
    <row r="241" spans="1:5" x14ac:dyDescent="0.25">
      <c r="A241" t="s">
        <v>225</v>
      </c>
      <c r="B241" t="s">
        <v>21</v>
      </c>
      <c r="C241" t="s">
        <v>26</v>
      </c>
      <c r="D241">
        <v>18571.349999999999</v>
      </c>
      <c r="E241">
        <v>17607.82</v>
      </c>
    </row>
    <row r="242" spans="1:5" x14ac:dyDescent="0.25">
      <c r="A242" t="s">
        <v>226</v>
      </c>
      <c r="B242" t="s">
        <v>22</v>
      </c>
      <c r="C242" t="s">
        <v>26</v>
      </c>
      <c r="D242">
        <v>51191.53</v>
      </c>
      <c r="E242">
        <v>49942.96</v>
      </c>
    </row>
    <row r="243" spans="1:5" x14ac:dyDescent="0.25">
      <c r="A243" t="s">
        <v>226</v>
      </c>
      <c r="B243" t="s">
        <v>23</v>
      </c>
      <c r="C243" t="s">
        <v>26</v>
      </c>
      <c r="D243">
        <v>186470.62</v>
      </c>
      <c r="E243">
        <v>184624.38</v>
      </c>
    </row>
    <row r="244" spans="1:5" x14ac:dyDescent="0.25">
      <c r="A244" t="s">
        <v>226</v>
      </c>
      <c r="B244" t="s">
        <v>24</v>
      </c>
      <c r="C244" t="s">
        <v>26</v>
      </c>
      <c r="D244">
        <v>20777.599999999999</v>
      </c>
      <c r="E244">
        <v>18888.73</v>
      </c>
    </row>
    <row r="245" spans="1:5" x14ac:dyDescent="0.25">
      <c r="A245" t="s">
        <v>226</v>
      </c>
      <c r="B245" t="s">
        <v>19</v>
      </c>
      <c r="C245" t="s">
        <v>26</v>
      </c>
      <c r="D245">
        <v>17108.37</v>
      </c>
      <c r="E245">
        <v>16814.12</v>
      </c>
    </row>
    <row r="246" spans="1:5" x14ac:dyDescent="0.25">
      <c r="A246" t="s">
        <v>226</v>
      </c>
      <c r="B246" t="s">
        <v>20</v>
      </c>
      <c r="C246" t="s">
        <v>26</v>
      </c>
      <c r="D246">
        <v>0</v>
      </c>
      <c r="E246">
        <v>0</v>
      </c>
    </row>
    <row r="247" spans="1:5" x14ac:dyDescent="0.25">
      <c r="A247" t="s">
        <v>226</v>
      </c>
      <c r="B247" t="s">
        <v>21</v>
      </c>
      <c r="C247" t="s">
        <v>26</v>
      </c>
      <c r="D247">
        <v>33914.410000000003</v>
      </c>
      <c r="E247">
        <v>32179.420000000002</v>
      </c>
    </row>
    <row r="248" spans="1:5" x14ac:dyDescent="0.25">
      <c r="A248" t="s">
        <v>227</v>
      </c>
      <c r="B248" t="s">
        <v>22</v>
      </c>
      <c r="C248" t="s">
        <v>26</v>
      </c>
      <c r="D248">
        <v>258163.96</v>
      </c>
      <c r="E248">
        <v>251867.28</v>
      </c>
    </row>
    <row r="249" spans="1:5" x14ac:dyDescent="0.25">
      <c r="A249" t="s">
        <v>227</v>
      </c>
      <c r="B249" t="s">
        <v>23</v>
      </c>
      <c r="C249" t="s">
        <v>26</v>
      </c>
      <c r="D249">
        <v>6853.13</v>
      </c>
      <c r="E249">
        <v>6785.28</v>
      </c>
    </row>
    <row r="250" spans="1:5" x14ac:dyDescent="0.25">
      <c r="A250" t="s">
        <v>227</v>
      </c>
      <c r="B250" t="s">
        <v>24</v>
      </c>
      <c r="C250" t="s">
        <v>26</v>
      </c>
      <c r="D250">
        <v>0</v>
      </c>
      <c r="E250">
        <v>0</v>
      </c>
    </row>
    <row r="251" spans="1:5" x14ac:dyDescent="0.25">
      <c r="A251" t="s">
        <v>227</v>
      </c>
      <c r="B251" t="s">
        <v>19</v>
      </c>
      <c r="C251" t="s">
        <v>26</v>
      </c>
      <c r="D251">
        <v>7010.85</v>
      </c>
      <c r="E251">
        <v>6890.27</v>
      </c>
    </row>
    <row r="252" spans="1:5" x14ac:dyDescent="0.25">
      <c r="A252" t="s">
        <v>227</v>
      </c>
      <c r="B252" t="s">
        <v>20</v>
      </c>
      <c r="C252" t="s">
        <v>26</v>
      </c>
      <c r="D252">
        <v>0</v>
      </c>
      <c r="E252">
        <v>0</v>
      </c>
    </row>
    <row r="253" spans="1:5" x14ac:dyDescent="0.25">
      <c r="A253" t="s">
        <v>227</v>
      </c>
      <c r="B253" t="s">
        <v>21</v>
      </c>
      <c r="C253" t="s">
        <v>26</v>
      </c>
      <c r="D253">
        <v>31250.129999999997</v>
      </c>
      <c r="E253">
        <v>28831.53</v>
      </c>
    </row>
    <row r="254" spans="1:5" x14ac:dyDescent="0.25">
      <c r="A254" t="s">
        <v>228</v>
      </c>
      <c r="B254" t="s">
        <v>22</v>
      </c>
      <c r="C254" t="s">
        <v>26</v>
      </c>
      <c r="D254">
        <v>168635.43</v>
      </c>
      <c r="E254">
        <v>164522.37</v>
      </c>
    </row>
    <row r="255" spans="1:5" x14ac:dyDescent="0.25">
      <c r="A255" t="s">
        <v>228</v>
      </c>
      <c r="B255" t="s">
        <v>23</v>
      </c>
      <c r="C255" t="s">
        <v>26</v>
      </c>
      <c r="D255">
        <v>3419.39</v>
      </c>
      <c r="E255">
        <v>3385.53</v>
      </c>
    </row>
    <row r="256" spans="1:5" x14ac:dyDescent="0.25">
      <c r="A256" t="s">
        <v>228</v>
      </c>
      <c r="B256" t="s">
        <v>24</v>
      </c>
      <c r="C256" t="s">
        <v>26</v>
      </c>
      <c r="D256">
        <v>0</v>
      </c>
      <c r="E256">
        <v>0</v>
      </c>
    </row>
    <row r="257" spans="1:5" x14ac:dyDescent="0.25">
      <c r="A257" t="s">
        <v>228</v>
      </c>
      <c r="B257" t="s">
        <v>19</v>
      </c>
      <c r="C257" t="s">
        <v>26</v>
      </c>
      <c r="D257">
        <v>80714.94</v>
      </c>
      <c r="E257">
        <v>79326.720000000001</v>
      </c>
    </row>
    <row r="258" spans="1:5" x14ac:dyDescent="0.25">
      <c r="A258" t="s">
        <v>228</v>
      </c>
      <c r="B258" t="s">
        <v>20</v>
      </c>
      <c r="C258" t="s">
        <v>26</v>
      </c>
      <c r="D258">
        <v>2312082</v>
      </c>
      <c r="E258">
        <v>2226987</v>
      </c>
    </row>
    <row r="259" spans="1:5" x14ac:dyDescent="0.25">
      <c r="A259" t="s">
        <v>228</v>
      </c>
      <c r="B259" t="s">
        <v>21</v>
      </c>
      <c r="C259" t="s">
        <v>26</v>
      </c>
      <c r="D259">
        <v>189404.27000000002</v>
      </c>
      <c r="E259">
        <v>183445.78</v>
      </c>
    </row>
    <row r="260" spans="1:5" x14ac:dyDescent="0.25">
      <c r="A260" t="s">
        <v>229</v>
      </c>
      <c r="B260" t="s">
        <v>22</v>
      </c>
      <c r="C260" t="s">
        <v>26</v>
      </c>
      <c r="D260">
        <v>168554.26</v>
      </c>
      <c r="E260">
        <v>164443.18</v>
      </c>
    </row>
    <row r="261" spans="1:5" x14ac:dyDescent="0.25">
      <c r="A261" t="s">
        <v>229</v>
      </c>
      <c r="B261" t="s">
        <v>23</v>
      </c>
      <c r="C261" t="s">
        <v>26</v>
      </c>
      <c r="D261">
        <v>42429.21</v>
      </c>
      <c r="E261">
        <v>42009.120000000003</v>
      </c>
    </row>
    <row r="262" spans="1:5" x14ac:dyDescent="0.25">
      <c r="A262" t="s">
        <v>229</v>
      </c>
      <c r="B262" t="s">
        <v>24</v>
      </c>
      <c r="C262" t="s">
        <v>26</v>
      </c>
      <c r="D262">
        <v>0</v>
      </c>
      <c r="E262">
        <v>0</v>
      </c>
    </row>
    <row r="263" spans="1:5" x14ac:dyDescent="0.25">
      <c r="A263" t="s">
        <v>229</v>
      </c>
      <c r="B263" t="s">
        <v>19</v>
      </c>
      <c r="C263" t="s">
        <v>26</v>
      </c>
      <c r="D263">
        <v>122.29</v>
      </c>
      <c r="E263">
        <v>120.19</v>
      </c>
    </row>
    <row r="264" spans="1:5" x14ac:dyDescent="0.25">
      <c r="A264" t="s">
        <v>229</v>
      </c>
      <c r="B264" t="s">
        <v>20</v>
      </c>
      <c r="C264" t="s">
        <v>26</v>
      </c>
      <c r="D264">
        <v>0</v>
      </c>
      <c r="E264">
        <v>0</v>
      </c>
    </row>
    <row r="265" spans="1:5" x14ac:dyDescent="0.25">
      <c r="A265" t="s">
        <v>229</v>
      </c>
      <c r="B265" t="s">
        <v>21</v>
      </c>
      <c r="C265" t="s">
        <v>26</v>
      </c>
      <c r="D265">
        <v>14139.82</v>
      </c>
      <c r="E265">
        <v>13617.04</v>
      </c>
    </row>
    <row r="266" spans="1:5" x14ac:dyDescent="0.25">
      <c r="A266" t="s">
        <v>230</v>
      </c>
      <c r="B266" t="s">
        <v>22</v>
      </c>
      <c r="C266" t="s">
        <v>26</v>
      </c>
      <c r="D266">
        <v>13520.53</v>
      </c>
      <c r="E266">
        <v>13190.76</v>
      </c>
    </row>
    <row r="267" spans="1:5" x14ac:dyDescent="0.25">
      <c r="A267" t="s">
        <v>230</v>
      </c>
      <c r="B267" t="s">
        <v>23</v>
      </c>
      <c r="C267" t="s">
        <v>26</v>
      </c>
      <c r="D267">
        <v>64307.29</v>
      </c>
      <c r="E267">
        <v>63670.58</v>
      </c>
    </row>
    <row r="268" spans="1:5" x14ac:dyDescent="0.25">
      <c r="A268" t="s">
        <v>230</v>
      </c>
      <c r="B268" t="s">
        <v>24</v>
      </c>
      <c r="C268" t="s">
        <v>26</v>
      </c>
      <c r="D268">
        <v>0</v>
      </c>
      <c r="E268">
        <v>0</v>
      </c>
    </row>
    <row r="269" spans="1:5" x14ac:dyDescent="0.25">
      <c r="A269" t="s">
        <v>230</v>
      </c>
      <c r="B269" t="s">
        <v>19</v>
      </c>
      <c r="C269" t="s">
        <v>26</v>
      </c>
      <c r="D269">
        <v>46058.86</v>
      </c>
      <c r="E269">
        <v>45266.69</v>
      </c>
    </row>
    <row r="270" spans="1:5" x14ac:dyDescent="0.25">
      <c r="A270" t="s">
        <v>230</v>
      </c>
      <c r="B270" t="s">
        <v>20</v>
      </c>
      <c r="C270" t="s">
        <v>26</v>
      </c>
      <c r="D270">
        <v>0</v>
      </c>
      <c r="E270">
        <v>0</v>
      </c>
    </row>
    <row r="271" spans="1:5" x14ac:dyDescent="0.25">
      <c r="A271" t="s">
        <v>230</v>
      </c>
      <c r="B271" t="s">
        <v>21</v>
      </c>
      <c r="C271" t="s">
        <v>26</v>
      </c>
      <c r="D271">
        <v>175851.28</v>
      </c>
      <c r="E271">
        <v>169598.21</v>
      </c>
    </row>
    <row r="272" spans="1:5" x14ac:dyDescent="0.25">
      <c r="A272" t="s">
        <v>231</v>
      </c>
      <c r="B272" t="s">
        <v>22</v>
      </c>
      <c r="C272" t="s">
        <v>26</v>
      </c>
      <c r="D272">
        <v>143704.22</v>
      </c>
      <c r="E272">
        <v>140199.24</v>
      </c>
    </row>
    <row r="273" spans="1:5" x14ac:dyDescent="0.25">
      <c r="A273" t="s">
        <v>231</v>
      </c>
      <c r="B273" t="s">
        <v>23</v>
      </c>
      <c r="C273" t="s">
        <v>26</v>
      </c>
      <c r="D273">
        <v>11793.75</v>
      </c>
      <c r="E273">
        <v>11676.98</v>
      </c>
    </row>
    <row r="274" spans="1:5" x14ac:dyDescent="0.25">
      <c r="A274" t="s">
        <v>231</v>
      </c>
      <c r="B274" t="s">
        <v>24</v>
      </c>
      <c r="C274" t="s">
        <v>26</v>
      </c>
      <c r="D274">
        <v>3.95</v>
      </c>
      <c r="E274">
        <v>3.59</v>
      </c>
    </row>
    <row r="275" spans="1:5" x14ac:dyDescent="0.25">
      <c r="A275" t="s">
        <v>231</v>
      </c>
      <c r="B275" t="s">
        <v>19</v>
      </c>
      <c r="C275" t="s">
        <v>26</v>
      </c>
      <c r="D275">
        <v>205990.21</v>
      </c>
      <c r="E275">
        <v>202447.38</v>
      </c>
    </row>
    <row r="276" spans="1:5" x14ac:dyDescent="0.25">
      <c r="A276" t="s">
        <v>231</v>
      </c>
      <c r="B276" t="s">
        <v>20</v>
      </c>
      <c r="C276" t="s">
        <v>26</v>
      </c>
      <c r="D276">
        <v>735165</v>
      </c>
      <c r="E276">
        <v>706403</v>
      </c>
    </row>
    <row r="277" spans="1:5" x14ac:dyDescent="0.25">
      <c r="A277" t="s">
        <v>231</v>
      </c>
      <c r="B277" t="s">
        <v>21</v>
      </c>
      <c r="C277" t="s">
        <v>26</v>
      </c>
      <c r="D277">
        <v>157145.81</v>
      </c>
      <c r="E277">
        <v>149416.80000000002</v>
      </c>
    </row>
    <row r="278" spans="1:5" x14ac:dyDescent="0.25">
      <c r="A278" t="s">
        <v>232</v>
      </c>
      <c r="B278" t="s">
        <v>22</v>
      </c>
      <c r="C278" t="s">
        <v>26</v>
      </c>
      <c r="D278">
        <v>125345.03</v>
      </c>
      <c r="E278">
        <v>122287.83</v>
      </c>
    </row>
    <row r="279" spans="1:5" x14ac:dyDescent="0.25">
      <c r="A279" t="s">
        <v>232</v>
      </c>
      <c r="B279" t="s">
        <v>23</v>
      </c>
      <c r="C279" t="s">
        <v>26</v>
      </c>
      <c r="D279">
        <v>32108.18</v>
      </c>
      <c r="E279">
        <v>31790.28</v>
      </c>
    </row>
    <row r="280" spans="1:5" x14ac:dyDescent="0.25">
      <c r="A280" t="s">
        <v>232</v>
      </c>
      <c r="B280" t="s">
        <v>24</v>
      </c>
      <c r="C280" t="s">
        <v>26</v>
      </c>
      <c r="D280">
        <v>0</v>
      </c>
      <c r="E280">
        <v>0</v>
      </c>
    </row>
    <row r="281" spans="1:5" x14ac:dyDescent="0.25">
      <c r="A281" t="s">
        <v>232</v>
      </c>
      <c r="B281" t="s">
        <v>19</v>
      </c>
      <c r="C281" t="s">
        <v>26</v>
      </c>
      <c r="D281">
        <v>14050.16</v>
      </c>
      <c r="E281">
        <v>13808.51</v>
      </c>
    </row>
    <row r="282" spans="1:5" x14ac:dyDescent="0.25">
      <c r="A282" t="s">
        <v>232</v>
      </c>
      <c r="B282" t="s">
        <v>20</v>
      </c>
      <c r="C282" t="s">
        <v>26</v>
      </c>
      <c r="D282">
        <v>0</v>
      </c>
      <c r="E282">
        <v>0</v>
      </c>
    </row>
    <row r="283" spans="1:5" x14ac:dyDescent="0.25">
      <c r="A283" t="s">
        <v>232</v>
      </c>
      <c r="B283" t="s">
        <v>21</v>
      </c>
      <c r="C283" t="s">
        <v>26</v>
      </c>
      <c r="D283">
        <v>53944.71</v>
      </c>
      <c r="E283">
        <v>51732.28</v>
      </c>
    </row>
    <row r="284" spans="1:5" x14ac:dyDescent="0.25">
      <c r="A284" t="s">
        <v>192</v>
      </c>
      <c r="B284" t="s">
        <v>22</v>
      </c>
      <c r="C284" t="s">
        <v>26</v>
      </c>
      <c r="D284">
        <v>8109.63</v>
      </c>
      <c r="E284">
        <v>7911.83</v>
      </c>
    </row>
    <row r="285" spans="1:5" x14ac:dyDescent="0.25">
      <c r="A285" t="s">
        <v>192</v>
      </c>
      <c r="B285" t="s">
        <v>23</v>
      </c>
      <c r="C285" t="s">
        <v>26</v>
      </c>
      <c r="D285">
        <v>179.28</v>
      </c>
      <c r="E285">
        <v>177.5</v>
      </c>
    </row>
    <row r="286" spans="1:5" x14ac:dyDescent="0.25">
      <c r="A286" t="s">
        <v>192</v>
      </c>
      <c r="B286" t="s">
        <v>24</v>
      </c>
      <c r="C286" t="s">
        <v>26</v>
      </c>
      <c r="D286">
        <v>0</v>
      </c>
      <c r="E286">
        <v>0</v>
      </c>
    </row>
    <row r="287" spans="1:5" x14ac:dyDescent="0.25">
      <c r="A287" t="s">
        <v>192</v>
      </c>
      <c r="B287" t="s">
        <v>19</v>
      </c>
      <c r="C287" t="s">
        <v>26</v>
      </c>
      <c r="D287">
        <v>20252.91</v>
      </c>
      <c r="E287">
        <v>19904.580000000002</v>
      </c>
    </row>
    <row r="288" spans="1:5" x14ac:dyDescent="0.25">
      <c r="A288" t="s">
        <v>192</v>
      </c>
      <c r="B288" t="s">
        <v>20</v>
      </c>
      <c r="C288" t="s">
        <v>26</v>
      </c>
      <c r="D288">
        <v>0</v>
      </c>
      <c r="E288">
        <v>0</v>
      </c>
    </row>
    <row r="289" spans="1:5" x14ac:dyDescent="0.25">
      <c r="A289" t="s">
        <v>192</v>
      </c>
      <c r="B289" t="s">
        <v>21</v>
      </c>
      <c r="C289" t="s">
        <v>26</v>
      </c>
      <c r="D289">
        <v>399390.5</v>
      </c>
      <c r="E289">
        <v>386439.24</v>
      </c>
    </row>
    <row r="290" spans="1:5" x14ac:dyDescent="0.25">
      <c r="A290" t="s">
        <v>233</v>
      </c>
      <c r="B290" t="s">
        <v>22</v>
      </c>
      <c r="C290" t="s">
        <v>26</v>
      </c>
      <c r="D290">
        <v>92849.69</v>
      </c>
      <c r="E290">
        <v>90585.06</v>
      </c>
    </row>
    <row r="291" spans="1:5" x14ac:dyDescent="0.25">
      <c r="A291" t="s">
        <v>233</v>
      </c>
      <c r="B291" t="s">
        <v>23</v>
      </c>
      <c r="C291" t="s">
        <v>26</v>
      </c>
      <c r="D291">
        <v>25599.79</v>
      </c>
      <c r="E291">
        <v>25346.33</v>
      </c>
    </row>
    <row r="292" spans="1:5" x14ac:dyDescent="0.25">
      <c r="A292" t="s">
        <v>233</v>
      </c>
      <c r="B292" t="s">
        <v>24</v>
      </c>
      <c r="C292" t="s">
        <v>26</v>
      </c>
      <c r="D292">
        <v>0</v>
      </c>
      <c r="E292">
        <v>0</v>
      </c>
    </row>
    <row r="293" spans="1:5" x14ac:dyDescent="0.25">
      <c r="A293" t="s">
        <v>233</v>
      </c>
      <c r="B293" t="s">
        <v>19</v>
      </c>
      <c r="C293" t="s">
        <v>26</v>
      </c>
      <c r="D293">
        <v>322786.34000000003</v>
      </c>
      <c r="E293">
        <v>317234.73</v>
      </c>
    </row>
    <row r="294" spans="1:5" x14ac:dyDescent="0.25">
      <c r="A294" t="s">
        <v>233</v>
      </c>
      <c r="B294" t="s">
        <v>20</v>
      </c>
      <c r="C294" t="s">
        <v>26</v>
      </c>
      <c r="D294">
        <v>0</v>
      </c>
      <c r="E294">
        <v>0</v>
      </c>
    </row>
    <row r="295" spans="1:5" x14ac:dyDescent="0.25">
      <c r="A295" t="s">
        <v>233</v>
      </c>
      <c r="B295" t="s">
        <v>21</v>
      </c>
      <c r="C295" t="s">
        <v>26</v>
      </c>
      <c r="D295">
        <v>5405</v>
      </c>
      <c r="E295">
        <v>5222.5</v>
      </c>
    </row>
    <row r="296" spans="1:5" x14ac:dyDescent="0.25">
      <c r="A296" t="s">
        <v>234</v>
      </c>
      <c r="B296" t="s">
        <v>22</v>
      </c>
      <c r="C296" t="s">
        <v>26</v>
      </c>
      <c r="D296">
        <v>735198.32</v>
      </c>
      <c r="E296">
        <v>717266.65</v>
      </c>
    </row>
    <row r="297" spans="1:5" x14ac:dyDescent="0.25">
      <c r="A297" t="s">
        <v>234</v>
      </c>
      <c r="B297" t="s">
        <v>23</v>
      </c>
      <c r="C297" t="s">
        <v>26</v>
      </c>
      <c r="D297">
        <v>118127.36</v>
      </c>
      <c r="E297">
        <v>116957.78</v>
      </c>
    </row>
    <row r="298" spans="1:5" x14ac:dyDescent="0.25">
      <c r="A298" t="s">
        <v>234</v>
      </c>
      <c r="B298" t="s">
        <v>24</v>
      </c>
      <c r="C298" t="s">
        <v>26</v>
      </c>
      <c r="D298">
        <v>0</v>
      </c>
      <c r="E298">
        <v>0</v>
      </c>
    </row>
    <row r="299" spans="1:5" x14ac:dyDescent="0.25">
      <c r="A299" t="s">
        <v>234</v>
      </c>
      <c r="B299" t="s">
        <v>19</v>
      </c>
      <c r="C299" t="s">
        <v>26</v>
      </c>
      <c r="D299">
        <v>112798.45</v>
      </c>
      <c r="E299">
        <v>110858.43</v>
      </c>
    </row>
    <row r="300" spans="1:5" x14ac:dyDescent="0.25">
      <c r="A300" t="s">
        <v>234</v>
      </c>
      <c r="B300" t="s">
        <v>20</v>
      </c>
      <c r="C300" t="s">
        <v>26</v>
      </c>
      <c r="D300">
        <v>0</v>
      </c>
      <c r="E300">
        <v>0</v>
      </c>
    </row>
    <row r="301" spans="1:5" x14ac:dyDescent="0.25">
      <c r="A301" t="s">
        <v>234</v>
      </c>
      <c r="B301" t="s">
        <v>21</v>
      </c>
      <c r="C301" t="s">
        <v>26</v>
      </c>
      <c r="D301">
        <v>272117.57</v>
      </c>
      <c r="E301">
        <v>263943.46999999997</v>
      </c>
    </row>
    <row r="302" spans="1:5" x14ac:dyDescent="0.25">
      <c r="A302" t="s">
        <v>198</v>
      </c>
      <c r="B302" t="s">
        <v>22</v>
      </c>
      <c r="C302" t="s">
        <v>26</v>
      </c>
      <c r="D302">
        <v>0</v>
      </c>
      <c r="E302">
        <v>0</v>
      </c>
    </row>
    <row r="303" spans="1:5" x14ac:dyDescent="0.25">
      <c r="A303" t="s">
        <v>198</v>
      </c>
      <c r="B303" t="s">
        <v>23</v>
      </c>
      <c r="C303" t="s">
        <v>26</v>
      </c>
      <c r="D303">
        <v>0</v>
      </c>
      <c r="E303">
        <v>0</v>
      </c>
    </row>
    <row r="304" spans="1:5" x14ac:dyDescent="0.25">
      <c r="A304" t="s">
        <v>198</v>
      </c>
      <c r="B304" t="s">
        <v>24</v>
      </c>
      <c r="C304" t="s">
        <v>26</v>
      </c>
      <c r="D304">
        <v>0</v>
      </c>
      <c r="E304">
        <v>0</v>
      </c>
    </row>
    <row r="305" spans="1:5" x14ac:dyDescent="0.25">
      <c r="A305" t="s">
        <v>198</v>
      </c>
      <c r="B305" t="s">
        <v>19</v>
      </c>
      <c r="C305" t="s">
        <v>26</v>
      </c>
      <c r="D305">
        <v>0</v>
      </c>
      <c r="E305">
        <v>0</v>
      </c>
    </row>
    <row r="306" spans="1:5" x14ac:dyDescent="0.25">
      <c r="A306" t="s">
        <v>198</v>
      </c>
      <c r="B306" t="s">
        <v>20</v>
      </c>
      <c r="C306" t="s">
        <v>26</v>
      </c>
      <c r="D306">
        <v>0</v>
      </c>
      <c r="E306">
        <v>0</v>
      </c>
    </row>
    <row r="307" spans="1:5" x14ac:dyDescent="0.25">
      <c r="A307" t="s">
        <v>198</v>
      </c>
      <c r="B307" t="s">
        <v>21</v>
      </c>
      <c r="C307" t="s">
        <v>26</v>
      </c>
      <c r="D307">
        <v>17417</v>
      </c>
      <c r="E307">
        <v>15933</v>
      </c>
    </row>
    <row r="308" spans="1:5" x14ac:dyDescent="0.25">
      <c r="A308" t="s">
        <v>215</v>
      </c>
      <c r="B308" t="s">
        <v>22</v>
      </c>
      <c r="C308" t="s">
        <v>26</v>
      </c>
      <c r="D308">
        <v>0</v>
      </c>
      <c r="E308">
        <v>0</v>
      </c>
    </row>
    <row r="309" spans="1:5" x14ac:dyDescent="0.25">
      <c r="A309" t="s">
        <v>215</v>
      </c>
      <c r="B309" t="s">
        <v>23</v>
      </c>
      <c r="C309" t="s">
        <v>26</v>
      </c>
      <c r="D309">
        <v>3.52</v>
      </c>
      <c r="E309">
        <v>3.49</v>
      </c>
    </row>
    <row r="310" spans="1:5" x14ac:dyDescent="0.25">
      <c r="A310" t="s">
        <v>215</v>
      </c>
      <c r="B310" t="s">
        <v>24</v>
      </c>
      <c r="C310" t="s">
        <v>26</v>
      </c>
      <c r="D310">
        <v>0</v>
      </c>
      <c r="E310">
        <v>0</v>
      </c>
    </row>
    <row r="311" spans="1:5" x14ac:dyDescent="0.25">
      <c r="A311" t="s">
        <v>215</v>
      </c>
      <c r="B311" t="s">
        <v>19</v>
      </c>
      <c r="C311" t="s">
        <v>26</v>
      </c>
      <c r="D311">
        <v>0</v>
      </c>
      <c r="E311">
        <v>0</v>
      </c>
    </row>
    <row r="312" spans="1:5" x14ac:dyDescent="0.25">
      <c r="A312" t="s">
        <v>215</v>
      </c>
      <c r="B312" t="s">
        <v>20</v>
      </c>
      <c r="C312" t="s">
        <v>26</v>
      </c>
      <c r="D312">
        <v>0</v>
      </c>
      <c r="E312">
        <v>0</v>
      </c>
    </row>
    <row r="313" spans="1:5" x14ac:dyDescent="0.25">
      <c r="A313" t="s">
        <v>215</v>
      </c>
      <c r="B313" t="s">
        <v>21</v>
      </c>
      <c r="C313" t="s">
        <v>26</v>
      </c>
      <c r="D313">
        <v>18057.53</v>
      </c>
      <c r="E313">
        <v>17144.740000000002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13"/>
  <sheetViews>
    <sheetView workbookViewId="0">
      <selection sqref="A1:K3745"/>
    </sheetView>
  </sheetViews>
  <sheetFormatPr baseColWidth="10" defaultRowHeight="15" x14ac:dyDescent="0.25"/>
  <cols>
    <col min="1" max="1" width="20.7109375" bestFit="1" customWidth="1"/>
    <col min="2" max="2" width="16.5703125" bestFit="1" customWidth="1"/>
    <col min="3" max="3" width="7.140625" bestFit="1" customWidth="1"/>
    <col min="4" max="4" width="11.140625" bestFit="1" customWidth="1"/>
    <col min="5" max="5" width="10" bestFit="1" customWidth="1"/>
    <col min="6" max="6" width="14.140625" bestFit="1" customWidth="1"/>
    <col min="7" max="7" width="12.140625" bestFit="1" customWidth="1"/>
    <col min="8" max="8" width="10.28515625" bestFit="1" customWidth="1"/>
    <col min="9" max="9" width="5.28515625" bestFit="1" customWidth="1"/>
    <col min="10" max="10" width="10.7109375" bestFit="1" customWidth="1"/>
    <col min="11" max="11" width="24.7109375" bestFit="1" customWidth="1"/>
    <col min="12" max="12" width="11.7109375" customWidth="1"/>
    <col min="16" max="16" width="19.7109375" customWidth="1"/>
    <col min="18" max="18" width="17.7109375" customWidth="1"/>
    <col min="19" max="19" width="23.7109375" bestFit="1" customWidth="1"/>
    <col min="20" max="20" width="13.140625" bestFit="1" customWidth="1"/>
  </cols>
  <sheetData>
    <row r="1" spans="1:21" x14ac:dyDescent="0.25">
      <c r="A1" t="s">
        <v>49</v>
      </c>
      <c r="B1" t="s">
        <v>76</v>
      </c>
      <c r="C1" t="s">
        <v>43</v>
      </c>
      <c r="D1" t="s">
        <v>40</v>
      </c>
      <c r="E1" t="s">
        <v>41</v>
      </c>
      <c r="F1" t="s">
        <v>113</v>
      </c>
      <c r="G1" t="s">
        <v>236</v>
      </c>
      <c r="H1" t="s">
        <v>237</v>
      </c>
      <c r="I1" t="s">
        <v>171</v>
      </c>
      <c r="J1" t="s">
        <v>114</v>
      </c>
      <c r="K1" t="s">
        <v>112</v>
      </c>
      <c r="M1" t="s">
        <v>43</v>
      </c>
      <c r="N1" t="s">
        <v>114</v>
      </c>
    </row>
    <row r="2" spans="1:21" x14ac:dyDescent="0.25">
      <c r="A2" t="s">
        <v>70</v>
      </c>
      <c r="B2" t="s">
        <v>20</v>
      </c>
      <c r="C2" t="s">
        <v>5</v>
      </c>
      <c r="D2">
        <v>0</v>
      </c>
      <c r="E2">
        <v>0</v>
      </c>
      <c r="F2">
        <v>1</v>
      </c>
      <c r="I2" t="str">
        <f>VLOOKUP(Datos[[#This Row],[Region]],$P$7:$S$61,2,FALSE)</f>
        <v>01</v>
      </c>
      <c r="J2" s="31">
        <f>VLOOKUP(Datos[[#This Row],[Mes]],$M$2:$N$13,2,FALSE)</f>
        <v>44562</v>
      </c>
      <c r="K2" s="31" t="str">
        <f>VLOOKUP(Datos[[#This Row],[Region]],$P$7:$S$61,4,FALSE)</f>
        <v>01 - Araba/Álava</v>
      </c>
      <c r="M2" s="27" t="s">
        <v>5</v>
      </c>
      <c r="N2" s="30">
        <v>44562</v>
      </c>
      <c r="P2" t="s">
        <v>116</v>
      </c>
    </row>
    <row r="3" spans="1:21" x14ac:dyDescent="0.25">
      <c r="A3" t="s">
        <v>70</v>
      </c>
      <c r="B3" t="s">
        <v>24</v>
      </c>
      <c r="C3" t="s">
        <v>5</v>
      </c>
      <c r="D3">
        <v>0</v>
      </c>
      <c r="E3">
        <v>0</v>
      </c>
      <c r="F3">
        <v>1</v>
      </c>
      <c r="I3" t="str">
        <f>VLOOKUP(Datos[[#This Row],[Region]],$P$7:$S$61,2,FALSE)</f>
        <v>01</v>
      </c>
      <c r="J3" s="31">
        <f>VLOOKUP(Datos[[#This Row],[Mes]],$M$2:$N$13,2,FALSE)</f>
        <v>44562</v>
      </c>
      <c r="K3" s="31" t="str">
        <f>VLOOKUP(Datos[[#This Row],[Region]],$P$7:$S$61,4,FALSE)</f>
        <v>01 - Araba/Álava</v>
      </c>
      <c r="M3" s="28" t="s">
        <v>6</v>
      </c>
      <c r="N3" s="31">
        <v>44593</v>
      </c>
    </row>
    <row r="4" spans="1:21" x14ac:dyDescent="0.25">
      <c r="A4" t="s">
        <v>64</v>
      </c>
      <c r="B4" t="s">
        <v>20</v>
      </c>
      <c r="C4" t="s">
        <v>5</v>
      </c>
      <c r="D4">
        <v>0</v>
      </c>
      <c r="E4">
        <v>0</v>
      </c>
      <c r="F4">
        <v>2</v>
      </c>
      <c r="I4" t="str">
        <f>VLOOKUP(Datos[[#This Row],[Region]],$P$7:$S$61,2,FALSE)</f>
        <v>02</v>
      </c>
      <c r="J4" s="31">
        <f>VLOOKUP(Datos[[#This Row],[Mes]],$M$2:$N$13,2,FALSE)</f>
        <v>44562</v>
      </c>
      <c r="K4" s="31" t="str">
        <f>VLOOKUP(Datos[[#This Row],[Region]],$P$7:$S$61,4,FALSE)</f>
        <v>02 - Albacete</v>
      </c>
      <c r="M4" s="27" t="s">
        <v>7</v>
      </c>
      <c r="N4" s="31">
        <v>44621</v>
      </c>
      <c r="P4" t="s">
        <v>116</v>
      </c>
    </row>
    <row r="5" spans="1:21" x14ac:dyDescent="0.25">
      <c r="A5" t="s">
        <v>64</v>
      </c>
      <c r="B5" t="s">
        <v>24</v>
      </c>
      <c r="C5" t="s">
        <v>5</v>
      </c>
      <c r="D5">
        <v>0</v>
      </c>
      <c r="E5">
        <v>0</v>
      </c>
      <c r="F5">
        <v>2</v>
      </c>
      <c r="I5" t="str">
        <f>VLOOKUP(Datos[[#This Row],[Region]],$P$7:$S$61,2,FALSE)</f>
        <v>02</v>
      </c>
      <c r="J5" s="31">
        <f>VLOOKUP(Datos[[#This Row],[Mes]],$M$2:$N$13,2,FALSE)</f>
        <v>44562</v>
      </c>
      <c r="K5" s="31" t="str">
        <f>VLOOKUP(Datos[[#This Row],[Region]],$P$7:$S$61,4,FALSE)</f>
        <v>02 - Albacete</v>
      </c>
      <c r="M5" s="28" t="s">
        <v>8</v>
      </c>
      <c r="N5" s="31">
        <v>44652</v>
      </c>
    </row>
    <row r="6" spans="1:21" x14ac:dyDescent="0.25">
      <c r="A6" t="s">
        <v>69</v>
      </c>
      <c r="B6" t="s">
        <v>20</v>
      </c>
      <c r="C6" t="s">
        <v>5</v>
      </c>
      <c r="D6">
        <v>0</v>
      </c>
      <c r="E6">
        <v>0</v>
      </c>
      <c r="F6">
        <v>3</v>
      </c>
      <c r="I6" t="str">
        <f>VLOOKUP(Datos[[#This Row],[Region]],$P$7:$S$61,2,FALSE)</f>
        <v>03</v>
      </c>
      <c r="J6" s="31">
        <f>VLOOKUP(Datos[[#This Row],[Mes]],$M$2:$N$13,2,FALSE)</f>
        <v>44562</v>
      </c>
      <c r="K6" s="31" t="str">
        <f>VLOOKUP(Datos[[#This Row],[Region]],$P$7:$S$61,4,FALSE)</f>
        <v>03 - Alicante/Alacant</v>
      </c>
      <c r="M6" s="27" t="s">
        <v>9</v>
      </c>
      <c r="N6" s="31">
        <v>44682</v>
      </c>
    </row>
    <row r="7" spans="1:21" ht="15.75" thickBot="1" x14ac:dyDescent="0.3">
      <c r="A7" t="s">
        <v>69</v>
      </c>
      <c r="B7" t="s">
        <v>22</v>
      </c>
      <c r="C7" t="s">
        <v>5</v>
      </c>
      <c r="D7">
        <v>0</v>
      </c>
      <c r="E7">
        <v>0</v>
      </c>
      <c r="F7">
        <v>3</v>
      </c>
      <c r="I7" t="str">
        <f>VLOOKUP(Datos[[#This Row],[Region]],$P$7:$S$61,2,FALSE)</f>
        <v>03</v>
      </c>
      <c r="J7" s="31">
        <f>VLOOKUP(Datos[[#This Row],[Mes]],$M$2:$N$13,2,FALSE)</f>
        <v>44562</v>
      </c>
      <c r="K7" s="31" t="str">
        <f>VLOOKUP(Datos[[#This Row],[Region]],$P$7:$S$61,4,FALSE)</f>
        <v>03 - Alicante/Alacant</v>
      </c>
      <c r="M7" s="28" t="s">
        <v>10</v>
      </c>
      <c r="N7" s="31">
        <v>44713</v>
      </c>
      <c r="P7" t="s">
        <v>118</v>
      </c>
      <c r="Q7" s="32" t="s">
        <v>117</v>
      </c>
      <c r="R7" s="32" t="s">
        <v>118</v>
      </c>
      <c r="S7" s="32"/>
      <c r="T7" s="32"/>
      <c r="U7" s="32"/>
    </row>
    <row r="8" spans="1:21" ht="15.75" thickBot="1" x14ac:dyDescent="0.3">
      <c r="A8" t="s">
        <v>66</v>
      </c>
      <c r="B8" t="s">
        <v>20</v>
      </c>
      <c r="C8" t="s">
        <v>5</v>
      </c>
      <c r="D8">
        <v>0</v>
      </c>
      <c r="E8">
        <v>0</v>
      </c>
      <c r="F8">
        <v>4</v>
      </c>
      <c r="I8" t="str">
        <f>VLOOKUP(Datos[[#This Row],[Region]],$P$7:$S$61,2,FALSE)</f>
        <v>04</v>
      </c>
      <c r="J8" s="31">
        <f>VLOOKUP(Datos[[#This Row],[Mes]],$M$2:$N$13,2,FALSE)</f>
        <v>44562</v>
      </c>
      <c r="K8" s="31" t="str">
        <f>VLOOKUP(Datos[[#This Row],[Region]],$P$7:$S$61,4,FALSE)</f>
        <v>04 - Almería</v>
      </c>
      <c r="M8" s="27" t="s">
        <v>11</v>
      </c>
      <c r="N8" s="31">
        <v>44743</v>
      </c>
      <c r="P8" t="s">
        <v>64</v>
      </c>
      <c r="Q8" s="35" t="s">
        <v>171</v>
      </c>
      <c r="R8" s="33" t="s">
        <v>119</v>
      </c>
      <c r="S8" t="str">
        <f>Q8&amp;" - "&amp;R8</f>
        <v>02 - Albacete</v>
      </c>
    </row>
    <row r="9" spans="1:21" ht="15.75" thickBot="1" x14ac:dyDescent="0.3">
      <c r="A9" t="s">
        <v>66</v>
      </c>
      <c r="B9" t="s">
        <v>24</v>
      </c>
      <c r="C9" t="s">
        <v>5</v>
      </c>
      <c r="D9">
        <v>0</v>
      </c>
      <c r="E9">
        <v>0</v>
      </c>
      <c r="F9">
        <v>4</v>
      </c>
      <c r="I9" t="str">
        <f>VLOOKUP(Datos[[#This Row],[Region]],$P$7:$S$61,2,FALSE)</f>
        <v>04</v>
      </c>
      <c r="J9" s="31">
        <f>VLOOKUP(Datos[[#This Row],[Mes]],$M$2:$N$13,2,FALSE)</f>
        <v>44562</v>
      </c>
      <c r="K9" s="31" t="str">
        <f>VLOOKUP(Datos[[#This Row],[Region]],$P$7:$S$61,4,FALSE)</f>
        <v>04 - Almería</v>
      </c>
      <c r="M9" s="28" t="s">
        <v>12</v>
      </c>
      <c r="N9" s="31">
        <v>44774</v>
      </c>
      <c r="P9" t="s">
        <v>69</v>
      </c>
      <c r="Q9" s="35" t="s">
        <v>172</v>
      </c>
      <c r="R9" s="33" t="s">
        <v>120</v>
      </c>
      <c r="S9" t="str">
        <f t="shared" ref="S9:S61" si="0">Q9&amp;" - "&amp;R9</f>
        <v>03 - Alicante/Alacant</v>
      </c>
    </row>
    <row r="10" spans="1:21" ht="15.75" thickBot="1" x14ac:dyDescent="0.3">
      <c r="A10" t="s">
        <v>75</v>
      </c>
      <c r="B10" t="s">
        <v>20</v>
      </c>
      <c r="C10" t="s">
        <v>5</v>
      </c>
      <c r="D10">
        <v>0</v>
      </c>
      <c r="E10">
        <v>0</v>
      </c>
      <c r="F10">
        <v>5</v>
      </c>
      <c r="I10" t="str">
        <f>VLOOKUP(Datos[[#This Row],[Region]],$P$7:$S$61,2,FALSE)</f>
        <v>05</v>
      </c>
      <c r="J10" s="31">
        <f>VLOOKUP(Datos[[#This Row],[Mes]],$M$2:$N$13,2,FALSE)</f>
        <v>44562</v>
      </c>
      <c r="K10" s="31" t="str">
        <f>VLOOKUP(Datos[[#This Row],[Region]],$P$7:$S$61,4,FALSE)</f>
        <v>05 - Ávila</v>
      </c>
      <c r="M10" s="27" t="s">
        <v>13</v>
      </c>
      <c r="N10" s="31">
        <v>44805</v>
      </c>
      <c r="P10" t="s">
        <v>66</v>
      </c>
      <c r="Q10" s="35" t="s">
        <v>173</v>
      </c>
      <c r="R10" s="33" t="s">
        <v>121</v>
      </c>
      <c r="S10" t="str">
        <f t="shared" si="0"/>
        <v>04 - Almería</v>
      </c>
    </row>
    <row r="11" spans="1:21" ht="15.75" thickBot="1" x14ac:dyDescent="0.3">
      <c r="A11" t="s">
        <v>75</v>
      </c>
      <c r="B11" t="s">
        <v>21</v>
      </c>
      <c r="C11" t="s">
        <v>5</v>
      </c>
      <c r="D11">
        <v>0</v>
      </c>
      <c r="E11">
        <v>0</v>
      </c>
      <c r="F11">
        <v>5</v>
      </c>
      <c r="I11" t="str">
        <f>VLOOKUP(Datos[[#This Row],[Region]],$P$7:$S$61,2,FALSE)</f>
        <v>05</v>
      </c>
      <c r="J11" s="31">
        <f>VLOOKUP(Datos[[#This Row],[Mes]],$M$2:$N$13,2,FALSE)</f>
        <v>44562</v>
      </c>
      <c r="K11" s="31" t="str">
        <f>VLOOKUP(Datos[[#This Row],[Region]],$P$7:$S$61,4,FALSE)</f>
        <v>05 - Ávila</v>
      </c>
      <c r="M11" s="28" t="s">
        <v>14</v>
      </c>
      <c r="N11" s="31">
        <v>44835</v>
      </c>
      <c r="P11" t="s">
        <v>70</v>
      </c>
      <c r="Q11" s="36" t="s">
        <v>115</v>
      </c>
      <c r="R11" s="34" t="s">
        <v>122</v>
      </c>
      <c r="S11" t="str">
        <f t="shared" si="0"/>
        <v>01 - Araba/Álava</v>
      </c>
    </row>
    <row r="12" spans="1:21" ht="15.75" thickBot="1" x14ac:dyDescent="0.3">
      <c r="A12" t="s">
        <v>75</v>
      </c>
      <c r="B12" t="s">
        <v>24</v>
      </c>
      <c r="C12" t="s">
        <v>5</v>
      </c>
      <c r="D12">
        <v>0</v>
      </c>
      <c r="E12">
        <v>0</v>
      </c>
      <c r="F12">
        <v>5</v>
      </c>
      <c r="I12" t="str">
        <f>VLOOKUP(Datos[[#This Row],[Region]],$P$7:$S$61,2,FALSE)</f>
        <v>05</v>
      </c>
      <c r="J12" s="31">
        <f>VLOOKUP(Datos[[#This Row],[Mes]],$M$2:$N$13,2,FALSE)</f>
        <v>44562</v>
      </c>
      <c r="K12" s="31" t="str">
        <f>VLOOKUP(Datos[[#This Row],[Region]],$P$7:$S$61,4,FALSE)</f>
        <v>05 - Ávila</v>
      </c>
      <c r="M12" s="27" t="s">
        <v>15</v>
      </c>
      <c r="N12" s="31">
        <v>44866</v>
      </c>
      <c r="P12" t="s">
        <v>71</v>
      </c>
      <c r="Q12" s="33">
        <v>33</v>
      </c>
      <c r="R12" s="33" t="s">
        <v>123</v>
      </c>
      <c r="S12" t="str">
        <f t="shared" si="0"/>
        <v>33 - Asturias</v>
      </c>
    </row>
    <row r="13" spans="1:21" ht="15.75" thickBot="1" x14ac:dyDescent="0.3">
      <c r="A13" t="s">
        <v>179</v>
      </c>
      <c r="B13" t="s">
        <v>20</v>
      </c>
      <c r="C13" t="s">
        <v>5</v>
      </c>
      <c r="D13">
        <v>0</v>
      </c>
      <c r="E13">
        <v>0</v>
      </c>
      <c r="F13">
        <v>6</v>
      </c>
      <c r="I13" t="str">
        <f>VLOOKUP(Datos[[#This Row],[Region]],$P$7:$S$61,2,FALSE)</f>
        <v>06</v>
      </c>
      <c r="J13" s="31">
        <f>VLOOKUP(Datos[[#This Row],[Mes]],$M$2:$N$13,2,FALSE)</f>
        <v>44562</v>
      </c>
      <c r="K13" s="31" t="str">
        <f>VLOOKUP(Datos[[#This Row],[Region]],$P$7:$S$61,4,FALSE)</f>
        <v>06 - Badajoz</v>
      </c>
      <c r="M13" s="29" t="s">
        <v>16</v>
      </c>
      <c r="N13" s="31">
        <v>44896</v>
      </c>
      <c r="P13" t="s">
        <v>75</v>
      </c>
      <c r="Q13" s="35" t="s">
        <v>174</v>
      </c>
      <c r="R13" s="33" t="s">
        <v>124</v>
      </c>
      <c r="S13" t="str">
        <f t="shared" si="0"/>
        <v>05 - Ávila</v>
      </c>
    </row>
    <row r="14" spans="1:21" ht="15.75" thickBot="1" x14ac:dyDescent="0.3">
      <c r="A14" t="s">
        <v>179</v>
      </c>
      <c r="B14" t="s">
        <v>22</v>
      </c>
      <c r="C14" t="s">
        <v>5</v>
      </c>
      <c r="D14">
        <v>0</v>
      </c>
      <c r="E14">
        <v>0</v>
      </c>
      <c r="F14">
        <v>6</v>
      </c>
      <c r="I14" t="str">
        <f>VLOOKUP(Datos[[#This Row],[Region]],$P$7:$S$61,2,FALSE)</f>
        <v>06</v>
      </c>
      <c r="J14" s="31">
        <f>VLOOKUP(Datos[[#This Row],[Mes]],$M$2:$N$13,2,FALSE)</f>
        <v>44562</v>
      </c>
      <c r="K14" s="31" t="str">
        <f>VLOOKUP(Datos[[#This Row],[Region]],$P$7:$S$61,4,FALSE)</f>
        <v>06 - Badajoz</v>
      </c>
      <c r="P14" t="s">
        <v>179</v>
      </c>
      <c r="Q14" s="35" t="s">
        <v>175</v>
      </c>
      <c r="R14" s="33" t="s">
        <v>125</v>
      </c>
      <c r="S14" t="str">
        <f t="shared" si="0"/>
        <v>06 - Badajoz</v>
      </c>
      <c r="T14" s="37" t="s">
        <v>180</v>
      </c>
    </row>
    <row r="15" spans="1:21" ht="15.75" thickBot="1" x14ac:dyDescent="0.3">
      <c r="A15" t="s">
        <v>72</v>
      </c>
      <c r="B15" t="s">
        <v>19</v>
      </c>
      <c r="C15" t="s">
        <v>5</v>
      </c>
      <c r="D15">
        <v>0</v>
      </c>
      <c r="E15">
        <v>0</v>
      </c>
      <c r="F15">
        <v>7</v>
      </c>
      <c r="I15" t="str">
        <f>VLOOKUP(Datos[[#This Row],[Region]],$P$7:$S$61,2,FALSE)</f>
        <v>07</v>
      </c>
      <c r="J15" s="31">
        <f>VLOOKUP(Datos[[#This Row],[Mes]],$M$2:$N$13,2,FALSE)</f>
        <v>44562</v>
      </c>
      <c r="K15" s="31" t="str">
        <f>VLOOKUP(Datos[[#This Row],[Region]],$P$7:$S$61,4,FALSE)</f>
        <v>07 - Balears, Illes</v>
      </c>
      <c r="P15" t="s">
        <v>72</v>
      </c>
      <c r="Q15" s="35" t="s">
        <v>176</v>
      </c>
      <c r="R15" s="33" t="s">
        <v>126</v>
      </c>
      <c r="S15" t="str">
        <f t="shared" si="0"/>
        <v>07 - Balears, Illes</v>
      </c>
    </row>
    <row r="16" spans="1:21" ht="15.75" thickBot="1" x14ac:dyDescent="0.3">
      <c r="A16" t="s">
        <v>72</v>
      </c>
      <c r="B16" t="s">
        <v>20</v>
      </c>
      <c r="C16" t="s">
        <v>5</v>
      </c>
      <c r="D16">
        <v>0</v>
      </c>
      <c r="E16">
        <v>0</v>
      </c>
      <c r="F16">
        <v>7</v>
      </c>
      <c r="I16" t="str">
        <f>VLOOKUP(Datos[[#This Row],[Region]],$P$7:$S$61,2,FALSE)</f>
        <v>07</v>
      </c>
      <c r="J16" s="31">
        <f>VLOOKUP(Datos[[#This Row],[Mes]],$M$2:$N$13,2,FALSE)</f>
        <v>44562</v>
      </c>
      <c r="K16" s="31" t="str">
        <f>VLOOKUP(Datos[[#This Row],[Region]],$P$7:$S$61,4,FALSE)</f>
        <v>07 - Balears, Illes</v>
      </c>
      <c r="P16" t="s">
        <v>73</v>
      </c>
      <c r="Q16" s="36" t="s">
        <v>177</v>
      </c>
      <c r="R16" s="34" t="s">
        <v>127</v>
      </c>
      <c r="S16" t="str">
        <f t="shared" si="0"/>
        <v>08 - Barcelona</v>
      </c>
    </row>
    <row r="17" spans="1:21" ht="15.75" thickBot="1" x14ac:dyDescent="0.3">
      <c r="A17" t="s">
        <v>72</v>
      </c>
      <c r="B17" t="s">
        <v>22</v>
      </c>
      <c r="C17" t="s">
        <v>5</v>
      </c>
      <c r="D17">
        <v>0</v>
      </c>
      <c r="E17">
        <v>0</v>
      </c>
      <c r="F17">
        <v>7</v>
      </c>
      <c r="I17" t="str">
        <f>VLOOKUP(Datos[[#This Row],[Region]],$P$7:$S$61,2,FALSE)</f>
        <v>07</v>
      </c>
      <c r="J17" s="31">
        <f>VLOOKUP(Datos[[#This Row],[Mes]],$M$2:$N$13,2,FALSE)</f>
        <v>44562</v>
      </c>
      <c r="K17" s="31" t="str">
        <f>VLOOKUP(Datos[[#This Row],[Region]],$P$7:$S$61,4,FALSE)</f>
        <v>07 - Balears, Illes</v>
      </c>
      <c r="P17" t="s">
        <v>74</v>
      </c>
      <c r="Q17" s="33">
        <v>48</v>
      </c>
      <c r="R17" s="33" t="s">
        <v>128</v>
      </c>
      <c r="S17" t="str">
        <f t="shared" si="0"/>
        <v>48 - Bizkaia</v>
      </c>
    </row>
    <row r="18" spans="1:21" ht="15.75" thickBot="1" x14ac:dyDescent="0.3">
      <c r="A18" t="s">
        <v>72</v>
      </c>
      <c r="B18" t="s">
        <v>24</v>
      </c>
      <c r="C18" t="s">
        <v>5</v>
      </c>
      <c r="D18">
        <v>0</v>
      </c>
      <c r="E18">
        <v>0</v>
      </c>
      <c r="F18">
        <v>7</v>
      </c>
      <c r="I18" t="str">
        <f>VLOOKUP(Datos[[#This Row],[Region]],$P$7:$S$61,2,FALSE)</f>
        <v>07</v>
      </c>
      <c r="J18" s="31">
        <f>VLOOKUP(Datos[[#This Row],[Mes]],$M$2:$N$13,2,FALSE)</f>
        <v>44562</v>
      </c>
      <c r="K18" s="31" t="str">
        <f>VLOOKUP(Datos[[#This Row],[Region]],$P$7:$S$61,4,FALSE)</f>
        <v>07 - Balears, Illes</v>
      </c>
      <c r="P18" t="s">
        <v>77</v>
      </c>
      <c r="Q18" s="35" t="s">
        <v>178</v>
      </c>
      <c r="R18" s="33" t="s">
        <v>129</v>
      </c>
      <c r="S18" t="str">
        <f t="shared" si="0"/>
        <v>09 - Burgos</v>
      </c>
    </row>
    <row r="19" spans="1:21" ht="15.75" thickBot="1" x14ac:dyDescent="0.3">
      <c r="A19" t="s">
        <v>73</v>
      </c>
      <c r="B19" t="s">
        <v>20</v>
      </c>
      <c r="C19" t="s">
        <v>5</v>
      </c>
      <c r="D19">
        <v>0</v>
      </c>
      <c r="E19">
        <v>0</v>
      </c>
      <c r="F19">
        <v>8</v>
      </c>
      <c r="I19" t="str">
        <f>VLOOKUP(Datos[[#This Row],[Region]],$P$7:$S$61,2,FALSE)</f>
        <v>08</v>
      </c>
      <c r="J19" s="31">
        <f>VLOOKUP(Datos[[#This Row],[Mes]],$M$2:$N$13,2,FALSE)</f>
        <v>44562</v>
      </c>
      <c r="K19" s="31" t="str">
        <f>VLOOKUP(Datos[[#This Row],[Region]],$P$7:$S$61,4,FALSE)</f>
        <v>08 - Barcelona</v>
      </c>
      <c r="P19" t="s">
        <v>110</v>
      </c>
      <c r="Q19" s="33">
        <v>10</v>
      </c>
      <c r="R19" s="33" t="s">
        <v>130</v>
      </c>
      <c r="S19" t="str">
        <f t="shared" si="0"/>
        <v>10 - Cáceres</v>
      </c>
    </row>
    <row r="20" spans="1:21" ht="15.75" thickBot="1" x14ac:dyDescent="0.3">
      <c r="A20" t="s">
        <v>73</v>
      </c>
      <c r="B20" t="s">
        <v>24</v>
      </c>
      <c r="C20" t="s">
        <v>5</v>
      </c>
      <c r="D20">
        <v>0</v>
      </c>
      <c r="E20">
        <v>0</v>
      </c>
      <c r="F20">
        <v>8</v>
      </c>
      <c r="I20" t="str">
        <f>VLOOKUP(Datos[[#This Row],[Region]],$P$7:$S$61,2,FALSE)</f>
        <v>08</v>
      </c>
      <c r="J20" s="31">
        <f>VLOOKUP(Datos[[#This Row],[Mes]],$M$2:$N$13,2,FALSE)</f>
        <v>44562</v>
      </c>
      <c r="K20" s="31" t="str">
        <f>VLOOKUP(Datos[[#This Row],[Region]],$P$7:$S$61,4,FALSE)</f>
        <v>08 - Barcelona</v>
      </c>
      <c r="P20" t="s">
        <v>78</v>
      </c>
      <c r="Q20" s="33">
        <v>11</v>
      </c>
      <c r="R20" s="33" t="s">
        <v>131</v>
      </c>
      <c r="S20" t="str">
        <f t="shared" si="0"/>
        <v>11 - Cádiz</v>
      </c>
    </row>
    <row r="21" spans="1:21" ht="15.75" thickBot="1" x14ac:dyDescent="0.3">
      <c r="A21" t="s">
        <v>77</v>
      </c>
      <c r="B21" t="s">
        <v>20</v>
      </c>
      <c r="C21" t="s">
        <v>5</v>
      </c>
      <c r="D21">
        <v>0</v>
      </c>
      <c r="E21">
        <v>0</v>
      </c>
      <c r="F21">
        <v>9</v>
      </c>
      <c r="I21" t="str">
        <f>VLOOKUP(Datos[[#This Row],[Region]],$P$7:$S$61,2,FALSE)</f>
        <v>09</v>
      </c>
      <c r="J21" s="31">
        <f>VLOOKUP(Datos[[#This Row],[Mes]],$M$2:$N$13,2,FALSE)</f>
        <v>44562</v>
      </c>
      <c r="K21" s="31" t="str">
        <f>VLOOKUP(Datos[[#This Row],[Region]],$P$7:$S$61,4,FALSE)</f>
        <v>09 - Burgos</v>
      </c>
      <c r="P21" t="s">
        <v>79</v>
      </c>
      <c r="Q21" s="34">
        <v>39</v>
      </c>
      <c r="R21" s="34" t="s">
        <v>132</v>
      </c>
      <c r="S21" t="str">
        <f t="shared" si="0"/>
        <v>39 - Cantabria</v>
      </c>
    </row>
    <row r="22" spans="1:21" ht="15.75" thickBot="1" x14ac:dyDescent="0.3">
      <c r="A22" t="s">
        <v>77</v>
      </c>
      <c r="B22" t="s">
        <v>24</v>
      </c>
      <c r="C22" t="s">
        <v>5</v>
      </c>
      <c r="D22">
        <v>0</v>
      </c>
      <c r="E22">
        <v>0</v>
      </c>
      <c r="F22">
        <v>9</v>
      </c>
      <c r="I22" t="str">
        <f>VLOOKUP(Datos[[#This Row],[Region]],$P$7:$S$61,2,FALSE)</f>
        <v>09</v>
      </c>
      <c r="J22" s="31">
        <f>VLOOKUP(Datos[[#This Row],[Mes]],$M$2:$N$13,2,FALSE)</f>
        <v>44562</v>
      </c>
      <c r="K22" s="31" t="str">
        <f>VLOOKUP(Datos[[#This Row],[Region]],$P$7:$S$61,4,FALSE)</f>
        <v>09 - Burgos</v>
      </c>
      <c r="P22" t="s">
        <v>80</v>
      </c>
      <c r="Q22" s="33">
        <v>12</v>
      </c>
      <c r="R22" s="33" t="s">
        <v>133</v>
      </c>
      <c r="S22" t="str">
        <f t="shared" si="0"/>
        <v>12 - Castellón/Castelló</v>
      </c>
    </row>
    <row r="23" spans="1:21" ht="15.75" thickBot="1" x14ac:dyDescent="0.3">
      <c r="A23" t="s">
        <v>78</v>
      </c>
      <c r="B23" t="s">
        <v>20</v>
      </c>
      <c r="C23" t="s">
        <v>5</v>
      </c>
      <c r="D23">
        <v>0</v>
      </c>
      <c r="E23">
        <v>0</v>
      </c>
      <c r="F23">
        <v>11</v>
      </c>
      <c r="I23">
        <f>VLOOKUP(Datos[[#This Row],[Region]],$P$7:$S$61,2,FALSE)</f>
        <v>11</v>
      </c>
      <c r="J23" s="31">
        <f>VLOOKUP(Datos[[#This Row],[Mes]],$M$2:$N$13,2,FALSE)</f>
        <v>44562</v>
      </c>
      <c r="K23" s="31" t="str">
        <f>VLOOKUP(Datos[[#This Row],[Region]],$P$7:$S$61,4,FALSE)</f>
        <v>11 - Cádiz</v>
      </c>
      <c r="P23" t="s">
        <v>68</v>
      </c>
      <c r="Q23" s="33">
        <v>13</v>
      </c>
      <c r="R23" s="33" t="s">
        <v>134</v>
      </c>
      <c r="S23" t="str">
        <f t="shared" si="0"/>
        <v>13 - Ciudad Real</v>
      </c>
    </row>
    <row r="24" spans="1:21" ht="15.75" thickBot="1" x14ac:dyDescent="0.3">
      <c r="A24" t="s">
        <v>80</v>
      </c>
      <c r="B24" t="s">
        <v>20</v>
      </c>
      <c r="C24" t="s">
        <v>5</v>
      </c>
      <c r="D24">
        <v>0</v>
      </c>
      <c r="E24">
        <v>0</v>
      </c>
      <c r="F24">
        <v>12</v>
      </c>
      <c r="I24">
        <f>VLOOKUP(Datos[[#This Row],[Region]],$P$7:$S$61,2,FALSE)</f>
        <v>12</v>
      </c>
      <c r="J24" s="31">
        <f>VLOOKUP(Datos[[#This Row],[Mes]],$M$2:$N$13,2,FALSE)</f>
        <v>44562</v>
      </c>
      <c r="K24" s="31" t="str">
        <f>VLOOKUP(Datos[[#This Row],[Region]],$P$7:$S$61,4,FALSE)</f>
        <v>12 - Castellón/Castelló</v>
      </c>
      <c r="P24" t="s">
        <v>81</v>
      </c>
      <c r="Q24" s="33">
        <v>14</v>
      </c>
      <c r="R24" s="33" t="s">
        <v>135</v>
      </c>
      <c r="S24" t="str">
        <f t="shared" si="0"/>
        <v>14 - Córdoba</v>
      </c>
      <c r="T24" s="64"/>
      <c r="U24" s="64"/>
    </row>
    <row r="25" spans="1:21" ht="15.75" thickBot="1" x14ac:dyDescent="0.3">
      <c r="A25" t="s">
        <v>80</v>
      </c>
      <c r="B25" t="s">
        <v>24</v>
      </c>
      <c r="C25" t="s">
        <v>5</v>
      </c>
      <c r="D25">
        <v>0</v>
      </c>
      <c r="E25">
        <v>0</v>
      </c>
      <c r="F25">
        <v>12</v>
      </c>
      <c r="I25">
        <f>VLOOKUP(Datos[[#This Row],[Region]],$P$7:$S$61,2,FALSE)</f>
        <v>12</v>
      </c>
      <c r="J25" s="31">
        <f>VLOOKUP(Datos[[#This Row],[Mes]],$M$2:$N$13,2,FALSE)</f>
        <v>44562</v>
      </c>
      <c r="K25" s="31" t="str">
        <f>VLOOKUP(Datos[[#This Row],[Region]],$P$7:$S$61,4,FALSE)</f>
        <v>12 - Castellón/Castelló</v>
      </c>
      <c r="P25" t="s">
        <v>82</v>
      </c>
      <c r="Q25" s="33">
        <v>15</v>
      </c>
      <c r="R25" s="33" t="s">
        <v>136</v>
      </c>
      <c r="S25" t="str">
        <f t="shared" si="0"/>
        <v>15 - Coruña, A</v>
      </c>
      <c r="T25" s="65"/>
      <c r="U25" s="65"/>
    </row>
    <row r="26" spans="1:21" ht="15.75" thickBot="1" x14ac:dyDescent="0.3">
      <c r="A26" t="s">
        <v>68</v>
      </c>
      <c r="B26" t="s">
        <v>19</v>
      </c>
      <c r="C26" t="s">
        <v>5</v>
      </c>
      <c r="D26">
        <v>0</v>
      </c>
      <c r="E26">
        <v>0</v>
      </c>
      <c r="F26">
        <v>13</v>
      </c>
      <c r="I26">
        <f>VLOOKUP(Datos[[#This Row],[Region]],$P$7:$S$61,2,FALSE)</f>
        <v>13</v>
      </c>
      <c r="J26" s="31">
        <f>VLOOKUP(Datos[[#This Row],[Mes]],$M$2:$N$13,2,FALSE)</f>
        <v>44562</v>
      </c>
      <c r="K26" s="31" t="str">
        <f>VLOOKUP(Datos[[#This Row],[Region]],$P$7:$S$61,4,FALSE)</f>
        <v>13 - Ciudad Real</v>
      </c>
      <c r="P26" t="s">
        <v>83</v>
      </c>
      <c r="Q26" s="33">
        <v>16</v>
      </c>
      <c r="R26" s="33" t="s">
        <v>137</v>
      </c>
      <c r="S26" t="str">
        <f t="shared" si="0"/>
        <v>16 - Cuenca</v>
      </c>
    </row>
    <row r="27" spans="1:21" ht="15.75" thickBot="1" x14ac:dyDescent="0.3">
      <c r="A27" t="s">
        <v>68</v>
      </c>
      <c r="B27" t="s">
        <v>20</v>
      </c>
      <c r="C27" t="s">
        <v>5</v>
      </c>
      <c r="D27">
        <v>0</v>
      </c>
      <c r="E27">
        <v>0</v>
      </c>
      <c r="F27">
        <v>13</v>
      </c>
      <c r="I27">
        <f>VLOOKUP(Datos[[#This Row],[Region]],$P$7:$S$61,2,FALSE)</f>
        <v>13</v>
      </c>
      <c r="J27" s="31">
        <f>VLOOKUP(Datos[[#This Row],[Mes]],$M$2:$N$13,2,FALSE)</f>
        <v>44562</v>
      </c>
      <c r="K27" s="31" t="str">
        <f>VLOOKUP(Datos[[#This Row],[Region]],$P$7:$S$61,4,FALSE)</f>
        <v>13 - Ciudad Real</v>
      </c>
      <c r="P27" t="s">
        <v>105</v>
      </c>
      <c r="Q27" s="33">
        <v>20</v>
      </c>
      <c r="R27" s="33" t="s">
        <v>138</v>
      </c>
      <c r="S27" t="str">
        <f t="shared" si="0"/>
        <v>20 - Gipuzkoa</v>
      </c>
    </row>
    <row r="28" spans="1:21" ht="15.75" thickBot="1" x14ac:dyDescent="0.3">
      <c r="A28" t="s">
        <v>81</v>
      </c>
      <c r="B28" t="s">
        <v>20</v>
      </c>
      <c r="C28" t="s">
        <v>5</v>
      </c>
      <c r="D28">
        <v>0</v>
      </c>
      <c r="E28">
        <v>0</v>
      </c>
      <c r="F28">
        <v>14</v>
      </c>
      <c r="I28">
        <f>VLOOKUP(Datos[[#This Row],[Region]],$P$7:$S$61,2,FALSE)</f>
        <v>14</v>
      </c>
      <c r="J28" s="31">
        <f>VLOOKUP(Datos[[#This Row],[Mes]],$M$2:$N$13,2,FALSE)</f>
        <v>44562</v>
      </c>
      <c r="K28" s="31" t="str">
        <f>VLOOKUP(Datos[[#This Row],[Region]],$P$7:$S$61,4,FALSE)</f>
        <v>14 - Córdoba</v>
      </c>
      <c r="P28" t="s">
        <v>106</v>
      </c>
      <c r="Q28" s="33">
        <v>17</v>
      </c>
      <c r="R28" s="33" t="s">
        <v>139</v>
      </c>
      <c r="S28" t="str">
        <f t="shared" si="0"/>
        <v>17 - Girona</v>
      </c>
    </row>
    <row r="29" spans="1:21" ht="15.75" thickBot="1" x14ac:dyDescent="0.3">
      <c r="A29" t="s">
        <v>81</v>
      </c>
      <c r="B29" t="s">
        <v>22</v>
      </c>
      <c r="C29" t="s">
        <v>5</v>
      </c>
      <c r="D29">
        <v>0</v>
      </c>
      <c r="E29">
        <v>0</v>
      </c>
      <c r="F29">
        <v>14</v>
      </c>
      <c r="I29">
        <f>VLOOKUP(Datos[[#This Row],[Region]],$P$7:$S$61,2,FALSE)</f>
        <v>14</v>
      </c>
      <c r="J29" s="31">
        <f>VLOOKUP(Datos[[#This Row],[Mes]],$M$2:$N$13,2,FALSE)</f>
        <v>44562</v>
      </c>
      <c r="K29" s="31" t="str">
        <f>VLOOKUP(Datos[[#This Row],[Region]],$P$7:$S$61,4,FALSE)</f>
        <v>14 - Córdoba</v>
      </c>
      <c r="P29" t="s">
        <v>104</v>
      </c>
      <c r="Q29" s="34">
        <v>18</v>
      </c>
      <c r="R29" s="34" t="s">
        <v>140</v>
      </c>
      <c r="S29" t="str">
        <f t="shared" si="0"/>
        <v>18 - Granada</v>
      </c>
    </row>
    <row r="30" spans="1:21" ht="15.75" thickBot="1" x14ac:dyDescent="0.3">
      <c r="A30" t="s">
        <v>82</v>
      </c>
      <c r="B30" t="s">
        <v>20</v>
      </c>
      <c r="C30" t="s">
        <v>5</v>
      </c>
      <c r="D30">
        <v>0</v>
      </c>
      <c r="E30">
        <v>0</v>
      </c>
      <c r="F30">
        <v>15</v>
      </c>
      <c r="I30">
        <f>VLOOKUP(Datos[[#This Row],[Region]],$P$7:$S$61,2,FALSE)</f>
        <v>15</v>
      </c>
      <c r="J30" s="31">
        <f>VLOOKUP(Datos[[#This Row],[Mes]],$M$2:$N$13,2,FALSE)</f>
        <v>44562</v>
      </c>
      <c r="K30" s="31" t="str">
        <f>VLOOKUP(Datos[[#This Row],[Region]],$P$7:$S$61,4,FALSE)</f>
        <v>15 - Coruña, A</v>
      </c>
      <c r="P30" t="s">
        <v>108</v>
      </c>
      <c r="Q30" s="33">
        <v>19</v>
      </c>
      <c r="R30" s="33" t="s">
        <v>141</v>
      </c>
      <c r="S30" t="str">
        <f t="shared" si="0"/>
        <v>19 - Guadalajara</v>
      </c>
    </row>
    <row r="31" spans="1:21" ht="15.75" thickBot="1" x14ac:dyDescent="0.3">
      <c r="A31" t="s">
        <v>82</v>
      </c>
      <c r="B31" t="s">
        <v>24</v>
      </c>
      <c r="C31" t="s">
        <v>5</v>
      </c>
      <c r="D31">
        <v>0</v>
      </c>
      <c r="E31">
        <v>0</v>
      </c>
      <c r="F31">
        <v>15</v>
      </c>
      <c r="I31">
        <f>VLOOKUP(Datos[[#This Row],[Region]],$P$7:$S$61,2,FALSE)</f>
        <v>15</v>
      </c>
      <c r="J31" s="31">
        <f>VLOOKUP(Datos[[#This Row],[Mes]],$M$2:$N$13,2,FALSE)</f>
        <v>44562</v>
      </c>
      <c r="K31" s="31" t="str">
        <f>VLOOKUP(Datos[[#This Row],[Region]],$P$7:$S$61,4,FALSE)</f>
        <v>15 - Coruña, A</v>
      </c>
      <c r="P31" t="s">
        <v>103</v>
      </c>
      <c r="Q31" s="33">
        <v>21</v>
      </c>
      <c r="R31" s="33" t="s">
        <v>142</v>
      </c>
      <c r="S31" t="str">
        <f t="shared" si="0"/>
        <v>21 - Huelva</v>
      </c>
    </row>
    <row r="32" spans="1:21" ht="15.75" thickBot="1" x14ac:dyDescent="0.3">
      <c r="A32" t="s">
        <v>83</v>
      </c>
      <c r="B32" t="s">
        <v>20</v>
      </c>
      <c r="C32" t="s">
        <v>5</v>
      </c>
      <c r="D32">
        <v>0</v>
      </c>
      <c r="E32">
        <v>0</v>
      </c>
      <c r="F32">
        <v>16</v>
      </c>
      <c r="I32">
        <f>VLOOKUP(Datos[[#This Row],[Region]],$P$7:$S$61,2,FALSE)</f>
        <v>16</v>
      </c>
      <c r="J32" s="31">
        <f>VLOOKUP(Datos[[#This Row],[Mes]],$M$2:$N$13,2,FALSE)</f>
        <v>44562</v>
      </c>
      <c r="K32" s="31" t="str">
        <f>VLOOKUP(Datos[[#This Row],[Region]],$P$7:$S$61,4,FALSE)</f>
        <v>16 - Cuenca</v>
      </c>
      <c r="P32" t="s">
        <v>102</v>
      </c>
      <c r="Q32" s="33">
        <v>22</v>
      </c>
      <c r="R32" s="33" t="s">
        <v>143</v>
      </c>
      <c r="S32" t="str">
        <f t="shared" si="0"/>
        <v>22 - Huesca</v>
      </c>
    </row>
    <row r="33" spans="1:19" ht="15.75" thickBot="1" x14ac:dyDescent="0.3">
      <c r="A33" t="s">
        <v>83</v>
      </c>
      <c r="B33" t="s">
        <v>24</v>
      </c>
      <c r="C33" t="s">
        <v>5</v>
      </c>
      <c r="D33">
        <v>0</v>
      </c>
      <c r="E33">
        <v>0</v>
      </c>
      <c r="F33">
        <v>16</v>
      </c>
      <c r="I33">
        <f>VLOOKUP(Datos[[#This Row],[Region]],$P$7:$S$61,2,FALSE)</f>
        <v>16</v>
      </c>
      <c r="J33" s="31">
        <f>VLOOKUP(Datos[[#This Row],[Mes]],$M$2:$N$13,2,FALSE)</f>
        <v>44562</v>
      </c>
      <c r="K33" s="31" t="str">
        <f>VLOOKUP(Datos[[#This Row],[Region]],$P$7:$S$61,4,FALSE)</f>
        <v>16 - Cuenca</v>
      </c>
      <c r="P33" t="s">
        <v>57</v>
      </c>
      <c r="Q33" s="33">
        <v>23</v>
      </c>
      <c r="R33" s="33" t="s">
        <v>144</v>
      </c>
      <c r="S33" t="str">
        <f t="shared" si="0"/>
        <v>23 - Jaén</v>
      </c>
    </row>
    <row r="34" spans="1:19" ht="15.75" thickBot="1" x14ac:dyDescent="0.3">
      <c r="A34" t="s">
        <v>106</v>
      </c>
      <c r="B34" t="s">
        <v>20</v>
      </c>
      <c r="C34" t="s">
        <v>5</v>
      </c>
      <c r="D34">
        <v>0</v>
      </c>
      <c r="E34">
        <v>0</v>
      </c>
      <c r="F34">
        <v>17</v>
      </c>
      <c r="I34">
        <f>VLOOKUP(Datos[[#This Row],[Region]],$P$7:$S$61,2,FALSE)</f>
        <v>17</v>
      </c>
      <c r="J34" s="31">
        <f>VLOOKUP(Datos[[#This Row],[Mes]],$M$2:$N$13,2,FALSE)</f>
        <v>44562</v>
      </c>
      <c r="K34" s="31" t="str">
        <f>VLOOKUP(Datos[[#This Row],[Region]],$P$7:$S$61,4,FALSE)</f>
        <v>17 - Girona</v>
      </c>
      <c r="P34" t="s">
        <v>101</v>
      </c>
      <c r="Q34" s="34">
        <v>24</v>
      </c>
      <c r="R34" s="34" t="s">
        <v>145</v>
      </c>
      <c r="S34" t="str">
        <f t="shared" si="0"/>
        <v>24 - León</v>
      </c>
    </row>
    <row r="35" spans="1:19" ht="15.75" thickBot="1" x14ac:dyDescent="0.3">
      <c r="A35" t="s">
        <v>106</v>
      </c>
      <c r="B35" t="s">
        <v>22</v>
      </c>
      <c r="C35" t="s">
        <v>5</v>
      </c>
      <c r="D35">
        <v>0</v>
      </c>
      <c r="E35">
        <v>0</v>
      </c>
      <c r="F35">
        <v>17</v>
      </c>
      <c r="I35">
        <f>VLOOKUP(Datos[[#This Row],[Region]],$P$7:$S$61,2,FALSE)</f>
        <v>17</v>
      </c>
      <c r="J35" s="31">
        <f>VLOOKUP(Datos[[#This Row],[Mes]],$M$2:$N$13,2,FALSE)</f>
        <v>44562</v>
      </c>
      <c r="K35" s="31" t="str">
        <f>VLOOKUP(Datos[[#This Row],[Region]],$P$7:$S$61,4,FALSE)</f>
        <v>17 - Girona</v>
      </c>
      <c r="P35" t="s">
        <v>100</v>
      </c>
      <c r="Q35" s="33">
        <v>25</v>
      </c>
      <c r="R35" s="33" t="s">
        <v>146</v>
      </c>
      <c r="S35" t="str">
        <f t="shared" si="0"/>
        <v>25 - Lleida</v>
      </c>
    </row>
    <row r="36" spans="1:19" ht="15.75" thickBot="1" x14ac:dyDescent="0.3">
      <c r="A36" t="s">
        <v>106</v>
      </c>
      <c r="B36" t="s">
        <v>24</v>
      </c>
      <c r="C36" t="s">
        <v>5</v>
      </c>
      <c r="D36">
        <v>0</v>
      </c>
      <c r="E36">
        <v>0</v>
      </c>
      <c r="F36">
        <v>17</v>
      </c>
      <c r="I36">
        <f>VLOOKUP(Datos[[#This Row],[Region]],$P$7:$S$61,2,FALSE)</f>
        <v>17</v>
      </c>
      <c r="J36" s="31">
        <f>VLOOKUP(Datos[[#This Row],[Mes]],$M$2:$N$13,2,FALSE)</f>
        <v>44562</v>
      </c>
      <c r="K36" s="31" t="str">
        <f>VLOOKUP(Datos[[#This Row],[Region]],$P$7:$S$61,4,FALSE)</f>
        <v>17 - Girona</v>
      </c>
      <c r="P36" t="s">
        <v>58</v>
      </c>
      <c r="Q36" s="33">
        <v>27</v>
      </c>
      <c r="R36" s="33" t="s">
        <v>147</v>
      </c>
      <c r="S36" t="str">
        <f t="shared" si="0"/>
        <v>27 - Lugo</v>
      </c>
    </row>
    <row r="37" spans="1:19" ht="15.75" thickBot="1" x14ac:dyDescent="0.3">
      <c r="A37" t="s">
        <v>104</v>
      </c>
      <c r="B37" t="s">
        <v>20</v>
      </c>
      <c r="C37" t="s">
        <v>5</v>
      </c>
      <c r="D37">
        <v>0</v>
      </c>
      <c r="E37">
        <v>0</v>
      </c>
      <c r="F37">
        <v>18</v>
      </c>
      <c r="I37">
        <f>VLOOKUP(Datos[[#This Row],[Region]],$P$7:$S$61,2,FALSE)</f>
        <v>18</v>
      </c>
      <c r="J37" s="31">
        <f>VLOOKUP(Datos[[#This Row],[Mes]],$M$2:$N$13,2,FALSE)</f>
        <v>44562</v>
      </c>
      <c r="K37" s="31" t="str">
        <f>VLOOKUP(Datos[[#This Row],[Region]],$P$7:$S$61,4,FALSE)</f>
        <v>18 - Granada</v>
      </c>
      <c r="P37" t="s">
        <v>99</v>
      </c>
      <c r="Q37" s="33">
        <v>28</v>
      </c>
      <c r="R37" s="33" t="s">
        <v>148</v>
      </c>
      <c r="S37" t="str">
        <f t="shared" si="0"/>
        <v>28 - Madrid</v>
      </c>
    </row>
    <row r="38" spans="1:19" ht="15.75" thickBot="1" x14ac:dyDescent="0.3">
      <c r="A38" t="s">
        <v>108</v>
      </c>
      <c r="B38" t="s">
        <v>24</v>
      </c>
      <c r="C38" t="s">
        <v>5</v>
      </c>
      <c r="D38">
        <v>0</v>
      </c>
      <c r="E38">
        <v>0</v>
      </c>
      <c r="F38">
        <v>19</v>
      </c>
      <c r="I38">
        <f>VLOOKUP(Datos[[#This Row],[Region]],$P$7:$S$61,2,FALSE)</f>
        <v>19</v>
      </c>
      <c r="J38" s="31">
        <f>VLOOKUP(Datos[[#This Row],[Mes]],$M$2:$N$13,2,FALSE)</f>
        <v>44562</v>
      </c>
      <c r="K38" s="31" t="str">
        <f>VLOOKUP(Datos[[#This Row],[Region]],$P$7:$S$61,4,FALSE)</f>
        <v>19 - Guadalajara</v>
      </c>
      <c r="P38" t="s">
        <v>98</v>
      </c>
      <c r="Q38" s="33">
        <v>29</v>
      </c>
      <c r="R38" s="33" t="s">
        <v>149</v>
      </c>
      <c r="S38" t="str">
        <f t="shared" si="0"/>
        <v>29 - Málaga</v>
      </c>
    </row>
    <row r="39" spans="1:19" ht="15.75" thickBot="1" x14ac:dyDescent="0.3">
      <c r="A39" t="s">
        <v>105</v>
      </c>
      <c r="B39" t="s">
        <v>20</v>
      </c>
      <c r="C39" t="s">
        <v>5</v>
      </c>
      <c r="D39">
        <v>0</v>
      </c>
      <c r="E39">
        <v>0</v>
      </c>
      <c r="F39">
        <v>20</v>
      </c>
      <c r="I39">
        <f>VLOOKUP(Datos[[#This Row],[Region]],$P$7:$S$61,2,FALSE)</f>
        <v>20</v>
      </c>
      <c r="J39" s="31">
        <f>VLOOKUP(Datos[[#This Row],[Mes]],$M$2:$N$13,2,FALSE)</f>
        <v>44562</v>
      </c>
      <c r="K39" s="31" t="str">
        <f>VLOOKUP(Datos[[#This Row],[Region]],$P$7:$S$61,4,FALSE)</f>
        <v>20 - Gipuzkoa</v>
      </c>
      <c r="P39" t="s">
        <v>60</v>
      </c>
      <c r="Q39" s="34">
        <v>30</v>
      </c>
      <c r="R39" s="34" t="s">
        <v>150</v>
      </c>
      <c r="S39" t="str">
        <f t="shared" si="0"/>
        <v>30 - Murcia</v>
      </c>
    </row>
    <row r="40" spans="1:19" ht="15.75" thickBot="1" x14ac:dyDescent="0.3">
      <c r="A40" t="s">
        <v>105</v>
      </c>
      <c r="B40" t="s">
        <v>22</v>
      </c>
      <c r="C40" t="s">
        <v>5</v>
      </c>
      <c r="D40">
        <v>0</v>
      </c>
      <c r="E40">
        <v>0</v>
      </c>
      <c r="F40">
        <v>20</v>
      </c>
      <c r="I40">
        <f>VLOOKUP(Datos[[#This Row],[Region]],$P$7:$S$61,2,FALSE)</f>
        <v>20</v>
      </c>
      <c r="J40" s="31">
        <f>VLOOKUP(Datos[[#This Row],[Mes]],$M$2:$N$13,2,FALSE)</f>
        <v>44562</v>
      </c>
      <c r="K40" s="31" t="str">
        <f>VLOOKUP(Datos[[#This Row],[Region]],$P$7:$S$61,4,FALSE)</f>
        <v>20 - Gipuzkoa</v>
      </c>
      <c r="P40" t="s">
        <v>96</v>
      </c>
      <c r="Q40" s="33">
        <v>31</v>
      </c>
      <c r="R40" s="33" t="s">
        <v>151</v>
      </c>
      <c r="S40" t="str">
        <f t="shared" si="0"/>
        <v>31 - Navarra</v>
      </c>
    </row>
    <row r="41" spans="1:19" ht="15.75" thickBot="1" x14ac:dyDescent="0.3">
      <c r="A41" t="s">
        <v>105</v>
      </c>
      <c r="B41" t="s">
        <v>24</v>
      </c>
      <c r="C41" t="s">
        <v>5</v>
      </c>
      <c r="D41">
        <v>0</v>
      </c>
      <c r="E41">
        <v>0</v>
      </c>
      <c r="F41">
        <v>20</v>
      </c>
      <c r="I41">
        <f>VLOOKUP(Datos[[#This Row],[Region]],$P$7:$S$61,2,FALSE)</f>
        <v>20</v>
      </c>
      <c r="J41" s="31">
        <f>VLOOKUP(Datos[[#This Row],[Mes]],$M$2:$N$13,2,FALSE)</f>
        <v>44562</v>
      </c>
      <c r="K41" s="31" t="str">
        <f>VLOOKUP(Datos[[#This Row],[Region]],$P$7:$S$61,4,FALSE)</f>
        <v>20 - Gipuzkoa</v>
      </c>
      <c r="P41" t="s">
        <v>95</v>
      </c>
      <c r="Q41" s="33">
        <v>32</v>
      </c>
      <c r="R41" s="33" t="s">
        <v>152</v>
      </c>
      <c r="S41" t="str">
        <f t="shared" si="0"/>
        <v>32 - Ourense</v>
      </c>
    </row>
    <row r="42" spans="1:19" ht="15.75" thickBot="1" x14ac:dyDescent="0.3">
      <c r="A42" t="s">
        <v>103</v>
      </c>
      <c r="B42" t="s">
        <v>19</v>
      </c>
      <c r="C42" t="s">
        <v>5</v>
      </c>
      <c r="D42">
        <v>0</v>
      </c>
      <c r="E42">
        <v>0</v>
      </c>
      <c r="F42">
        <v>21</v>
      </c>
      <c r="I42">
        <f>VLOOKUP(Datos[[#This Row],[Region]],$P$7:$S$61,2,FALSE)</f>
        <v>21</v>
      </c>
      <c r="J42" s="31">
        <f>VLOOKUP(Datos[[#This Row],[Mes]],$M$2:$N$13,2,FALSE)</f>
        <v>44562</v>
      </c>
      <c r="K42" s="31" t="str">
        <f>VLOOKUP(Datos[[#This Row],[Region]],$P$7:$S$61,4,FALSE)</f>
        <v>21 - Huelva</v>
      </c>
      <c r="P42" t="s">
        <v>94</v>
      </c>
      <c r="Q42" s="33">
        <v>34</v>
      </c>
      <c r="R42" s="33" t="s">
        <v>153</v>
      </c>
      <c r="S42" t="str">
        <f t="shared" si="0"/>
        <v>34 - Palencia</v>
      </c>
    </row>
    <row r="43" spans="1:19" ht="15.75" thickBot="1" x14ac:dyDescent="0.3">
      <c r="A43" t="s">
        <v>103</v>
      </c>
      <c r="B43" t="s">
        <v>20</v>
      </c>
      <c r="C43" t="s">
        <v>5</v>
      </c>
      <c r="D43">
        <v>0</v>
      </c>
      <c r="E43">
        <v>0</v>
      </c>
      <c r="F43">
        <v>21</v>
      </c>
      <c r="I43">
        <f>VLOOKUP(Datos[[#This Row],[Region]],$P$7:$S$61,2,FALSE)</f>
        <v>21</v>
      </c>
      <c r="J43" s="31">
        <f>VLOOKUP(Datos[[#This Row],[Mes]],$M$2:$N$13,2,FALSE)</f>
        <v>44562</v>
      </c>
      <c r="K43" s="31" t="str">
        <f>VLOOKUP(Datos[[#This Row],[Region]],$P$7:$S$61,4,FALSE)</f>
        <v>21 - Huelva</v>
      </c>
      <c r="P43" t="s">
        <v>93</v>
      </c>
      <c r="Q43" s="33">
        <v>35</v>
      </c>
      <c r="R43" s="33" t="s">
        <v>154</v>
      </c>
      <c r="S43" t="str">
        <f t="shared" si="0"/>
        <v>35 - Palmas, Las</v>
      </c>
    </row>
    <row r="44" spans="1:19" ht="15.75" thickBot="1" x14ac:dyDescent="0.3">
      <c r="A44" t="s">
        <v>103</v>
      </c>
      <c r="B44" t="s">
        <v>24</v>
      </c>
      <c r="C44" t="s">
        <v>5</v>
      </c>
      <c r="D44">
        <v>0</v>
      </c>
      <c r="E44">
        <v>0</v>
      </c>
      <c r="F44">
        <v>21</v>
      </c>
      <c r="I44">
        <f>VLOOKUP(Datos[[#This Row],[Region]],$P$7:$S$61,2,FALSE)</f>
        <v>21</v>
      </c>
      <c r="J44" s="31">
        <f>VLOOKUP(Datos[[#This Row],[Mes]],$M$2:$N$13,2,FALSE)</f>
        <v>44562</v>
      </c>
      <c r="K44" s="31" t="str">
        <f>VLOOKUP(Datos[[#This Row],[Region]],$P$7:$S$61,4,FALSE)</f>
        <v>21 - Huelva</v>
      </c>
      <c r="P44" t="s">
        <v>61</v>
      </c>
      <c r="Q44" s="33">
        <v>36</v>
      </c>
      <c r="R44" s="33" t="s">
        <v>155</v>
      </c>
      <c r="S44" t="str">
        <f t="shared" si="0"/>
        <v>36 - Pontevedra</v>
      </c>
    </row>
    <row r="45" spans="1:19" ht="15.75" thickBot="1" x14ac:dyDescent="0.3">
      <c r="A45" t="s">
        <v>102</v>
      </c>
      <c r="B45" t="s">
        <v>20</v>
      </c>
      <c r="C45" t="s">
        <v>5</v>
      </c>
      <c r="D45">
        <v>0</v>
      </c>
      <c r="E45">
        <v>0</v>
      </c>
      <c r="F45">
        <v>22</v>
      </c>
      <c r="I45">
        <f>VLOOKUP(Datos[[#This Row],[Region]],$P$7:$S$61,2,FALSE)</f>
        <v>22</v>
      </c>
      <c r="J45" s="31">
        <f>VLOOKUP(Datos[[#This Row],[Mes]],$M$2:$N$13,2,FALSE)</f>
        <v>44562</v>
      </c>
      <c r="K45" s="31" t="str">
        <f>VLOOKUP(Datos[[#This Row],[Region]],$P$7:$S$61,4,FALSE)</f>
        <v>22 - Huesca</v>
      </c>
      <c r="P45" t="s">
        <v>92</v>
      </c>
      <c r="Q45" s="33">
        <v>26</v>
      </c>
      <c r="R45" s="33" t="s">
        <v>156</v>
      </c>
      <c r="S45" t="str">
        <f t="shared" si="0"/>
        <v>26 - Rioja, La</v>
      </c>
    </row>
    <row r="46" spans="1:19" ht="15.75" thickBot="1" x14ac:dyDescent="0.3">
      <c r="A46" t="s">
        <v>102</v>
      </c>
      <c r="B46" t="s">
        <v>24</v>
      </c>
      <c r="C46" t="s">
        <v>5</v>
      </c>
      <c r="D46">
        <v>0</v>
      </c>
      <c r="E46">
        <v>0</v>
      </c>
      <c r="F46">
        <v>22</v>
      </c>
      <c r="I46">
        <f>VLOOKUP(Datos[[#This Row],[Region]],$P$7:$S$61,2,FALSE)</f>
        <v>22</v>
      </c>
      <c r="J46" s="31">
        <f>VLOOKUP(Datos[[#This Row],[Mes]],$M$2:$N$13,2,FALSE)</f>
        <v>44562</v>
      </c>
      <c r="K46" s="31" t="str">
        <f>VLOOKUP(Datos[[#This Row],[Region]],$P$7:$S$61,4,FALSE)</f>
        <v>22 - Huesca</v>
      </c>
      <c r="P46" t="s">
        <v>91</v>
      </c>
      <c r="Q46" s="33">
        <v>37</v>
      </c>
      <c r="R46" s="33" t="s">
        <v>157</v>
      </c>
      <c r="S46" t="str">
        <f t="shared" si="0"/>
        <v>37 - Salamanca</v>
      </c>
    </row>
    <row r="47" spans="1:19" ht="30.75" thickBot="1" x14ac:dyDescent="0.3">
      <c r="A47" t="s">
        <v>57</v>
      </c>
      <c r="B47" t="s">
        <v>20</v>
      </c>
      <c r="C47" t="s">
        <v>5</v>
      </c>
      <c r="D47">
        <v>0</v>
      </c>
      <c r="E47">
        <v>0</v>
      </c>
      <c r="F47">
        <v>23</v>
      </c>
      <c r="I47">
        <f>VLOOKUP(Datos[[#This Row],[Region]],$P$7:$S$61,2,FALSE)</f>
        <v>23</v>
      </c>
      <c r="J47" s="31">
        <f>VLOOKUP(Datos[[#This Row],[Mes]],$M$2:$N$13,2,FALSE)</f>
        <v>44562</v>
      </c>
      <c r="K47" s="31" t="str">
        <f>VLOOKUP(Datos[[#This Row],[Region]],$P$7:$S$61,4,FALSE)</f>
        <v>23 - Jaén</v>
      </c>
      <c r="P47" t="s">
        <v>90</v>
      </c>
      <c r="Q47" s="34">
        <v>38</v>
      </c>
      <c r="R47" s="34" t="s">
        <v>158</v>
      </c>
      <c r="S47" t="str">
        <f t="shared" si="0"/>
        <v>38 - Santa Cruz de Tenerife</v>
      </c>
    </row>
    <row r="48" spans="1:19" ht="15.75" thickBot="1" x14ac:dyDescent="0.3">
      <c r="A48" t="s">
        <v>57</v>
      </c>
      <c r="B48" t="s">
        <v>24</v>
      </c>
      <c r="C48" t="s">
        <v>5</v>
      </c>
      <c r="D48">
        <v>0</v>
      </c>
      <c r="E48">
        <v>0</v>
      </c>
      <c r="F48">
        <v>23</v>
      </c>
      <c r="I48">
        <f>VLOOKUP(Datos[[#This Row],[Region]],$P$7:$S$61,2,FALSE)</f>
        <v>23</v>
      </c>
      <c r="J48" s="31">
        <f>VLOOKUP(Datos[[#This Row],[Mes]],$M$2:$N$13,2,FALSE)</f>
        <v>44562</v>
      </c>
      <c r="K48" s="31" t="str">
        <f>VLOOKUP(Datos[[#This Row],[Region]],$P$7:$S$61,4,FALSE)</f>
        <v>23 - Jaén</v>
      </c>
      <c r="P48" t="s">
        <v>97</v>
      </c>
      <c r="Q48" s="33">
        <v>40</v>
      </c>
      <c r="R48" s="33" t="s">
        <v>159</v>
      </c>
      <c r="S48" t="str">
        <f t="shared" si="0"/>
        <v>40 - Segovia</v>
      </c>
    </row>
    <row r="49" spans="1:19" ht="15.75" thickBot="1" x14ac:dyDescent="0.3">
      <c r="A49" t="s">
        <v>101</v>
      </c>
      <c r="B49" t="s">
        <v>20</v>
      </c>
      <c r="C49" t="s">
        <v>5</v>
      </c>
      <c r="D49">
        <v>0</v>
      </c>
      <c r="E49">
        <v>0</v>
      </c>
      <c r="F49">
        <v>24</v>
      </c>
      <c r="I49">
        <f>VLOOKUP(Datos[[#This Row],[Region]],$P$7:$S$61,2,FALSE)</f>
        <v>24</v>
      </c>
      <c r="J49" s="31">
        <f>VLOOKUP(Datos[[#This Row],[Mes]],$M$2:$N$13,2,FALSE)</f>
        <v>44562</v>
      </c>
      <c r="K49" s="31" t="str">
        <f>VLOOKUP(Datos[[#This Row],[Region]],$P$7:$S$61,4,FALSE)</f>
        <v>24 - León</v>
      </c>
      <c r="P49" t="s">
        <v>62</v>
      </c>
      <c r="Q49" s="33">
        <v>41</v>
      </c>
      <c r="R49" s="33" t="s">
        <v>160</v>
      </c>
      <c r="S49" t="str">
        <f t="shared" si="0"/>
        <v>41 - Sevilla</v>
      </c>
    </row>
    <row r="50" spans="1:19" ht="15.75" thickBot="1" x14ac:dyDescent="0.3">
      <c r="A50" t="s">
        <v>101</v>
      </c>
      <c r="B50" t="s">
        <v>24</v>
      </c>
      <c r="C50" t="s">
        <v>5</v>
      </c>
      <c r="D50">
        <v>0</v>
      </c>
      <c r="E50">
        <v>0</v>
      </c>
      <c r="F50">
        <v>24</v>
      </c>
      <c r="I50">
        <f>VLOOKUP(Datos[[#This Row],[Region]],$P$7:$S$61,2,FALSE)</f>
        <v>24</v>
      </c>
      <c r="J50" s="31">
        <f>VLOOKUP(Datos[[#This Row],[Mes]],$M$2:$N$13,2,FALSE)</f>
        <v>44562</v>
      </c>
      <c r="K50" s="31" t="str">
        <f>VLOOKUP(Datos[[#This Row],[Region]],$P$7:$S$61,4,FALSE)</f>
        <v>24 - León</v>
      </c>
      <c r="P50" t="s">
        <v>89</v>
      </c>
      <c r="Q50" s="33">
        <v>42</v>
      </c>
      <c r="R50" s="33" t="s">
        <v>161</v>
      </c>
      <c r="S50" t="str">
        <f t="shared" si="0"/>
        <v>42 - Soria</v>
      </c>
    </row>
    <row r="51" spans="1:19" ht="15.75" thickBot="1" x14ac:dyDescent="0.3">
      <c r="A51" t="s">
        <v>100</v>
      </c>
      <c r="B51" t="s">
        <v>20</v>
      </c>
      <c r="C51" t="s">
        <v>5</v>
      </c>
      <c r="D51">
        <v>0</v>
      </c>
      <c r="E51">
        <v>0</v>
      </c>
      <c r="F51">
        <v>25</v>
      </c>
      <c r="I51">
        <f>VLOOKUP(Datos[[#This Row],[Region]],$P$7:$S$61,2,FALSE)</f>
        <v>25</v>
      </c>
      <c r="J51" s="31">
        <f>VLOOKUP(Datos[[#This Row],[Mes]],$M$2:$N$13,2,FALSE)</f>
        <v>44562</v>
      </c>
      <c r="K51" s="31" t="str">
        <f>VLOOKUP(Datos[[#This Row],[Region]],$P$7:$S$61,4,FALSE)</f>
        <v>25 - Lleida</v>
      </c>
      <c r="P51" t="s">
        <v>107</v>
      </c>
      <c r="Q51" s="33">
        <v>43</v>
      </c>
      <c r="R51" s="33" t="s">
        <v>162</v>
      </c>
      <c r="S51" t="str">
        <f t="shared" si="0"/>
        <v>43 - Tarragona</v>
      </c>
    </row>
    <row r="52" spans="1:19" ht="15.75" thickBot="1" x14ac:dyDescent="0.3">
      <c r="A52" t="s">
        <v>92</v>
      </c>
      <c r="B52" t="s">
        <v>20</v>
      </c>
      <c r="C52" t="s">
        <v>5</v>
      </c>
      <c r="D52">
        <v>0</v>
      </c>
      <c r="E52">
        <v>0</v>
      </c>
      <c r="F52">
        <v>26</v>
      </c>
      <c r="I52">
        <f>VLOOKUP(Datos[[#This Row],[Region]],$P$7:$S$61,2,FALSE)</f>
        <v>26</v>
      </c>
      <c r="J52" s="31">
        <f>VLOOKUP(Datos[[#This Row],[Mes]],$M$2:$N$13,2,FALSE)</f>
        <v>44562</v>
      </c>
      <c r="K52" s="31" t="str">
        <f>VLOOKUP(Datos[[#This Row],[Region]],$P$7:$S$61,4,FALSE)</f>
        <v>26 - Rioja, La</v>
      </c>
      <c r="P52" t="s">
        <v>88</v>
      </c>
      <c r="Q52" s="34">
        <v>44</v>
      </c>
      <c r="R52" s="34" t="s">
        <v>163</v>
      </c>
      <c r="S52" t="str">
        <f t="shared" si="0"/>
        <v>44 - Teruel</v>
      </c>
    </row>
    <row r="53" spans="1:19" ht="15.75" thickBot="1" x14ac:dyDescent="0.3">
      <c r="A53" t="s">
        <v>92</v>
      </c>
      <c r="B53" t="s">
        <v>24</v>
      </c>
      <c r="C53" t="s">
        <v>5</v>
      </c>
      <c r="D53">
        <v>0</v>
      </c>
      <c r="E53">
        <v>0</v>
      </c>
      <c r="F53">
        <v>26</v>
      </c>
      <c r="I53">
        <f>VLOOKUP(Datos[[#This Row],[Region]],$P$7:$S$61,2,FALSE)</f>
        <v>26</v>
      </c>
      <c r="J53" s="31">
        <f>VLOOKUP(Datos[[#This Row],[Mes]],$M$2:$N$13,2,FALSE)</f>
        <v>44562</v>
      </c>
      <c r="K53" s="31" t="str">
        <f>VLOOKUP(Datos[[#This Row],[Region]],$P$7:$S$61,4,FALSE)</f>
        <v>26 - Rioja, La</v>
      </c>
      <c r="P53" t="s">
        <v>87</v>
      </c>
      <c r="Q53" s="33">
        <v>45</v>
      </c>
      <c r="R53" s="33" t="s">
        <v>164</v>
      </c>
      <c r="S53" t="str">
        <f t="shared" si="0"/>
        <v>45 - Toledo</v>
      </c>
    </row>
    <row r="54" spans="1:19" ht="15.75" thickBot="1" x14ac:dyDescent="0.3">
      <c r="A54" t="s">
        <v>58</v>
      </c>
      <c r="B54" t="s">
        <v>20</v>
      </c>
      <c r="C54" t="s">
        <v>5</v>
      </c>
      <c r="D54">
        <v>0</v>
      </c>
      <c r="E54">
        <v>0</v>
      </c>
      <c r="F54">
        <v>27</v>
      </c>
      <c r="I54">
        <f>VLOOKUP(Datos[[#This Row],[Region]],$P$7:$S$61,2,FALSE)</f>
        <v>27</v>
      </c>
      <c r="J54" s="31">
        <f>VLOOKUP(Datos[[#This Row],[Mes]],$M$2:$N$13,2,FALSE)</f>
        <v>44562</v>
      </c>
      <c r="K54" s="31" t="str">
        <f>VLOOKUP(Datos[[#This Row],[Region]],$P$7:$S$61,4,FALSE)</f>
        <v>27 - Lugo</v>
      </c>
      <c r="P54" t="s">
        <v>111</v>
      </c>
      <c r="Q54" s="33">
        <v>46</v>
      </c>
      <c r="R54" s="33" t="s">
        <v>165</v>
      </c>
      <c r="S54" t="str">
        <f t="shared" si="0"/>
        <v>46 - Valencia/València</v>
      </c>
    </row>
    <row r="55" spans="1:19" ht="15.75" thickBot="1" x14ac:dyDescent="0.3">
      <c r="A55" t="s">
        <v>58</v>
      </c>
      <c r="B55" t="s">
        <v>24</v>
      </c>
      <c r="C55" t="s">
        <v>5</v>
      </c>
      <c r="D55">
        <v>0</v>
      </c>
      <c r="E55">
        <v>0</v>
      </c>
      <c r="F55">
        <v>27</v>
      </c>
      <c r="I55">
        <f>VLOOKUP(Datos[[#This Row],[Region]],$P$7:$S$61,2,FALSE)</f>
        <v>27</v>
      </c>
      <c r="J55" s="31">
        <f>VLOOKUP(Datos[[#This Row],[Mes]],$M$2:$N$13,2,FALSE)</f>
        <v>44562</v>
      </c>
      <c r="K55" s="31" t="str">
        <f>VLOOKUP(Datos[[#This Row],[Region]],$P$7:$S$61,4,FALSE)</f>
        <v>27 - Lugo</v>
      </c>
      <c r="P55" t="s">
        <v>86</v>
      </c>
      <c r="Q55" s="33">
        <v>47</v>
      </c>
      <c r="R55" s="33" t="s">
        <v>166</v>
      </c>
      <c r="S55" t="str">
        <f t="shared" si="0"/>
        <v>47 - Valladolid</v>
      </c>
    </row>
    <row r="56" spans="1:19" ht="15.75" thickBot="1" x14ac:dyDescent="0.3">
      <c r="A56" t="s">
        <v>99</v>
      </c>
      <c r="B56" t="s">
        <v>20</v>
      </c>
      <c r="C56" t="s">
        <v>5</v>
      </c>
      <c r="D56">
        <v>0</v>
      </c>
      <c r="E56">
        <v>0</v>
      </c>
      <c r="F56">
        <v>28</v>
      </c>
      <c r="I56">
        <f>VLOOKUP(Datos[[#This Row],[Region]],$P$7:$S$61,2,FALSE)</f>
        <v>28</v>
      </c>
      <c r="J56" s="31">
        <f>VLOOKUP(Datos[[#This Row],[Mes]],$M$2:$N$13,2,FALSE)</f>
        <v>44562</v>
      </c>
      <c r="K56" s="31" t="str">
        <f>VLOOKUP(Datos[[#This Row],[Region]],$P$7:$S$61,4,FALSE)</f>
        <v>28 - Madrid</v>
      </c>
      <c r="P56" t="s">
        <v>85</v>
      </c>
      <c r="Q56" s="33">
        <v>49</v>
      </c>
      <c r="R56" s="33" t="s">
        <v>167</v>
      </c>
      <c r="S56" t="str">
        <f t="shared" si="0"/>
        <v>49 - Zamora</v>
      </c>
    </row>
    <row r="57" spans="1:19" ht="15.75" thickBot="1" x14ac:dyDescent="0.3">
      <c r="A57" t="s">
        <v>99</v>
      </c>
      <c r="B57" t="s">
        <v>22</v>
      </c>
      <c r="C57" t="s">
        <v>5</v>
      </c>
      <c r="D57">
        <v>0</v>
      </c>
      <c r="E57">
        <v>0</v>
      </c>
      <c r="F57">
        <v>28</v>
      </c>
      <c r="I57">
        <f>VLOOKUP(Datos[[#This Row],[Region]],$P$7:$S$61,2,FALSE)</f>
        <v>28</v>
      </c>
      <c r="J57" s="31">
        <f>VLOOKUP(Datos[[#This Row],[Mes]],$M$2:$N$13,2,FALSE)</f>
        <v>44562</v>
      </c>
      <c r="K57" s="31" t="str">
        <f>VLOOKUP(Datos[[#This Row],[Region]],$P$7:$S$61,4,FALSE)</f>
        <v>28 - Madrid</v>
      </c>
      <c r="P57" t="s">
        <v>63</v>
      </c>
      <c r="Q57" s="34">
        <v>50</v>
      </c>
      <c r="R57" s="34" t="s">
        <v>168</v>
      </c>
      <c r="S57" t="str">
        <f t="shared" si="0"/>
        <v>50 - Zaragoza</v>
      </c>
    </row>
    <row r="58" spans="1:19" ht="15.75" thickBot="1" x14ac:dyDescent="0.3">
      <c r="A58" t="s">
        <v>99</v>
      </c>
      <c r="B58" t="s">
        <v>24</v>
      </c>
      <c r="C58" t="s">
        <v>5</v>
      </c>
      <c r="D58">
        <v>0</v>
      </c>
      <c r="E58">
        <v>0</v>
      </c>
      <c r="F58">
        <v>28</v>
      </c>
      <c r="I58">
        <f>VLOOKUP(Datos[[#This Row],[Region]],$P$7:$S$61,2,FALSE)</f>
        <v>28</v>
      </c>
      <c r="J58" s="31">
        <f>VLOOKUP(Datos[[#This Row],[Mes]],$M$2:$N$13,2,FALSE)</f>
        <v>44562</v>
      </c>
      <c r="K58" s="31" t="str">
        <f>VLOOKUP(Datos[[#This Row],[Region]],$P$7:$S$61,4,FALSE)</f>
        <v>28 - Madrid</v>
      </c>
      <c r="P58" t="s">
        <v>67</v>
      </c>
      <c r="Q58" s="33">
        <v>51</v>
      </c>
      <c r="R58" s="33" t="s">
        <v>169</v>
      </c>
      <c r="S58" t="str">
        <f t="shared" si="0"/>
        <v>51 - Ceuta</v>
      </c>
    </row>
    <row r="59" spans="1:19" ht="15.75" thickBot="1" x14ac:dyDescent="0.3">
      <c r="A59" t="s">
        <v>98</v>
      </c>
      <c r="B59" t="s">
        <v>20</v>
      </c>
      <c r="C59" t="s">
        <v>5</v>
      </c>
      <c r="D59">
        <v>0</v>
      </c>
      <c r="E59">
        <v>0</v>
      </c>
      <c r="F59">
        <v>29</v>
      </c>
      <c r="I59">
        <f>VLOOKUP(Datos[[#This Row],[Region]],$P$7:$S$61,2,FALSE)</f>
        <v>29</v>
      </c>
      <c r="J59" s="31">
        <f>VLOOKUP(Datos[[#This Row],[Mes]],$M$2:$N$13,2,FALSE)</f>
        <v>44562</v>
      </c>
      <c r="K59" s="31" t="str">
        <f>VLOOKUP(Datos[[#This Row],[Region]],$P$7:$S$61,4,FALSE)</f>
        <v>29 - Málaga</v>
      </c>
      <c r="P59" t="s">
        <v>59</v>
      </c>
      <c r="Q59" s="33">
        <v>52</v>
      </c>
      <c r="R59" s="33" t="s">
        <v>170</v>
      </c>
      <c r="S59" t="str">
        <f t="shared" si="0"/>
        <v>52 - Melilla</v>
      </c>
    </row>
    <row r="60" spans="1:19" x14ac:dyDescent="0.25">
      <c r="A60" t="s">
        <v>98</v>
      </c>
      <c r="B60" t="s">
        <v>24</v>
      </c>
      <c r="C60" t="s">
        <v>5</v>
      </c>
      <c r="D60">
        <v>0</v>
      </c>
      <c r="E60">
        <v>0</v>
      </c>
      <c r="F60">
        <v>29</v>
      </c>
      <c r="I60">
        <f>VLOOKUP(Datos[[#This Row],[Region]],$P$7:$S$61,2,FALSE)</f>
        <v>29</v>
      </c>
      <c r="J60" s="31">
        <f>VLOOKUP(Datos[[#This Row],[Mes]],$M$2:$N$13,2,FALSE)</f>
        <v>44562</v>
      </c>
      <c r="K60" s="31" t="str">
        <f>VLOOKUP(Datos[[#This Row],[Region]],$P$7:$S$61,4,FALSE)</f>
        <v>29 - Málaga</v>
      </c>
      <c r="P60" t="s">
        <v>84</v>
      </c>
      <c r="Q60" s="38">
        <v>98</v>
      </c>
      <c r="R60" t="s">
        <v>84</v>
      </c>
      <c r="S60" t="str">
        <f t="shared" si="0"/>
        <v>98 - Extrapeninsular</v>
      </c>
    </row>
    <row r="61" spans="1:19" x14ac:dyDescent="0.25">
      <c r="A61" t="s">
        <v>60</v>
      </c>
      <c r="B61" t="s">
        <v>20</v>
      </c>
      <c r="C61" t="s">
        <v>5</v>
      </c>
      <c r="D61">
        <v>0</v>
      </c>
      <c r="E61">
        <v>0</v>
      </c>
      <c r="F61">
        <v>30</v>
      </c>
      <c r="I61">
        <f>VLOOKUP(Datos[[#This Row],[Region]],$P$7:$S$61,2,FALSE)</f>
        <v>30</v>
      </c>
      <c r="J61" s="31">
        <f>VLOOKUP(Datos[[#This Row],[Mes]],$M$2:$N$13,2,FALSE)</f>
        <v>44562</v>
      </c>
      <c r="K61" s="31" t="str">
        <f>VLOOKUP(Datos[[#This Row],[Region]],$P$7:$S$61,4,FALSE)</f>
        <v>30 - Murcia</v>
      </c>
      <c r="P61" t="s">
        <v>109</v>
      </c>
      <c r="Q61" s="38">
        <v>99</v>
      </c>
      <c r="R61" t="s">
        <v>109</v>
      </c>
      <c r="S61" t="str">
        <f t="shared" si="0"/>
        <v>99 - Peninsular</v>
      </c>
    </row>
    <row r="62" spans="1:19" x14ac:dyDescent="0.25">
      <c r="A62" t="s">
        <v>96</v>
      </c>
      <c r="B62" t="s">
        <v>20</v>
      </c>
      <c r="C62" t="s">
        <v>5</v>
      </c>
      <c r="D62">
        <v>0</v>
      </c>
      <c r="E62">
        <v>0</v>
      </c>
      <c r="F62">
        <v>31</v>
      </c>
      <c r="I62">
        <f>VLOOKUP(Datos[[#This Row],[Region]],$P$7:$S$61,2,FALSE)</f>
        <v>31</v>
      </c>
      <c r="J62" s="31">
        <f>VLOOKUP(Datos[[#This Row],[Mes]],$M$2:$N$13,2,FALSE)</f>
        <v>44562</v>
      </c>
      <c r="K62" s="31" t="str">
        <f>VLOOKUP(Datos[[#This Row],[Region]],$P$7:$S$61,4,FALSE)</f>
        <v>31 - Navarra</v>
      </c>
    </row>
    <row r="63" spans="1:19" x14ac:dyDescent="0.25">
      <c r="A63" t="s">
        <v>96</v>
      </c>
      <c r="B63" t="s">
        <v>24</v>
      </c>
      <c r="C63" t="s">
        <v>5</v>
      </c>
      <c r="D63">
        <v>0</v>
      </c>
      <c r="E63">
        <v>0</v>
      </c>
      <c r="F63">
        <v>31</v>
      </c>
      <c r="I63">
        <f>VLOOKUP(Datos[[#This Row],[Region]],$P$7:$S$61,2,FALSE)</f>
        <v>31</v>
      </c>
      <c r="J63" s="31">
        <f>VLOOKUP(Datos[[#This Row],[Mes]],$M$2:$N$13,2,FALSE)</f>
        <v>44562</v>
      </c>
      <c r="K63" s="31" t="str">
        <f>VLOOKUP(Datos[[#This Row],[Region]],$P$7:$S$61,4,FALSE)</f>
        <v>31 - Navarra</v>
      </c>
    </row>
    <row r="64" spans="1:19" x14ac:dyDescent="0.25">
      <c r="A64" t="s">
        <v>95</v>
      </c>
      <c r="B64" t="s">
        <v>20</v>
      </c>
      <c r="C64" t="s">
        <v>5</v>
      </c>
      <c r="D64">
        <v>0</v>
      </c>
      <c r="E64">
        <v>0</v>
      </c>
      <c r="F64">
        <v>32</v>
      </c>
      <c r="I64">
        <f>VLOOKUP(Datos[[#This Row],[Region]],$P$7:$S$61,2,FALSE)</f>
        <v>32</v>
      </c>
      <c r="J64" s="31">
        <f>VLOOKUP(Datos[[#This Row],[Mes]],$M$2:$N$13,2,FALSE)</f>
        <v>44562</v>
      </c>
      <c r="K64" s="31" t="str">
        <f>VLOOKUP(Datos[[#This Row],[Region]],$P$7:$S$61,4,FALSE)</f>
        <v>32 - Ourense</v>
      </c>
    </row>
    <row r="65" spans="1:11" x14ac:dyDescent="0.25">
      <c r="A65" t="s">
        <v>95</v>
      </c>
      <c r="B65" t="s">
        <v>24</v>
      </c>
      <c r="C65" t="s">
        <v>5</v>
      </c>
      <c r="D65">
        <v>0</v>
      </c>
      <c r="E65">
        <v>0</v>
      </c>
      <c r="F65">
        <v>32</v>
      </c>
      <c r="I65">
        <f>VLOOKUP(Datos[[#This Row],[Region]],$P$7:$S$61,2,FALSE)</f>
        <v>32</v>
      </c>
      <c r="J65" s="31">
        <f>VLOOKUP(Datos[[#This Row],[Mes]],$M$2:$N$13,2,FALSE)</f>
        <v>44562</v>
      </c>
      <c r="K65" s="31" t="str">
        <f>VLOOKUP(Datos[[#This Row],[Region]],$P$7:$S$61,4,FALSE)</f>
        <v>32 - Ourense</v>
      </c>
    </row>
    <row r="66" spans="1:11" x14ac:dyDescent="0.25">
      <c r="A66" t="s">
        <v>71</v>
      </c>
      <c r="B66" t="s">
        <v>20</v>
      </c>
      <c r="C66" t="s">
        <v>5</v>
      </c>
      <c r="D66">
        <v>0</v>
      </c>
      <c r="E66">
        <v>0</v>
      </c>
      <c r="F66">
        <v>33</v>
      </c>
      <c r="I66">
        <f>VLOOKUP(Datos[[#This Row],[Region]],$P$7:$S$61,2,FALSE)</f>
        <v>33</v>
      </c>
      <c r="J66" s="31">
        <f>VLOOKUP(Datos[[#This Row],[Mes]],$M$2:$N$13,2,FALSE)</f>
        <v>44562</v>
      </c>
      <c r="K66" s="31" t="str">
        <f>VLOOKUP(Datos[[#This Row],[Region]],$P$7:$S$61,4,FALSE)</f>
        <v>33 - Asturias</v>
      </c>
    </row>
    <row r="67" spans="1:11" x14ac:dyDescent="0.25">
      <c r="A67" t="s">
        <v>71</v>
      </c>
      <c r="B67" t="s">
        <v>24</v>
      </c>
      <c r="C67" t="s">
        <v>5</v>
      </c>
      <c r="D67">
        <v>0</v>
      </c>
      <c r="E67">
        <v>0</v>
      </c>
      <c r="F67">
        <v>33</v>
      </c>
      <c r="I67">
        <f>VLOOKUP(Datos[[#This Row],[Region]],$P$7:$S$61,2,FALSE)</f>
        <v>33</v>
      </c>
      <c r="J67" s="31">
        <f>VLOOKUP(Datos[[#This Row],[Mes]],$M$2:$N$13,2,FALSE)</f>
        <v>44562</v>
      </c>
      <c r="K67" s="31" t="str">
        <f>VLOOKUP(Datos[[#This Row],[Region]],$P$7:$S$61,4,FALSE)</f>
        <v>33 - Asturias</v>
      </c>
    </row>
    <row r="68" spans="1:11" x14ac:dyDescent="0.25">
      <c r="A68" t="s">
        <v>94</v>
      </c>
      <c r="B68" t="s">
        <v>20</v>
      </c>
      <c r="C68" t="s">
        <v>5</v>
      </c>
      <c r="D68">
        <v>0</v>
      </c>
      <c r="E68">
        <v>0</v>
      </c>
      <c r="F68">
        <v>34</v>
      </c>
      <c r="I68">
        <f>VLOOKUP(Datos[[#This Row],[Region]],$P$7:$S$61,2,FALSE)</f>
        <v>34</v>
      </c>
      <c r="J68" s="31">
        <f>VLOOKUP(Datos[[#This Row],[Mes]],$M$2:$N$13,2,FALSE)</f>
        <v>44562</v>
      </c>
      <c r="K68" s="31" t="str">
        <f>VLOOKUP(Datos[[#This Row],[Region]],$P$7:$S$61,4,FALSE)</f>
        <v>34 - Palencia</v>
      </c>
    </row>
    <row r="69" spans="1:11" x14ac:dyDescent="0.25">
      <c r="A69" t="s">
        <v>94</v>
      </c>
      <c r="B69" t="s">
        <v>24</v>
      </c>
      <c r="C69" t="s">
        <v>5</v>
      </c>
      <c r="D69">
        <v>0</v>
      </c>
      <c r="E69">
        <v>0</v>
      </c>
      <c r="F69">
        <v>34</v>
      </c>
      <c r="I69">
        <f>VLOOKUP(Datos[[#This Row],[Region]],$P$7:$S$61,2,FALSE)</f>
        <v>34</v>
      </c>
      <c r="J69" s="31">
        <f>VLOOKUP(Datos[[#This Row],[Mes]],$M$2:$N$13,2,FALSE)</f>
        <v>44562</v>
      </c>
      <c r="K69" s="31" t="str">
        <f>VLOOKUP(Datos[[#This Row],[Region]],$P$7:$S$61,4,FALSE)</f>
        <v>34 - Palencia</v>
      </c>
    </row>
    <row r="70" spans="1:11" x14ac:dyDescent="0.25">
      <c r="A70" t="s">
        <v>93</v>
      </c>
      <c r="B70" t="s">
        <v>19</v>
      </c>
      <c r="C70" t="s">
        <v>5</v>
      </c>
      <c r="D70">
        <v>0</v>
      </c>
      <c r="E70">
        <v>0</v>
      </c>
      <c r="F70">
        <v>35</v>
      </c>
      <c r="I70">
        <f>VLOOKUP(Datos[[#This Row],[Region]],$P$7:$S$61,2,FALSE)</f>
        <v>35</v>
      </c>
      <c r="J70" s="31">
        <f>VLOOKUP(Datos[[#This Row],[Mes]],$M$2:$N$13,2,FALSE)</f>
        <v>44562</v>
      </c>
      <c r="K70" s="31" t="str">
        <f>VLOOKUP(Datos[[#This Row],[Region]],$P$7:$S$61,4,FALSE)</f>
        <v>35 - Palmas, Las</v>
      </c>
    </row>
    <row r="71" spans="1:11" x14ac:dyDescent="0.25">
      <c r="A71" t="s">
        <v>93</v>
      </c>
      <c r="B71" t="s">
        <v>20</v>
      </c>
      <c r="C71" t="s">
        <v>5</v>
      </c>
      <c r="D71">
        <v>0</v>
      </c>
      <c r="E71">
        <v>0</v>
      </c>
      <c r="F71">
        <v>35</v>
      </c>
      <c r="I71">
        <f>VLOOKUP(Datos[[#This Row],[Region]],$P$7:$S$61,2,FALSE)</f>
        <v>35</v>
      </c>
      <c r="J71" s="31">
        <f>VLOOKUP(Datos[[#This Row],[Mes]],$M$2:$N$13,2,FALSE)</f>
        <v>44562</v>
      </c>
      <c r="K71" s="31" t="str">
        <f>VLOOKUP(Datos[[#This Row],[Region]],$P$7:$S$61,4,FALSE)</f>
        <v>35 - Palmas, Las</v>
      </c>
    </row>
    <row r="72" spans="1:11" x14ac:dyDescent="0.25">
      <c r="A72" t="s">
        <v>93</v>
      </c>
      <c r="B72" t="s">
        <v>24</v>
      </c>
      <c r="C72" t="s">
        <v>5</v>
      </c>
      <c r="D72">
        <v>0</v>
      </c>
      <c r="E72">
        <v>0</v>
      </c>
      <c r="F72">
        <v>35</v>
      </c>
      <c r="I72">
        <f>VLOOKUP(Datos[[#This Row],[Region]],$P$7:$S$61,2,FALSE)</f>
        <v>35</v>
      </c>
      <c r="J72" s="31">
        <f>VLOOKUP(Datos[[#This Row],[Mes]],$M$2:$N$13,2,FALSE)</f>
        <v>44562</v>
      </c>
      <c r="K72" s="31" t="str">
        <f>VLOOKUP(Datos[[#This Row],[Region]],$P$7:$S$61,4,FALSE)</f>
        <v>35 - Palmas, Las</v>
      </c>
    </row>
    <row r="73" spans="1:11" x14ac:dyDescent="0.25">
      <c r="A73" t="s">
        <v>61</v>
      </c>
      <c r="B73" t="s">
        <v>20</v>
      </c>
      <c r="C73" t="s">
        <v>5</v>
      </c>
      <c r="D73">
        <v>0</v>
      </c>
      <c r="E73">
        <v>0</v>
      </c>
      <c r="F73">
        <v>36</v>
      </c>
      <c r="I73">
        <f>VLOOKUP(Datos[[#This Row],[Region]],$P$7:$S$61,2,FALSE)</f>
        <v>36</v>
      </c>
      <c r="J73" s="31">
        <f>VLOOKUP(Datos[[#This Row],[Mes]],$M$2:$N$13,2,FALSE)</f>
        <v>44562</v>
      </c>
      <c r="K73" s="31" t="str">
        <f>VLOOKUP(Datos[[#This Row],[Region]],$P$7:$S$61,4,FALSE)</f>
        <v>36 - Pontevedra</v>
      </c>
    </row>
    <row r="74" spans="1:11" x14ac:dyDescent="0.25">
      <c r="A74" t="s">
        <v>61</v>
      </c>
      <c r="B74" t="s">
        <v>24</v>
      </c>
      <c r="C74" t="s">
        <v>5</v>
      </c>
      <c r="D74">
        <v>0</v>
      </c>
      <c r="E74">
        <v>0</v>
      </c>
      <c r="F74">
        <v>36</v>
      </c>
      <c r="I74">
        <f>VLOOKUP(Datos[[#This Row],[Region]],$P$7:$S$61,2,FALSE)</f>
        <v>36</v>
      </c>
      <c r="J74" s="31">
        <f>VLOOKUP(Datos[[#This Row],[Mes]],$M$2:$N$13,2,FALSE)</f>
        <v>44562</v>
      </c>
      <c r="K74" s="31" t="str">
        <f>VLOOKUP(Datos[[#This Row],[Region]],$P$7:$S$61,4,FALSE)</f>
        <v>36 - Pontevedra</v>
      </c>
    </row>
    <row r="75" spans="1:11" x14ac:dyDescent="0.25">
      <c r="A75" t="s">
        <v>91</v>
      </c>
      <c r="B75" t="s">
        <v>20</v>
      </c>
      <c r="C75" t="s">
        <v>5</v>
      </c>
      <c r="D75">
        <v>0</v>
      </c>
      <c r="E75">
        <v>0</v>
      </c>
      <c r="F75">
        <v>37</v>
      </c>
      <c r="I75">
        <f>VLOOKUP(Datos[[#This Row],[Region]],$P$7:$S$61,2,FALSE)</f>
        <v>37</v>
      </c>
      <c r="J75" s="31">
        <f>VLOOKUP(Datos[[#This Row],[Mes]],$M$2:$N$13,2,FALSE)</f>
        <v>44562</v>
      </c>
      <c r="K75" s="31" t="str">
        <f>VLOOKUP(Datos[[#This Row],[Region]],$P$7:$S$61,4,FALSE)</f>
        <v>37 - Salamanca</v>
      </c>
    </row>
    <row r="76" spans="1:11" x14ac:dyDescent="0.25">
      <c r="A76" t="s">
        <v>91</v>
      </c>
      <c r="B76" t="s">
        <v>24</v>
      </c>
      <c r="C76" t="s">
        <v>5</v>
      </c>
      <c r="D76">
        <v>0</v>
      </c>
      <c r="E76">
        <v>0</v>
      </c>
      <c r="F76">
        <v>37</v>
      </c>
      <c r="I76">
        <f>VLOOKUP(Datos[[#This Row],[Region]],$P$7:$S$61,2,FALSE)</f>
        <v>37</v>
      </c>
      <c r="J76" s="31">
        <f>VLOOKUP(Datos[[#This Row],[Mes]],$M$2:$N$13,2,FALSE)</f>
        <v>44562</v>
      </c>
      <c r="K76" s="31" t="str">
        <f>VLOOKUP(Datos[[#This Row],[Region]],$P$7:$S$61,4,FALSE)</f>
        <v>37 - Salamanca</v>
      </c>
    </row>
    <row r="77" spans="1:11" x14ac:dyDescent="0.25">
      <c r="A77" t="s">
        <v>90</v>
      </c>
      <c r="B77" t="s">
        <v>20</v>
      </c>
      <c r="C77" t="s">
        <v>5</v>
      </c>
      <c r="D77">
        <v>0</v>
      </c>
      <c r="E77">
        <v>0</v>
      </c>
      <c r="F77">
        <v>38</v>
      </c>
      <c r="I77">
        <f>VLOOKUP(Datos[[#This Row],[Region]],$P$7:$S$61,2,FALSE)</f>
        <v>38</v>
      </c>
      <c r="J77" s="31">
        <f>VLOOKUP(Datos[[#This Row],[Mes]],$M$2:$N$13,2,FALSE)</f>
        <v>44562</v>
      </c>
      <c r="K77" s="31" t="str">
        <f>VLOOKUP(Datos[[#This Row],[Region]],$P$7:$S$61,4,FALSE)</f>
        <v>38 - Santa Cruz de Tenerife</v>
      </c>
    </row>
    <row r="78" spans="1:11" x14ac:dyDescent="0.25">
      <c r="A78" t="s">
        <v>90</v>
      </c>
      <c r="B78" t="s">
        <v>24</v>
      </c>
      <c r="C78" t="s">
        <v>5</v>
      </c>
      <c r="D78">
        <v>0</v>
      </c>
      <c r="E78">
        <v>0</v>
      </c>
      <c r="F78">
        <v>38</v>
      </c>
      <c r="I78">
        <f>VLOOKUP(Datos[[#This Row],[Region]],$P$7:$S$61,2,FALSE)</f>
        <v>38</v>
      </c>
      <c r="J78" s="31">
        <f>VLOOKUP(Datos[[#This Row],[Mes]],$M$2:$N$13,2,FALSE)</f>
        <v>44562</v>
      </c>
      <c r="K78" s="31" t="str">
        <f>VLOOKUP(Datos[[#This Row],[Region]],$P$7:$S$61,4,FALSE)</f>
        <v>38 - Santa Cruz de Tenerife</v>
      </c>
    </row>
    <row r="79" spans="1:11" x14ac:dyDescent="0.25">
      <c r="A79" t="s">
        <v>79</v>
      </c>
      <c r="B79" t="s">
        <v>20</v>
      </c>
      <c r="C79" t="s">
        <v>5</v>
      </c>
      <c r="D79">
        <v>0</v>
      </c>
      <c r="E79">
        <v>0</v>
      </c>
      <c r="F79">
        <v>39</v>
      </c>
      <c r="I79">
        <f>VLOOKUP(Datos[[#This Row],[Region]],$P$7:$S$61,2,FALSE)</f>
        <v>39</v>
      </c>
      <c r="J79" s="31">
        <f>VLOOKUP(Datos[[#This Row],[Mes]],$M$2:$N$13,2,FALSE)</f>
        <v>44562</v>
      </c>
      <c r="K79" s="31" t="str">
        <f>VLOOKUP(Datos[[#This Row],[Region]],$P$7:$S$61,4,FALSE)</f>
        <v>39 - Cantabria</v>
      </c>
    </row>
    <row r="80" spans="1:11" x14ac:dyDescent="0.25">
      <c r="A80" t="s">
        <v>79</v>
      </c>
      <c r="B80" t="s">
        <v>24</v>
      </c>
      <c r="C80" t="s">
        <v>5</v>
      </c>
      <c r="D80">
        <v>0</v>
      </c>
      <c r="E80">
        <v>0</v>
      </c>
      <c r="F80">
        <v>39</v>
      </c>
      <c r="I80">
        <f>VLOOKUP(Datos[[#This Row],[Region]],$P$7:$S$61,2,FALSE)</f>
        <v>39</v>
      </c>
      <c r="J80" s="31">
        <f>VLOOKUP(Datos[[#This Row],[Mes]],$M$2:$N$13,2,FALSE)</f>
        <v>44562</v>
      </c>
      <c r="K80" s="31" t="str">
        <f>VLOOKUP(Datos[[#This Row],[Region]],$P$7:$S$61,4,FALSE)</f>
        <v>39 - Cantabria</v>
      </c>
    </row>
    <row r="81" spans="1:11" x14ac:dyDescent="0.25">
      <c r="A81" t="s">
        <v>97</v>
      </c>
      <c r="B81" t="s">
        <v>20</v>
      </c>
      <c r="C81" t="s">
        <v>5</v>
      </c>
      <c r="D81">
        <v>0</v>
      </c>
      <c r="E81">
        <v>0</v>
      </c>
      <c r="F81">
        <v>40</v>
      </c>
      <c r="I81">
        <f>VLOOKUP(Datos[[#This Row],[Region]],$P$7:$S$61,2,FALSE)</f>
        <v>40</v>
      </c>
      <c r="J81" s="31">
        <f>VLOOKUP(Datos[[#This Row],[Mes]],$M$2:$N$13,2,FALSE)</f>
        <v>44562</v>
      </c>
      <c r="K81" s="31" t="str">
        <f>VLOOKUP(Datos[[#This Row],[Region]],$P$7:$S$61,4,FALSE)</f>
        <v>40 - Segovia</v>
      </c>
    </row>
    <row r="82" spans="1:11" x14ac:dyDescent="0.25">
      <c r="A82" t="s">
        <v>97</v>
      </c>
      <c r="B82" t="s">
        <v>24</v>
      </c>
      <c r="C82" t="s">
        <v>5</v>
      </c>
      <c r="D82">
        <v>0</v>
      </c>
      <c r="E82">
        <v>0</v>
      </c>
      <c r="F82">
        <v>40</v>
      </c>
      <c r="I82">
        <f>VLOOKUP(Datos[[#This Row],[Region]],$P$7:$S$61,2,FALSE)</f>
        <v>40</v>
      </c>
      <c r="J82" s="31">
        <f>VLOOKUP(Datos[[#This Row],[Mes]],$M$2:$N$13,2,FALSE)</f>
        <v>44562</v>
      </c>
      <c r="K82" s="31" t="str">
        <f>VLOOKUP(Datos[[#This Row],[Region]],$P$7:$S$61,4,FALSE)</f>
        <v>40 - Segovia</v>
      </c>
    </row>
    <row r="83" spans="1:11" x14ac:dyDescent="0.25">
      <c r="A83" t="s">
        <v>62</v>
      </c>
      <c r="B83" t="s">
        <v>20</v>
      </c>
      <c r="C83" t="s">
        <v>5</v>
      </c>
      <c r="D83">
        <v>0</v>
      </c>
      <c r="E83">
        <v>0</v>
      </c>
      <c r="F83">
        <v>41</v>
      </c>
      <c r="I83">
        <f>VLOOKUP(Datos[[#This Row],[Region]],$P$7:$S$61,2,FALSE)</f>
        <v>41</v>
      </c>
      <c r="J83" s="31">
        <f>VLOOKUP(Datos[[#This Row],[Mes]],$M$2:$N$13,2,FALSE)</f>
        <v>44562</v>
      </c>
      <c r="K83" s="31" t="str">
        <f>VLOOKUP(Datos[[#This Row],[Region]],$P$7:$S$61,4,FALSE)</f>
        <v>41 - Sevilla</v>
      </c>
    </row>
    <row r="84" spans="1:11" x14ac:dyDescent="0.25">
      <c r="A84" t="s">
        <v>89</v>
      </c>
      <c r="B84" t="s">
        <v>20</v>
      </c>
      <c r="C84" t="s">
        <v>5</v>
      </c>
      <c r="D84">
        <v>0</v>
      </c>
      <c r="E84">
        <v>0</v>
      </c>
      <c r="F84">
        <v>42</v>
      </c>
      <c r="I84">
        <f>VLOOKUP(Datos[[#This Row],[Region]],$P$7:$S$61,2,FALSE)</f>
        <v>42</v>
      </c>
      <c r="J84" s="31">
        <f>VLOOKUP(Datos[[#This Row],[Mes]],$M$2:$N$13,2,FALSE)</f>
        <v>44562</v>
      </c>
      <c r="K84" s="31" t="str">
        <f>VLOOKUP(Datos[[#This Row],[Region]],$P$7:$S$61,4,FALSE)</f>
        <v>42 - Soria</v>
      </c>
    </row>
    <row r="85" spans="1:11" x14ac:dyDescent="0.25">
      <c r="A85" t="s">
        <v>89</v>
      </c>
      <c r="B85" t="s">
        <v>24</v>
      </c>
      <c r="C85" t="s">
        <v>5</v>
      </c>
      <c r="D85">
        <v>0</v>
      </c>
      <c r="E85">
        <v>0</v>
      </c>
      <c r="F85">
        <v>42</v>
      </c>
      <c r="I85">
        <f>VLOOKUP(Datos[[#This Row],[Region]],$P$7:$S$61,2,FALSE)</f>
        <v>42</v>
      </c>
      <c r="J85" s="31">
        <f>VLOOKUP(Datos[[#This Row],[Mes]],$M$2:$N$13,2,FALSE)</f>
        <v>44562</v>
      </c>
      <c r="K85" s="31" t="str">
        <f>VLOOKUP(Datos[[#This Row],[Region]],$P$7:$S$61,4,FALSE)</f>
        <v>42 - Soria</v>
      </c>
    </row>
    <row r="86" spans="1:11" x14ac:dyDescent="0.25">
      <c r="A86" t="s">
        <v>107</v>
      </c>
      <c r="B86" t="s">
        <v>24</v>
      </c>
      <c r="C86" t="s">
        <v>5</v>
      </c>
      <c r="D86">
        <v>0</v>
      </c>
      <c r="E86">
        <v>0</v>
      </c>
      <c r="F86">
        <v>43</v>
      </c>
      <c r="I86">
        <f>VLOOKUP(Datos[[#This Row],[Region]],$P$7:$S$61,2,FALSE)</f>
        <v>43</v>
      </c>
      <c r="J86" s="31">
        <f>VLOOKUP(Datos[[#This Row],[Mes]],$M$2:$N$13,2,FALSE)</f>
        <v>44562</v>
      </c>
      <c r="K86" s="31" t="str">
        <f>VLOOKUP(Datos[[#This Row],[Region]],$P$7:$S$61,4,FALSE)</f>
        <v>43 - Tarragona</v>
      </c>
    </row>
    <row r="87" spans="1:11" x14ac:dyDescent="0.25">
      <c r="A87" t="s">
        <v>88</v>
      </c>
      <c r="B87" t="s">
        <v>20</v>
      </c>
      <c r="C87" t="s">
        <v>5</v>
      </c>
      <c r="D87">
        <v>0</v>
      </c>
      <c r="E87">
        <v>0</v>
      </c>
      <c r="F87">
        <v>44</v>
      </c>
      <c r="I87">
        <f>VLOOKUP(Datos[[#This Row],[Region]],$P$7:$S$61,2,FALSE)</f>
        <v>44</v>
      </c>
      <c r="J87" s="31">
        <f>VLOOKUP(Datos[[#This Row],[Mes]],$M$2:$N$13,2,FALSE)</f>
        <v>44562</v>
      </c>
      <c r="K87" s="31" t="str">
        <f>VLOOKUP(Datos[[#This Row],[Region]],$P$7:$S$61,4,FALSE)</f>
        <v>44 - Teruel</v>
      </c>
    </row>
    <row r="88" spans="1:11" x14ac:dyDescent="0.25">
      <c r="A88" t="s">
        <v>88</v>
      </c>
      <c r="B88" t="s">
        <v>24</v>
      </c>
      <c r="C88" t="s">
        <v>5</v>
      </c>
      <c r="D88">
        <v>0</v>
      </c>
      <c r="E88">
        <v>0</v>
      </c>
      <c r="F88">
        <v>44</v>
      </c>
      <c r="I88">
        <f>VLOOKUP(Datos[[#This Row],[Region]],$P$7:$S$61,2,FALSE)</f>
        <v>44</v>
      </c>
      <c r="J88" s="31">
        <f>VLOOKUP(Datos[[#This Row],[Mes]],$M$2:$N$13,2,FALSE)</f>
        <v>44562</v>
      </c>
      <c r="K88" s="31" t="str">
        <f>VLOOKUP(Datos[[#This Row],[Region]],$P$7:$S$61,4,FALSE)</f>
        <v>44 - Teruel</v>
      </c>
    </row>
    <row r="89" spans="1:11" x14ac:dyDescent="0.25">
      <c r="A89" t="s">
        <v>87</v>
      </c>
      <c r="B89" t="s">
        <v>20</v>
      </c>
      <c r="C89" t="s">
        <v>5</v>
      </c>
      <c r="D89">
        <v>0</v>
      </c>
      <c r="E89">
        <v>0</v>
      </c>
      <c r="F89">
        <v>45</v>
      </c>
      <c r="I89">
        <f>VLOOKUP(Datos[[#This Row],[Region]],$P$7:$S$61,2,FALSE)</f>
        <v>45</v>
      </c>
      <c r="J89" s="31">
        <f>VLOOKUP(Datos[[#This Row],[Mes]],$M$2:$N$13,2,FALSE)</f>
        <v>44562</v>
      </c>
      <c r="K89" s="31" t="str">
        <f>VLOOKUP(Datos[[#This Row],[Region]],$P$7:$S$61,4,FALSE)</f>
        <v>45 - Toledo</v>
      </c>
    </row>
    <row r="90" spans="1:11" x14ac:dyDescent="0.25">
      <c r="A90" t="s">
        <v>87</v>
      </c>
      <c r="B90" t="s">
        <v>24</v>
      </c>
      <c r="C90" t="s">
        <v>5</v>
      </c>
      <c r="D90">
        <v>0</v>
      </c>
      <c r="E90">
        <v>0</v>
      </c>
      <c r="F90">
        <v>45</v>
      </c>
      <c r="I90">
        <f>VLOOKUP(Datos[[#This Row],[Region]],$P$7:$S$61,2,FALSE)</f>
        <v>45</v>
      </c>
      <c r="J90" s="31">
        <f>VLOOKUP(Datos[[#This Row],[Mes]],$M$2:$N$13,2,FALSE)</f>
        <v>44562</v>
      </c>
      <c r="K90" s="31" t="str">
        <f>VLOOKUP(Datos[[#This Row],[Region]],$P$7:$S$61,4,FALSE)</f>
        <v>45 - Toledo</v>
      </c>
    </row>
    <row r="91" spans="1:11" x14ac:dyDescent="0.25">
      <c r="A91" t="s">
        <v>86</v>
      </c>
      <c r="B91" t="s">
        <v>20</v>
      </c>
      <c r="C91" t="s">
        <v>5</v>
      </c>
      <c r="D91">
        <v>0</v>
      </c>
      <c r="E91">
        <v>0</v>
      </c>
      <c r="F91">
        <v>47</v>
      </c>
      <c r="I91">
        <f>VLOOKUP(Datos[[#This Row],[Region]],$P$7:$S$61,2,FALSE)</f>
        <v>47</v>
      </c>
      <c r="J91" s="31">
        <f>VLOOKUP(Datos[[#This Row],[Mes]],$M$2:$N$13,2,FALSE)</f>
        <v>44562</v>
      </c>
      <c r="K91" s="31" t="str">
        <f>VLOOKUP(Datos[[#This Row],[Region]],$P$7:$S$61,4,FALSE)</f>
        <v>47 - Valladolid</v>
      </c>
    </row>
    <row r="92" spans="1:11" x14ac:dyDescent="0.25">
      <c r="A92" t="s">
        <v>86</v>
      </c>
      <c r="B92" t="s">
        <v>24</v>
      </c>
      <c r="C92" t="s">
        <v>5</v>
      </c>
      <c r="D92">
        <v>0</v>
      </c>
      <c r="E92">
        <v>0</v>
      </c>
      <c r="F92">
        <v>47</v>
      </c>
      <c r="I92">
        <f>VLOOKUP(Datos[[#This Row],[Region]],$P$7:$S$61,2,FALSE)</f>
        <v>47</v>
      </c>
      <c r="J92" s="31">
        <f>VLOOKUP(Datos[[#This Row],[Mes]],$M$2:$N$13,2,FALSE)</f>
        <v>44562</v>
      </c>
      <c r="K92" s="31" t="str">
        <f>VLOOKUP(Datos[[#This Row],[Region]],$P$7:$S$61,4,FALSE)</f>
        <v>47 - Valladolid</v>
      </c>
    </row>
    <row r="93" spans="1:11" x14ac:dyDescent="0.25">
      <c r="A93" t="s">
        <v>74</v>
      </c>
      <c r="B93" t="s">
        <v>20</v>
      </c>
      <c r="C93" t="s">
        <v>5</v>
      </c>
      <c r="D93">
        <v>0</v>
      </c>
      <c r="E93">
        <v>0</v>
      </c>
      <c r="F93">
        <v>48</v>
      </c>
      <c r="I93">
        <f>VLOOKUP(Datos[[#This Row],[Region]],$P$7:$S$61,2,FALSE)</f>
        <v>48</v>
      </c>
      <c r="J93" s="31">
        <f>VLOOKUP(Datos[[#This Row],[Mes]],$M$2:$N$13,2,FALSE)</f>
        <v>44562</v>
      </c>
      <c r="K93" s="31" t="str">
        <f>VLOOKUP(Datos[[#This Row],[Region]],$P$7:$S$61,4,FALSE)</f>
        <v>48 - Bizkaia</v>
      </c>
    </row>
    <row r="94" spans="1:11" x14ac:dyDescent="0.25">
      <c r="A94" t="s">
        <v>74</v>
      </c>
      <c r="B94" t="s">
        <v>24</v>
      </c>
      <c r="C94" t="s">
        <v>5</v>
      </c>
      <c r="D94">
        <v>0</v>
      </c>
      <c r="E94">
        <v>0</v>
      </c>
      <c r="F94">
        <v>48</v>
      </c>
      <c r="I94">
        <f>VLOOKUP(Datos[[#This Row],[Region]],$P$7:$S$61,2,FALSE)</f>
        <v>48</v>
      </c>
      <c r="J94" s="31">
        <f>VLOOKUP(Datos[[#This Row],[Mes]],$M$2:$N$13,2,FALSE)</f>
        <v>44562</v>
      </c>
      <c r="K94" s="31" t="str">
        <f>VLOOKUP(Datos[[#This Row],[Region]],$P$7:$S$61,4,FALSE)</f>
        <v>48 - Bizkaia</v>
      </c>
    </row>
    <row r="95" spans="1:11" x14ac:dyDescent="0.25">
      <c r="A95" t="s">
        <v>85</v>
      </c>
      <c r="B95" t="s">
        <v>20</v>
      </c>
      <c r="C95" t="s">
        <v>5</v>
      </c>
      <c r="D95">
        <v>0</v>
      </c>
      <c r="E95">
        <v>0</v>
      </c>
      <c r="F95">
        <v>49</v>
      </c>
      <c r="I95">
        <f>VLOOKUP(Datos[[#This Row],[Region]],$P$7:$S$61,2,FALSE)</f>
        <v>49</v>
      </c>
      <c r="J95" s="31">
        <f>VLOOKUP(Datos[[#This Row],[Mes]],$M$2:$N$13,2,FALSE)</f>
        <v>44562</v>
      </c>
      <c r="K95" s="31" t="str">
        <f>VLOOKUP(Datos[[#This Row],[Region]],$P$7:$S$61,4,FALSE)</f>
        <v>49 - Zamora</v>
      </c>
    </row>
    <row r="96" spans="1:11" x14ac:dyDescent="0.25">
      <c r="A96" t="s">
        <v>85</v>
      </c>
      <c r="B96" t="s">
        <v>24</v>
      </c>
      <c r="C96" t="s">
        <v>5</v>
      </c>
      <c r="D96">
        <v>0</v>
      </c>
      <c r="E96">
        <v>0</v>
      </c>
      <c r="F96">
        <v>49</v>
      </c>
      <c r="I96">
        <f>VLOOKUP(Datos[[#This Row],[Region]],$P$7:$S$61,2,FALSE)</f>
        <v>49</v>
      </c>
      <c r="J96" s="31">
        <f>VLOOKUP(Datos[[#This Row],[Mes]],$M$2:$N$13,2,FALSE)</f>
        <v>44562</v>
      </c>
      <c r="K96" s="31" t="str">
        <f>VLOOKUP(Datos[[#This Row],[Region]],$P$7:$S$61,4,FALSE)</f>
        <v>49 - Zamora</v>
      </c>
    </row>
    <row r="97" spans="1:11" x14ac:dyDescent="0.25">
      <c r="A97" t="s">
        <v>63</v>
      </c>
      <c r="B97" t="s">
        <v>20</v>
      </c>
      <c r="C97" t="s">
        <v>5</v>
      </c>
      <c r="D97">
        <v>0</v>
      </c>
      <c r="E97">
        <v>0</v>
      </c>
      <c r="F97">
        <v>50</v>
      </c>
      <c r="I97">
        <f>VLOOKUP(Datos[[#This Row],[Region]],$P$7:$S$61,2,FALSE)</f>
        <v>50</v>
      </c>
      <c r="J97" s="31">
        <f>VLOOKUP(Datos[[#This Row],[Mes]],$M$2:$N$13,2,FALSE)</f>
        <v>44562</v>
      </c>
      <c r="K97" s="31" t="str">
        <f>VLOOKUP(Datos[[#This Row],[Region]],$P$7:$S$61,4,FALSE)</f>
        <v>50 - Zaragoza</v>
      </c>
    </row>
    <row r="98" spans="1:11" x14ac:dyDescent="0.25">
      <c r="A98" t="s">
        <v>63</v>
      </c>
      <c r="B98" t="s">
        <v>24</v>
      </c>
      <c r="C98" t="s">
        <v>5</v>
      </c>
      <c r="D98">
        <v>0</v>
      </c>
      <c r="E98">
        <v>0</v>
      </c>
      <c r="F98">
        <v>50</v>
      </c>
      <c r="I98">
        <f>VLOOKUP(Datos[[#This Row],[Region]],$P$7:$S$61,2,FALSE)</f>
        <v>50</v>
      </c>
      <c r="J98" s="31">
        <f>VLOOKUP(Datos[[#This Row],[Mes]],$M$2:$N$13,2,FALSE)</f>
        <v>44562</v>
      </c>
      <c r="K98" s="31" t="str">
        <f>VLOOKUP(Datos[[#This Row],[Region]],$P$7:$S$61,4,FALSE)</f>
        <v>50 - Zaragoza</v>
      </c>
    </row>
    <row r="99" spans="1:11" x14ac:dyDescent="0.25">
      <c r="A99" t="s">
        <v>67</v>
      </c>
      <c r="B99" t="s">
        <v>19</v>
      </c>
      <c r="C99" t="s">
        <v>5</v>
      </c>
      <c r="D99">
        <v>0</v>
      </c>
      <c r="E99">
        <v>0</v>
      </c>
      <c r="F99">
        <v>51</v>
      </c>
      <c r="I99">
        <f>VLOOKUP(Datos[[#This Row],[Region]],$P$7:$S$61,2,FALSE)</f>
        <v>51</v>
      </c>
      <c r="J99" s="31">
        <f>VLOOKUP(Datos[[#This Row],[Mes]],$M$2:$N$13,2,FALSE)</f>
        <v>44562</v>
      </c>
      <c r="K99" s="31" t="str">
        <f>VLOOKUP(Datos[[#This Row],[Region]],$P$7:$S$61,4,FALSE)</f>
        <v>51 - Ceuta</v>
      </c>
    </row>
    <row r="100" spans="1:11" x14ac:dyDescent="0.25">
      <c r="A100" t="s">
        <v>67</v>
      </c>
      <c r="B100" t="s">
        <v>20</v>
      </c>
      <c r="C100" t="s">
        <v>5</v>
      </c>
      <c r="D100">
        <v>0</v>
      </c>
      <c r="E100">
        <v>0</v>
      </c>
      <c r="F100">
        <v>51</v>
      </c>
      <c r="I100">
        <f>VLOOKUP(Datos[[#This Row],[Region]],$P$7:$S$61,2,FALSE)</f>
        <v>51</v>
      </c>
      <c r="J100" s="31">
        <f>VLOOKUP(Datos[[#This Row],[Mes]],$M$2:$N$13,2,FALSE)</f>
        <v>44562</v>
      </c>
      <c r="K100" s="31" t="str">
        <f>VLOOKUP(Datos[[#This Row],[Region]],$P$7:$S$61,4,FALSE)</f>
        <v>51 - Ceuta</v>
      </c>
    </row>
    <row r="101" spans="1:11" x14ac:dyDescent="0.25">
      <c r="A101" t="s">
        <v>67</v>
      </c>
      <c r="B101" t="s">
        <v>22</v>
      </c>
      <c r="C101" t="s">
        <v>5</v>
      </c>
      <c r="D101">
        <v>0</v>
      </c>
      <c r="E101">
        <v>0</v>
      </c>
      <c r="F101">
        <v>51</v>
      </c>
      <c r="I101">
        <f>VLOOKUP(Datos[[#This Row],[Region]],$P$7:$S$61,2,FALSE)</f>
        <v>51</v>
      </c>
      <c r="J101" s="31">
        <f>VLOOKUP(Datos[[#This Row],[Mes]],$M$2:$N$13,2,FALSE)</f>
        <v>44562</v>
      </c>
      <c r="K101" s="31" t="str">
        <f>VLOOKUP(Datos[[#This Row],[Region]],$P$7:$S$61,4,FALSE)</f>
        <v>51 - Ceuta</v>
      </c>
    </row>
    <row r="102" spans="1:11" x14ac:dyDescent="0.25">
      <c r="A102" t="s">
        <v>67</v>
      </c>
      <c r="B102" t="s">
        <v>23</v>
      </c>
      <c r="C102" t="s">
        <v>5</v>
      </c>
      <c r="D102">
        <v>0</v>
      </c>
      <c r="E102">
        <v>0</v>
      </c>
      <c r="F102">
        <v>51</v>
      </c>
      <c r="I102">
        <f>VLOOKUP(Datos[[#This Row],[Region]],$P$7:$S$61,2,FALSE)</f>
        <v>51</v>
      </c>
      <c r="J102" s="31">
        <f>VLOOKUP(Datos[[#This Row],[Mes]],$M$2:$N$13,2,FALSE)</f>
        <v>44562</v>
      </c>
      <c r="K102" s="31" t="str">
        <f>VLOOKUP(Datos[[#This Row],[Region]],$P$7:$S$61,4,FALSE)</f>
        <v>51 - Ceuta</v>
      </c>
    </row>
    <row r="103" spans="1:11" x14ac:dyDescent="0.25">
      <c r="A103" t="s">
        <v>67</v>
      </c>
      <c r="B103" t="s">
        <v>24</v>
      </c>
      <c r="C103" t="s">
        <v>5</v>
      </c>
      <c r="D103">
        <v>0</v>
      </c>
      <c r="E103">
        <v>0</v>
      </c>
      <c r="F103">
        <v>51</v>
      </c>
      <c r="I103">
        <f>VLOOKUP(Datos[[#This Row],[Region]],$P$7:$S$61,2,FALSE)</f>
        <v>51</v>
      </c>
      <c r="J103" s="31">
        <f>VLOOKUP(Datos[[#This Row],[Mes]],$M$2:$N$13,2,FALSE)</f>
        <v>44562</v>
      </c>
      <c r="K103" s="31" t="str">
        <f>VLOOKUP(Datos[[#This Row],[Region]],$P$7:$S$61,4,FALSE)</f>
        <v>51 - Ceuta</v>
      </c>
    </row>
    <row r="104" spans="1:11" x14ac:dyDescent="0.25">
      <c r="A104" t="s">
        <v>59</v>
      </c>
      <c r="B104" t="s">
        <v>19</v>
      </c>
      <c r="C104" t="s">
        <v>5</v>
      </c>
      <c r="D104">
        <v>0</v>
      </c>
      <c r="E104">
        <v>0</v>
      </c>
      <c r="F104">
        <v>52</v>
      </c>
      <c r="I104">
        <f>VLOOKUP(Datos[[#This Row],[Region]],$P$7:$S$61,2,FALSE)</f>
        <v>52</v>
      </c>
      <c r="J104" s="31">
        <f>VLOOKUP(Datos[[#This Row],[Mes]],$M$2:$N$13,2,FALSE)</f>
        <v>44562</v>
      </c>
      <c r="K104" s="31" t="str">
        <f>VLOOKUP(Datos[[#This Row],[Region]],$P$7:$S$61,4,FALSE)</f>
        <v>52 - Melilla</v>
      </c>
    </row>
    <row r="105" spans="1:11" x14ac:dyDescent="0.25">
      <c r="A105" t="s">
        <v>59</v>
      </c>
      <c r="B105" t="s">
        <v>20</v>
      </c>
      <c r="C105" t="s">
        <v>5</v>
      </c>
      <c r="D105">
        <v>0</v>
      </c>
      <c r="E105">
        <v>0</v>
      </c>
      <c r="F105">
        <v>52</v>
      </c>
      <c r="I105">
        <f>VLOOKUP(Datos[[#This Row],[Region]],$P$7:$S$61,2,FALSE)</f>
        <v>52</v>
      </c>
      <c r="J105" s="31">
        <f>VLOOKUP(Datos[[#This Row],[Mes]],$M$2:$N$13,2,FALSE)</f>
        <v>44562</v>
      </c>
      <c r="K105" s="31" t="str">
        <f>VLOOKUP(Datos[[#This Row],[Region]],$P$7:$S$61,4,FALSE)</f>
        <v>52 - Melilla</v>
      </c>
    </row>
    <row r="106" spans="1:11" x14ac:dyDescent="0.25">
      <c r="A106" t="s">
        <v>59</v>
      </c>
      <c r="B106" t="s">
        <v>22</v>
      </c>
      <c r="C106" t="s">
        <v>5</v>
      </c>
      <c r="D106">
        <v>0</v>
      </c>
      <c r="E106">
        <v>0</v>
      </c>
      <c r="F106">
        <v>52</v>
      </c>
      <c r="I106">
        <f>VLOOKUP(Datos[[#This Row],[Region]],$P$7:$S$61,2,FALSE)</f>
        <v>52</v>
      </c>
      <c r="J106" s="31">
        <f>VLOOKUP(Datos[[#This Row],[Mes]],$M$2:$N$13,2,FALSE)</f>
        <v>44562</v>
      </c>
      <c r="K106" s="31" t="str">
        <f>VLOOKUP(Datos[[#This Row],[Region]],$P$7:$S$61,4,FALSE)</f>
        <v>52 - Melilla</v>
      </c>
    </row>
    <row r="107" spans="1:11" x14ac:dyDescent="0.25">
      <c r="A107" t="s">
        <v>59</v>
      </c>
      <c r="B107" t="s">
        <v>24</v>
      </c>
      <c r="C107" t="s">
        <v>5</v>
      </c>
      <c r="D107">
        <v>0</v>
      </c>
      <c r="E107">
        <v>0</v>
      </c>
      <c r="F107">
        <v>52</v>
      </c>
      <c r="I107">
        <f>VLOOKUP(Datos[[#This Row],[Region]],$P$7:$S$61,2,FALSE)</f>
        <v>52</v>
      </c>
      <c r="J107" s="31">
        <f>VLOOKUP(Datos[[#This Row],[Mes]],$M$2:$N$13,2,FALSE)</f>
        <v>44562</v>
      </c>
      <c r="K107" s="31" t="str">
        <f>VLOOKUP(Datos[[#This Row],[Region]],$P$7:$S$61,4,FALSE)</f>
        <v>52 - Melilla</v>
      </c>
    </row>
    <row r="108" spans="1:11" x14ac:dyDescent="0.25">
      <c r="A108" t="s">
        <v>70</v>
      </c>
      <c r="B108" t="s">
        <v>19</v>
      </c>
      <c r="C108" t="s">
        <v>5</v>
      </c>
      <c r="D108">
        <v>12794.45</v>
      </c>
      <c r="E108">
        <v>12574.4</v>
      </c>
      <c r="F108">
        <v>1</v>
      </c>
      <c r="G108">
        <v>12794.45</v>
      </c>
      <c r="H108">
        <v>12574.4</v>
      </c>
      <c r="I108" t="str">
        <f>VLOOKUP(Datos[[#This Row],[Region]],$P$7:$S$61,2,FALSE)</f>
        <v>01</v>
      </c>
      <c r="J108" s="31">
        <f>VLOOKUP(Datos[[#This Row],[Mes]],$M$2:$N$13,2,FALSE)</f>
        <v>44562</v>
      </c>
      <c r="K108" s="31" t="str">
        <f>VLOOKUP(Datos[[#This Row],[Region]],$P$7:$S$61,4,FALSE)</f>
        <v>01 - Araba/Álava</v>
      </c>
    </row>
    <row r="109" spans="1:11" x14ac:dyDescent="0.25">
      <c r="A109" t="s">
        <v>70</v>
      </c>
      <c r="B109" t="s">
        <v>21</v>
      </c>
      <c r="C109" t="s">
        <v>5</v>
      </c>
      <c r="D109">
        <v>30585</v>
      </c>
      <c r="E109">
        <v>29328</v>
      </c>
      <c r="F109">
        <v>1</v>
      </c>
      <c r="G109">
        <v>30585</v>
      </c>
      <c r="H109">
        <v>29328</v>
      </c>
      <c r="I109" t="str">
        <f>VLOOKUP(Datos[[#This Row],[Region]],$P$7:$S$61,2,FALSE)</f>
        <v>01</v>
      </c>
      <c r="J109" s="31">
        <f>VLOOKUP(Datos[[#This Row],[Mes]],$M$2:$N$13,2,FALSE)</f>
        <v>44562</v>
      </c>
      <c r="K109" s="31" t="str">
        <f>VLOOKUP(Datos[[#This Row],[Region]],$P$7:$S$61,4,FALSE)</f>
        <v>01 - Araba/Álava</v>
      </c>
    </row>
    <row r="110" spans="1:11" x14ac:dyDescent="0.25">
      <c r="A110" t="s">
        <v>70</v>
      </c>
      <c r="B110" t="s">
        <v>22</v>
      </c>
      <c r="C110" t="s">
        <v>5</v>
      </c>
      <c r="D110">
        <v>21990.62</v>
      </c>
      <c r="E110">
        <v>21454.26</v>
      </c>
      <c r="F110">
        <v>1</v>
      </c>
      <c r="G110">
        <v>21990.62</v>
      </c>
      <c r="H110">
        <v>21454.26</v>
      </c>
      <c r="I110" t="str">
        <f>VLOOKUP(Datos[[#This Row],[Region]],$P$7:$S$61,2,FALSE)</f>
        <v>01</v>
      </c>
      <c r="J110" s="31">
        <f>VLOOKUP(Datos[[#This Row],[Mes]],$M$2:$N$13,2,FALSE)</f>
        <v>44562</v>
      </c>
      <c r="K110" s="31" t="str">
        <f>VLOOKUP(Datos[[#This Row],[Region]],$P$7:$S$61,4,FALSE)</f>
        <v>01 - Araba/Álava</v>
      </c>
    </row>
    <row r="111" spans="1:11" x14ac:dyDescent="0.25">
      <c r="A111" t="s">
        <v>70</v>
      </c>
      <c r="B111" t="s">
        <v>23</v>
      </c>
      <c r="C111" t="s">
        <v>5</v>
      </c>
      <c r="D111">
        <v>2237.33</v>
      </c>
      <c r="E111">
        <v>2215.1799999999998</v>
      </c>
      <c r="F111">
        <v>1</v>
      </c>
      <c r="G111">
        <v>2237.33</v>
      </c>
      <c r="H111">
        <v>2215.1799999999998</v>
      </c>
      <c r="I111" t="str">
        <f>VLOOKUP(Datos[[#This Row],[Region]],$P$7:$S$61,2,FALSE)</f>
        <v>01</v>
      </c>
      <c r="J111" s="31">
        <f>VLOOKUP(Datos[[#This Row],[Mes]],$M$2:$N$13,2,FALSE)</f>
        <v>44562</v>
      </c>
      <c r="K111" s="31" t="str">
        <f>VLOOKUP(Datos[[#This Row],[Region]],$P$7:$S$61,4,FALSE)</f>
        <v>01 - Araba/Álava</v>
      </c>
    </row>
    <row r="112" spans="1:11" x14ac:dyDescent="0.25">
      <c r="A112" t="s">
        <v>64</v>
      </c>
      <c r="B112" t="s">
        <v>19</v>
      </c>
      <c r="C112" t="s">
        <v>5</v>
      </c>
      <c r="D112">
        <v>2824.88</v>
      </c>
      <c r="E112">
        <v>2776.29</v>
      </c>
      <c r="F112">
        <v>2</v>
      </c>
      <c r="G112">
        <v>2824.88</v>
      </c>
      <c r="H112">
        <v>2776.29</v>
      </c>
      <c r="I112" t="str">
        <f>VLOOKUP(Datos[[#This Row],[Region]],$P$7:$S$61,2,FALSE)</f>
        <v>02</v>
      </c>
      <c r="J112" s="31">
        <f>VLOOKUP(Datos[[#This Row],[Mes]],$M$2:$N$13,2,FALSE)</f>
        <v>44562</v>
      </c>
      <c r="K112" s="31" t="str">
        <f>VLOOKUP(Datos[[#This Row],[Region]],$P$7:$S$61,4,FALSE)</f>
        <v>02 - Albacete</v>
      </c>
    </row>
    <row r="113" spans="1:11" x14ac:dyDescent="0.25">
      <c r="A113" t="s">
        <v>64</v>
      </c>
      <c r="B113" t="s">
        <v>21</v>
      </c>
      <c r="C113" t="s">
        <v>5</v>
      </c>
      <c r="D113">
        <v>3026.56</v>
      </c>
      <c r="E113">
        <v>2971.56</v>
      </c>
      <c r="F113">
        <v>2</v>
      </c>
      <c r="G113">
        <v>3026.56</v>
      </c>
      <c r="H113">
        <v>2971.56</v>
      </c>
      <c r="I113" t="str">
        <f>VLOOKUP(Datos[[#This Row],[Region]],$P$7:$S$61,2,FALSE)</f>
        <v>02</v>
      </c>
      <c r="J113" s="31">
        <f>VLOOKUP(Datos[[#This Row],[Mes]],$M$2:$N$13,2,FALSE)</f>
        <v>44562</v>
      </c>
      <c r="K113" s="31" t="str">
        <f>VLOOKUP(Datos[[#This Row],[Region]],$P$7:$S$61,4,FALSE)</f>
        <v>02 - Albacete</v>
      </c>
    </row>
    <row r="114" spans="1:11" x14ac:dyDescent="0.25">
      <c r="A114" t="s">
        <v>64</v>
      </c>
      <c r="B114" t="s">
        <v>22</v>
      </c>
      <c r="C114" t="s">
        <v>5</v>
      </c>
      <c r="D114">
        <v>492765.91</v>
      </c>
      <c r="E114">
        <v>480747.23</v>
      </c>
      <c r="F114">
        <v>2</v>
      </c>
      <c r="G114">
        <v>492765.91</v>
      </c>
      <c r="H114">
        <v>480747.23</v>
      </c>
      <c r="I114" t="str">
        <f>VLOOKUP(Datos[[#This Row],[Region]],$P$7:$S$61,2,FALSE)</f>
        <v>02</v>
      </c>
      <c r="J114" s="31">
        <f>VLOOKUP(Datos[[#This Row],[Mes]],$M$2:$N$13,2,FALSE)</f>
        <v>44562</v>
      </c>
      <c r="K114" s="31" t="str">
        <f>VLOOKUP(Datos[[#This Row],[Region]],$P$7:$S$61,4,FALSE)</f>
        <v>02 - Albacete</v>
      </c>
    </row>
    <row r="115" spans="1:11" x14ac:dyDescent="0.25">
      <c r="A115" t="s">
        <v>64</v>
      </c>
      <c r="B115" t="s">
        <v>23</v>
      </c>
      <c r="C115" t="s">
        <v>5</v>
      </c>
      <c r="D115">
        <v>75423.72</v>
      </c>
      <c r="E115">
        <v>74676.95</v>
      </c>
      <c r="F115">
        <v>2</v>
      </c>
      <c r="G115">
        <v>75423.72</v>
      </c>
      <c r="H115">
        <v>74676.95</v>
      </c>
      <c r="I115" t="str">
        <f>VLOOKUP(Datos[[#This Row],[Region]],$P$7:$S$61,2,FALSE)</f>
        <v>02</v>
      </c>
      <c r="J115" s="31">
        <f>VLOOKUP(Datos[[#This Row],[Mes]],$M$2:$N$13,2,FALSE)</f>
        <v>44562</v>
      </c>
      <c r="K115" s="31" t="str">
        <f>VLOOKUP(Datos[[#This Row],[Region]],$P$7:$S$61,4,FALSE)</f>
        <v>02 - Albacete</v>
      </c>
    </row>
    <row r="116" spans="1:11" x14ac:dyDescent="0.25">
      <c r="A116" t="s">
        <v>69</v>
      </c>
      <c r="B116" t="s">
        <v>19</v>
      </c>
      <c r="C116" t="s">
        <v>5</v>
      </c>
      <c r="D116">
        <v>41.16</v>
      </c>
      <c r="E116">
        <v>40.450000000000003</v>
      </c>
      <c r="F116">
        <v>3</v>
      </c>
      <c r="G116">
        <v>41.16</v>
      </c>
      <c r="H116">
        <v>40.450000000000003</v>
      </c>
      <c r="I116" t="str">
        <f>VLOOKUP(Datos[[#This Row],[Region]],$P$7:$S$61,2,FALSE)</f>
        <v>03</v>
      </c>
      <c r="J116" s="31">
        <f>VLOOKUP(Datos[[#This Row],[Mes]],$M$2:$N$13,2,FALSE)</f>
        <v>44562</v>
      </c>
      <c r="K116" s="31" t="str">
        <f>VLOOKUP(Datos[[#This Row],[Region]],$P$7:$S$61,4,FALSE)</f>
        <v>03 - Alicante/Alacant</v>
      </c>
    </row>
    <row r="117" spans="1:11" x14ac:dyDescent="0.25">
      <c r="A117" t="s">
        <v>69</v>
      </c>
      <c r="B117" t="s">
        <v>21</v>
      </c>
      <c r="C117" t="s">
        <v>5</v>
      </c>
      <c r="D117">
        <v>10746.22</v>
      </c>
      <c r="E117">
        <v>10334.18</v>
      </c>
      <c r="F117">
        <v>3</v>
      </c>
      <c r="G117">
        <v>10746.22</v>
      </c>
      <c r="H117">
        <v>10334.18</v>
      </c>
      <c r="I117" t="str">
        <f>VLOOKUP(Datos[[#This Row],[Region]],$P$7:$S$61,2,FALSE)</f>
        <v>03</v>
      </c>
      <c r="J117" s="31">
        <f>VLOOKUP(Datos[[#This Row],[Mes]],$M$2:$N$13,2,FALSE)</f>
        <v>44562</v>
      </c>
      <c r="K117" s="31" t="str">
        <f>VLOOKUP(Datos[[#This Row],[Region]],$P$7:$S$61,4,FALSE)</f>
        <v>03 - Alicante/Alacant</v>
      </c>
    </row>
    <row r="118" spans="1:11" x14ac:dyDescent="0.25">
      <c r="A118" t="s">
        <v>69</v>
      </c>
      <c r="B118" t="s">
        <v>23</v>
      </c>
      <c r="C118" t="s">
        <v>5</v>
      </c>
      <c r="D118">
        <v>13808.41</v>
      </c>
      <c r="E118">
        <v>13671.69</v>
      </c>
      <c r="F118">
        <v>3</v>
      </c>
      <c r="G118">
        <v>13808.41</v>
      </c>
      <c r="H118">
        <v>13671.69</v>
      </c>
      <c r="I118" t="str">
        <f>VLOOKUP(Datos[[#This Row],[Region]],$P$7:$S$61,2,FALSE)</f>
        <v>03</v>
      </c>
      <c r="J118" s="31">
        <f>VLOOKUP(Datos[[#This Row],[Mes]],$M$2:$N$13,2,FALSE)</f>
        <v>44562</v>
      </c>
      <c r="K118" s="31" t="str">
        <f>VLOOKUP(Datos[[#This Row],[Region]],$P$7:$S$61,4,FALSE)</f>
        <v>03 - Alicante/Alacant</v>
      </c>
    </row>
    <row r="119" spans="1:11" x14ac:dyDescent="0.25">
      <c r="A119" t="s">
        <v>69</v>
      </c>
      <c r="B119" t="s">
        <v>24</v>
      </c>
      <c r="C119" t="s">
        <v>5</v>
      </c>
      <c r="D119">
        <v>1428.03</v>
      </c>
      <c r="E119">
        <v>1298.21</v>
      </c>
      <c r="F119">
        <v>3</v>
      </c>
      <c r="G119">
        <v>1428.03</v>
      </c>
      <c r="H119">
        <v>1298.21</v>
      </c>
      <c r="I119" t="str">
        <f>VLOOKUP(Datos[[#This Row],[Region]],$P$7:$S$61,2,FALSE)</f>
        <v>03</v>
      </c>
      <c r="J119" s="31">
        <f>VLOOKUP(Datos[[#This Row],[Mes]],$M$2:$N$13,2,FALSE)</f>
        <v>44562</v>
      </c>
      <c r="K119" s="31" t="str">
        <f>VLOOKUP(Datos[[#This Row],[Region]],$P$7:$S$61,4,FALSE)</f>
        <v>03 - Alicante/Alacant</v>
      </c>
    </row>
    <row r="120" spans="1:11" x14ac:dyDescent="0.25">
      <c r="A120" t="s">
        <v>66</v>
      </c>
      <c r="B120" t="s">
        <v>19</v>
      </c>
      <c r="C120" t="s">
        <v>5</v>
      </c>
      <c r="D120">
        <v>23.92</v>
      </c>
      <c r="E120">
        <v>23.51</v>
      </c>
      <c r="F120">
        <v>4</v>
      </c>
      <c r="G120">
        <v>23.92</v>
      </c>
      <c r="H120">
        <v>23.51</v>
      </c>
      <c r="I120" t="str">
        <f>VLOOKUP(Datos[[#This Row],[Region]],$P$7:$S$61,2,FALSE)</f>
        <v>04</v>
      </c>
      <c r="J120" s="31">
        <f>VLOOKUP(Datos[[#This Row],[Mes]],$M$2:$N$13,2,FALSE)</f>
        <v>44562</v>
      </c>
      <c r="K120" s="31" t="str">
        <f>VLOOKUP(Datos[[#This Row],[Region]],$P$7:$S$61,4,FALSE)</f>
        <v>04 - Almería</v>
      </c>
    </row>
    <row r="121" spans="1:11" x14ac:dyDescent="0.25">
      <c r="A121" t="s">
        <v>66</v>
      </c>
      <c r="B121" t="s">
        <v>21</v>
      </c>
      <c r="C121" t="s">
        <v>5</v>
      </c>
      <c r="D121">
        <v>7359.97</v>
      </c>
      <c r="E121">
        <v>7121.58</v>
      </c>
      <c r="F121">
        <v>4</v>
      </c>
      <c r="G121">
        <v>7359.97</v>
      </c>
      <c r="H121">
        <v>7121.58</v>
      </c>
      <c r="I121" t="str">
        <f>VLOOKUP(Datos[[#This Row],[Region]],$P$7:$S$61,2,FALSE)</f>
        <v>04</v>
      </c>
      <c r="J121" s="31">
        <f>VLOOKUP(Datos[[#This Row],[Mes]],$M$2:$N$13,2,FALSE)</f>
        <v>44562</v>
      </c>
      <c r="K121" s="31" t="str">
        <f>VLOOKUP(Datos[[#This Row],[Region]],$P$7:$S$61,4,FALSE)</f>
        <v>04 - Almería</v>
      </c>
    </row>
    <row r="122" spans="1:11" x14ac:dyDescent="0.25">
      <c r="A122" t="s">
        <v>66</v>
      </c>
      <c r="B122" t="s">
        <v>22</v>
      </c>
      <c r="C122" t="s">
        <v>5</v>
      </c>
      <c r="D122">
        <v>89969.17</v>
      </c>
      <c r="E122">
        <v>87774.8</v>
      </c>
      <c r="F122">
        <v>4</v>
      </c>
      <c r="G122">
        <v>89969.17</v>
      </c>
      <c r="H122">
        <v>87774.8</v>
      </c>
      <c r="I122" t="str">
        <f>VLOOKUP(Datos[[#This Row],[Region]],$P$7:$S$61,2,FALSE)</f>
        <v>04</v>
      </c>
      <c r="J122" s="31">
        <f>VLOOKUP(Datos[[#This Row],[Mes]],$M$2:$N$13,2,FALSE)</f>
        <v>44562</v>
      </c>
      <c r="K122" s="31" t="str">
        <f>VLOOKUP(Datos[[#This Row],[Region]],$P$7:$S$61,4,FALSE)</f>
        <v>04 - Almería</v>
      </c>
    </row>
    <row r="123" spans="1:11" x14ac:dyDescent="0.25">
      <c r="A123" t="s">
        <v>66</v>
      </c>
      <c r="B123" t="s">
        <v>23</v>
      </c>
      <c r="C123" t="s">
        <v>5</v>
      </c>
      <c r="D123">
        <v>47238.97</v>
      </c>
      <c r="E123">
        <v>46771.26</v>
      </c>
      <c r="F123">
        <v>4</v>
      </c>
      <c r="G123">
        <v>47238.97</v>
      </c>
      <c r="H123">
        <v>46771.26</v>
      </c>
      <c r="I123" t="str">
        <f>VLOOKUP(Datos[[#This Row],[Region]],$P$7:$S$61,2,FALSE)</f>
        <v>04</v>
      </c>
      <c r="J123" s="31">
        <f>VLOOKUP(Datos[[#This Row],[Mes]],$M$2:$N$13,2,FALSE)</f>
        <v>44562</v>
      </c>
      <c r="K123" s="31" t="str">
        <f>VLOOKUP(Datos[[#This Row],[Region]],$P$7:$S$61,4,FALSE)</f>
        <v>04 - Almería</v>
      </c>
    </row>
    <row r="124" spans="1:11" x14ac:dyDescent="0.25">
      <c r="A124" t="s">
        <v>75</v>
      </c>
      <c r="B124" t="s">
        <v>19</v>
      </c>
      <c r="C124" t="s">
        <v>5</v>
      </c>
      <c r="D124">
        <v>12528.81</v>
      </c>
      <c r="E124">
        <v>12313.33</v>
      </c>
      <c r="F124">
        <v>5</v>
      </c>
      <c r="G124">
        <v>12528.81</v>
      </c>
      <c r="H124">
        <v>12313.33</v>
      </c>
      <c r="I124" t="str">
        <f>VLOOKUP(Datos[[#This Row],[Region]],$P$7:$S$61,2,FALSE)</f>
        <v>05</v>
      </c>
      <c r="J124" s="31">
        <f>VLOOKUP(Datos[[#This Row],[Mes]],$M$2:$N$13,2,FALSE)</f>
        <v>44562</v>
      </c>
      <c r="K124" s="31" t="str">
        <f>VLOOKUP(Datos[[#This Row],[Region]],$P$7:$S$61,4,FALSE)</f>
        <v>05 - Ávila</v>
      </c>
    </row>
    <row r="125" spans="1:11" x14ac:dyDescent="0.25">
      <c r="A125" t="s">
        <v>75</v>
      </c>
      <c r="B125" t="s">
        <v>22</v>
      </c>
      <c r="C125" t="s">
        <v>5</v>
      </c>
      <c r="D125">
        <v>38796.6</v>
      </c>
      <c r="E125">
        <v>37850.339999999997</v>
      </c>
      <c r="F125">
        <v>5</v>
      </c>
      <c r="G125">
        <v>38796.6</v>
      </c>
      <c r="H125">
        <v>37850.339999999997</v>
      </c>
      <c r="I125" t="str">
        <f>VLOOKUP(Datos[[#This Row],[Region]],$P$7:$S$61,2,FALSE)</f>
        <v>05</v>
      </c>
      <c r="J125" s="31">
        <f>VLOOKUP(Datos[[#This Row],[Mes]],$M$2:$N$13,2,FALSE)</f>
        <v>44562</v>
      </c>
      <c r="K125" s="31" t="str">
        <f>VLOOKUP(Datos[[#This Row],[Region]],$P$7:$S$61,4,FALSE)</f>
        <v>05 - Ávila</v>
      </c>
    </row>
    <row r="126" spans="1:11" x14ac:dyDescent="0.25">
      <c r="A126" t="s">
        <v>75</v>
      </c>
      <c r="B126" t="s">
        <v>23</v>
      </c>
      <c r="C126" t="s">
        <v>5</v>
      </c>
      <c r="D126">
        <v>6658.9</v>
      </c>
      <c r="E126">
        <v>6592.97</v>
      </c>
      <c r="F126">
        <v>5</v>
      </c>
      <c r="G126">
        <v>6658.9</v>
      </c>
      <c r="H126">
        <v>6592.97</v>
      </c>
      <c r="I126" t="str">
        <f>VLOOKUP(Datos[[#This Row],[Region]],$P$7:$S$61,2,FALSE)</f>
        <v>05</v>
      </c>
      <c r="J126" s="31">
        <f>VLOOKUP(Datos[[#This Row],[Mes]],$M$2:$N$13,2,FALSE)</f>
        <v>44562</v>
      </c>
      <c r="K126" s="31" t="str">
        <f>VLOOKUP(Datos[[#This Row],[Region]],$P$7:$S$61,4,FALSE)</f>
        <v>05 - Ávila</v>
      </c>
    </row>
    <row r="127" spans="1:11" x14ac:dyDescent="0.25">
      <c r="A127" t="s">
        <v>179</v>
      </c>
      <c r="B127" t="s">
        <v>19</v>
      </c>
      <c r="C127" t="s">
        <v>5</v>
      </c>
      <c r="D127">
        <v>420.46</v>
      </c>
      <c r="E127">
        <v>413.23</v>
      </c>
      <c r="F127">
        <v>6</v>
      </c>
      <c r="G127">
        <v>420.46</v>
      </c>
      <c r="H127">
        <v>413.23</v>
      </c>
      <c r="I127" t="str">
        <f>VLOOKUP(Datos[[#This Row],[Region]],$P$7:$S$61,2,FALSE)</f>
        <v>06</v>
      </c>
      <c r="J127" s="31">
        <f>VLOOKUP(Datos[[#This Row],[Mes]],$M$2:$N$13,2,FALSE)</f>
        <v>44562</v>
      </c>
      <c r="K127" s="31" t="str">
        <f>VLOOKUP(Datos[[#This Row],[Region]],$P$7:$S$61,4,FALSE)</f>
        <v>06 - Badajoz</v>
      </c>
    </row>
    <row r="128" spans="1:11" x14ac:dyDescent="0.25">
      <c r="A128" t="s">
        <v>179</v>
      </c>
      <c r="B128" t="s">
        <v>21</v>
      </c>
      <c r="C128" t="s">
        <v>5</v>
      </c>
      <c r="D128">
        <v>11244.470000000001</v>
      </c>
      <c r="E128">
        <v>10314.82</v>
      </c>
      <c r="F128">
        <v>6</v>
      </c>
      <c r="G128">
        <v>11244.470000000001</v>
      </c>
      <c r="H128">
        <v>10314.82</v>
      </c>
      <c r="I128" t="str">
        <f>VLOOKUP(Datos[[#This Row],[Region]],$P$7:$S$61,2,FALSE)</f>
        <v>06</v>
      </c>
      <c r="J128" s="31">
        <f>VLOOKUP(Datos[[#This Row],[Mes]],$M$2:$N$13,2,FALSE)</f>
        <v>44562</v>
      </c>
      <c r="K128" s="31" t="str">
        <f>VLOOKUP(Datos[[#This Row],[Region]],$P$7:$S$61,4,FALSE)</f>
        <v>06 - Badajoz</v>
      </c>
    </row>
    <row r="129" spans="1:11" x14ac:dyDescent="0.25">
      <c r="A129" t="s">
        <v>179</v>
      </c>
      <c r="B129" t="s">
        <v>23</v>
      </c>
      <c r="C129" t="s">
        <v>5</v>
      </c>
      <c r="D129">
        <v>247118.12</v>
      </c>
      <c r="E129">
        <v>244671.41</v>
      </c>
      <c r="F129">
        <v>6</v>
      </c>
      <c r="G129">
        <v>247118.12</v>
      </c>
      <c r="H129">
        <v>244671.41</v>
      </c>
      <c r="I129" t="str">
        <f>VLOOKUP(Datos[[#This Row],[Region]],$P$7:$S$61,2,FALSE)</f>
        <v>06</v>
      </c>
      <c r="J129" s="31">
        <f>VLOOKUP(Datos[[#This Row],[Mes]],$M$2:$N$13,2,FALSE)</f>
        <v>44562</v>
      </c>
      <c r="K129" s="31" t="str">
        <f>VLOOKUP(Datos[[#This Row],[Region]],$P$7:$S$61,4,FALSE)</f>
        <v>06 - Badajoz</v>
      </c>
    </row>
    <row r="130" spans="1:11" x14ac:dyDescent="0.25">
      <c r="A130" t="s">
        <v>179</v>
      </c>
      <c r="B130" t="s">
        <v>24</v>
      </c>
      <c r="C130" t="s">
        <v>5</v>
      </c>
      <c r="D130">
        <v>28764.87</v>
      </c>
      <c r="E130">
        <v>26149.88</v>
      </c>
      <c r="F130">
        <v>6</v>
      </c>
      <c r="G130">
        <v>28764.87</v>
      </c>
      <c r="H130">
        <v>26149.88</v>
      </c>
      <c r="I130" t="str">
        <f>VLOOKUP(Datos[[#This Row],[Region]],$P$7:$S$61,2,FALSE)</f>
        <v>06</v>
      </c>
      <c r="J130" s="31">
        <f>VLOOKUP(Datos[[#This Row],[Mes]],$M$2:$N$13,2,FALSE)</f>
        <v>44562</v>
      </c>
      <c r="K130" s="31" t="str">
        <f>VLOOKUP(Datos[[#This Row],[Region]],$P$7:$S$61,4,FALSE)</f>
        <v>06 - Badajoz</v>
      </c>
    </row>
    <row r="131" spans="1:11" x14ac:dyDescent="0.25">
      <c r="A131" t="s">
        <v>72</v>
      </c>
      <c r="B131" t="s">
        <v>21</v>
      </c>
      <c r="C131" t="s">
        <v>5</v>
      </c>
      <c r="D131">
        <v>315821.57</v>
      </c>
      <c r="E131">
        <v>303347.37</v>
      </c>
      <c r="F131">
        <v>7</v>
      </c>
      <c r="G131">
        <v>315821.57</v>
      </c>
      <c r="H131">
        <v>303347.37</v>
      </c>
      <c r="I131" t="str">
        <f>VLOOKUP(Datos[[#This Row],[Region]],$P$7:$S$61,2,FALSE)</f>
        <v>07</v>
      </c>
      <c r="J131" s="31">
        <f>VLOOKUP(Datos[[#This Row],[Mes]],$M$2:$N$13,2,FALSE)</f>
        <v>44562</v>
      </c>
      <c r="K131" s="31" t="str">
        <f>VLOOKUP(Datos[[#This Row],[Region]],$P$7:$S$61,4,FALSE)</f>
        <v>07 - Balears, Illes</v>
      </c>
    </row>
    <row r="132" spans="1:11" x14ac:dyDescent="0.25">
      <c r="A132" t="s">
        <v>72</v>
      </c>
      <c r="B132" t="s">
        <v>23</v>
      </c>
      <c r="C132" t="s">
        <v>5</v>
      </c>
      <c r="D132">
        <v>24005.01</v>
      </c>
      <c r="E132">
        <v>23767.34</v>
      </c>
      <c r="F132">
        <v>7</v>
      </c>
      <c r="G132">
        <v>24005.01</v>
      </c>
      <c r="H132">
        <v>23767.34</v>
      </c>
      <c r="I132" t="str">
        <f>VLOOKUP(Datos[[#This Row],[Region]],$P$7:$S$61,2,FALSE)</f>
        <v>07</v>
      </c>
      <c r="J132" s="31">
        <f>VLOOKUP(Datos[[#This Row],[Mes]],$M$2:$N$13,2,FALSE)</f>
        <v>44562</v>
      </c>
      <c r="K132" s="31" t="str">
        <f>VLOOKUP(Datos[[#This Row],[Region]],$P$7:$S$61,4,FALSE)</f>
        <v>07 - Balears, Illes</v>
      </c>
    </row>
    <row r="133" spans="1:11" x14ac:dyDescent="0.25">
      <c r="A133" t="s">
        <v>73</v>
      </c>
      <c r="B133" t="s">
        <v>19</v>
      </c>
      <c r="C133" t="s">
        <v>5</v>
      </c>
      <c r="D133">
        <v>2321.7800000000002</v>
      </c>
      <c r="E133">
        <v>2281.85</v>
      </c>
      <c r="F133">
        <v>8</v>
      </c>
      <c r="G133">
        <v>2321.7800000000002</v>
      </c>
      <c r="H133">
        <v>2281.85</v>
      </c>
      <c r="I133" t="str">
        <f>VLOOKUP(Datos[[#This Row],[Region]],$P$7:$S$61,2,FALSE)</f>
        <v>08</v>
      </c>
      <c r="J133" s="31">
        <f>VLOOKUP(Datos[[#This Row],[Mes]],$M$2:$N$13,2,FALSE)</f>
        <v>44562</v>
      </c>
      <c r="K133" s="31" t="str">
        <f>VLOOKUP(Datos[[#This Row],[Region]],$P$7:$S$61,4,FALSE)</f>
        <v>08 - Barcelona</v>
      </c>
    </row>
    <row r="134" spans="1:11" x14ac:dyDescent="0.25">
      <c r="A134" t="s">
        <v>73</v>
      </c>
      <c r="B134" t="s">
        <v>21</v>
      </c>
      <c r="C134" t="s">
        <v>5</v>
      </c>
      <c r="D134">
        <v>427027.18000000005</v>
      </c>
      <c r="E134">
        <v>407228.54</v>
      </c>
      <c r="F134">
        <v>8</v>
      </c>
      <c r="G134">
        <v>427027.18000000005</v>
      </c>
      <c r="H134">
        <v>407228.54</v>
      </c>
      <c r="I134" t="str">
        <f>VLOOKUP(Datos[[#This Row],[Region]],$P$7:$S$61,2,FALSE)</f>
        <v>08</v>
      </c>
      <c r="J134" s="31">
        <f>VLOOKUP(Datos[[#This Row],[Mes]],$M$2:$N$13,2,FALSE)</f>
        <v>44562</v>
      </c>
      <c r="K134" s="31" t="str">
        <f>VLOOKUP(Datos[[#This Row],[Region]],$P$7:$S$61,4,FALSE)</f>
        <v>08 - Barcelona</v>
      </c>
    </row>
    <row r="135" spans="1:11" x14ac:dyDescent="0.25">
      <c r="A135" t="s">
        <v>73</v>
      </c>
      <c r="B135" t="s">
        <v>22</v>
      </c>
      <c r="C135" t="s">
        <v>5</v>
      </c>
      <c r="D135">
        <v>51406.23</v>
      </c>
      <c r="E135">
        <v>50152.42</v>
      </c>
      <c r="F135">
        <v>8</v>
      </c>
      <c r="G135">
        <v>51406.23</v>
      </c>
      <c r="H135">
        <v>50152.42</v>
      </c>
      <c r="I135" t="str">
        <f>VLOOKUP(Datos[[#This Row],[Region]],$P$7:$S$61,2,FALSE)</f>
        <v>08</v>
      </c>
      <c r="J135" s="31">
        <f>VLOOKUP(Datos[[#This Row],[Mes]],$M$2:$N$13,2,FALSE)</f>
        <v>44562</v>
      </c>
      <c r="K135" s="31" t="str">
        <f>VLOOKUP(Datos[[#This Row],[Region]],$P$7:$S$61,4,FALSE)</f>
        <v>08 - Barcelona</v>
      </c>
    </row>
    <row r="136" spans="1:11" x14ac:dyDescent="0.25">
      <c r="A136" t="s">
        <v>73</v>
      </c>
      <c r="B136" t="s">
        <v>23</v>
      </c>
      <c r="C136" t="s">
        <v>5</v>
      </c>
      <c r="D136">
        <v>6100.3</v>
      </c>
      <c r="E136">
        <v>6039.9</v>
      </c>
      <c r="F136">
        <v>8</v>
      </c>
      <c r="G136">
        <v>6100.3</v>
      </c>
      <c r="H136">
        <v>6039.9</v>
      </c>
      <c r="I136" t="str">
        <f>VLOOKUP(Datos[[#This Row],[Region]],$P$7:$S$61,2,FALSE)</f>
        <v>08</v>
      </c>
      <c r="J136" s="31">
        <f>VLOOKUP(Datos[[#This Row],[Mes]],$M$2:$N$13,2,FALSE)</f>
        <v>44562</v>
      </c>
      <c r="K136" s="31" t="str">
        <f>VLOOKUP(Datos[[#This Row],[Region]],$P$7:$S$61,4,FALSE)</f>
        <v>08 - Barcelona</v>
      </c>
    </row>
    <row r="137" spans="1:11" x14ac:dyDescent="0.25">
      <c r="A137" t="s">
        <v>77</v>
      </c>
      <c r="B137" t="s">
        <v>19</v>
      </c>
      <c r="C137" t="s">
        <v>5</v>
      </c>
      <c r="D137">
        <v>13125.97</v>
      </c>
      <c r="E137">
        <v>12900.22</v>
      </c>
      <c r="F137">
        <v>9</v>
      </c>
      <c r="G137">
        <v>13125.97</v>
      </c>
      <c r="H137">
        <v>12900.22</v>
      </c>
      <c r="I137" t="str">
        <f>VLOOKUP(Datos[[#This Row],[Region]],$P$7:$S$61,2,FALSE)</f>
        <v>09</v>
      </c>
      <c r="J137" s="31">
        <f>VLOOKUP(Datos[[#This Row],[Mes]],$M$2:$N$13,2,FALSE)</f>
        <v>44562</v>
      </c>
      <c r="K137" s="31" t="str">
        <f>VLOOKUP(Datos[[#This Row],[Region]],$P$7:$S$61,4,FALSE)</f>
        <v>09 - Burgos</v>
      </c>
    </row>
    <row r="138" spans="1:11" x14ac:dyDescent="0.25">
      <c r="A138" t="s">
        <v>77</v>
      </c>
      <c r="B138" t="s">
        <v>21</v>
      </c>
      <c r="C138" t="s">
        <v>5</v>
      </c>
      <c r="D138">
        <v>59490.009999999995</v>
      </c>
      <c r="E138">
        <v>56468.83</v>
      </c>
      <c r="F138">
        <v>9</v>
      </c>
      <c r="G138">
        <v>59490.009999999995</v>
      </c>
      <c r="H138">
        <v>56468.83</v>
      </c>
      <c r="I138" t="str">
        <f>VLOOKUP(Datos[[#This Row],[Region]],$P$7:$S$61,2,FALSE)</f>
        <v>09</v>
      </c>
      <c r="J138" s="31">
        <f>VLOOKUP(Datos[[#This Row],[Mes]],$M$2:$N$13,2,FALSE)</f>
        <v>44562</v>
      </c>
      <c r="K138" s="31" t="str">
        <f>VLOOKUP(Datos[[#This Row],[Region]],$P$7:$S$61,4,FALSE)</f>
        <v>09 - Burgos</v>
      </c>
    </row>
    <row r="139" spans="1:11" x14ac:dyDescent="0.25">
      <c r="A139" t="s">
        <v>77</v>
      </c>
      <c r="B139" t="s">
        <v>22</v>
      </c>
      <c r="C139" t="s">
        <v>5</v>
      </c>
      <c r="D139">
        <v>390792.94</v>
      </c>
      <c r="E139">
        <v>381261.4</v>
      </c>
      <c r="F139">
        <v>9</v>
      </c>
      <c r="G139">
        <v>390792.94</v>
      </c>
      <c r="H139">
        <v>381261.4</v>
      </c>
      <c r="I139" t="str">
        <f>VLOOKUP(Datos[[#This Row],[Region]],$P$7:$S$61,2,FALSE)</f>
        <v>09</v>
      </c>
      <c r="J139" s="31">
        <f>VLOOKUP(Datos[[#This Row],[Mes]],$M$2:$N$13,2,FALSE)</f>
        <v>44562</v>
      </c>
      <c r="K139" s="31" t="str">
        <f>VLOOKUP(Datos[[#This Row],[Region]],$P$7:$S$61,4,FALSE)</f>
        <v>09 - Burgos</v>
      </c>
    </row>
    <row r="140" spans="1:11" x14ac:dyDescent="0.25">
      <c r="A140" t="s">
        <v>77</v>
      </c>
      <c r="B140" t="s">
        <v>23</v>
      </c>
      <c r="C140" t="s">
        <v>5</v>
      </c>
      <c r="D140">
        <v>4733.95</v>
      </c>
      <c r="E140">
        <v>4687.08</v>
      </c>
      <c r="F140">
        <v>9</v>
      </c>
      <c r="G140">
        <v>4733.95</v>
      </c>
      <c r="H140">
        <v>4687.08</v>
      </c>
      <c r="I140" t="str">
        <f>VLOOKUP(Datos[[#This Row],[Region]],$P$7:$S$61,2,FALSE)</f>
        <v>09</v>
      </c>
      <c r="J140" s="31">
        <f>VLOOKUP(Datos[[#This Row],[Mes]],$M$2:$N$13,2,FALSE)</f>
        <v>44562</v>
      </c>
      <c r="K140" s="31" t="str">
        <f>VLOOKUP(Datos[[#This Row],[Region]],$P$7:$S$61,4,FALSE)</f>
        <v>09 - Burgos</v>
      </c>
    </row>
    <row r="141" spans="1:11" x14ac:dyDescent="0.25">
      <c r="A141" t="s">
        <v>110</v>
      </c>
      <c r="B141" t="s">
        <v>19</v>
      </c>
      <c r="C141" t="s">
        <v>5</v>
      </c>
      <c r="D141">
        <v>491234.77</v>
      </c>
      <c r="E141">
        <v>482786.01</v>
      </c>
      <c r="F141">
        <v>10</v>
      </c>
      <c r="G141">
        <v>491234.77</v>
      </c>
      <c r="H141">
        <v>482786.01</v>
      </c>
      <c r="I141">
        <f>VLOOKUP(Datos[[#This Row],[Region]],$P$7:$S$61,2,FALSE)</f>
        <v>10</v>
      </c>
      <c r="J141" s="31">
        <f>VLOOKUP(Datos[[#This Row],[Mes]],$M$2:$N$13,2,FALSE)</f>
        <v>44562</v>
      </c>
      <c r="K141" s="31" t="str">
        <f>VLOOKUP(Datos[[#This Row],[Region]],$P$7:$S$61,4,FALSE)</f>
        <v>10 - Cáceres</v>
      </c>
    </row>
    <row r="142" spans="1:11" x14ac:dyDescent="0.25">
      <c r="A142" t="s">
        <v>110</v>
      </c>
      <c r="B142" t="s">
        <v>20</v>
      </c>
      <c r="C142" t="s">
        <v>5</v>
      </c>
      <c r="D142">
        <v>1551133</v>
      </c>
      <c r="E142">
        <v>1495797</v>
      </c>
      <c r="F142">
        <v>10</v>
      </c>
      <c r="G142">
        <v>1551133</v>
      </c>
      <c r="H142">
        <v>1495797</v>
      </c>
      <c r="I142">
        <f>VLOOKUP(Datos[[#This Row],[Region]],$P$7:$S$61,2,FALSE)</f>
        <v>10</v>
      </c>
      <c r="J142" s="31">
        <f>VLOOKUP(Datos[[#This Row],[Mes]],$M$2:$N$13,2,FALSE)</f>
        <v>44562</v>
      </c>
      <c r="K142" s="31" t="str">
        <f>VLOOKUP(Datos[[#This Row],[Region]],$P$7:$S$61,4,FALSE)</f>
        <v>10 - Cáceres</v>
      </c>
    </row>
    <row r="143" spans="1:11" x14ac:dyDescent="0.25">
      <c r="A143" t="s">
        <v>110</v>
      </c>
      <c r="B143" t="s">
        <v>21</v>
      </c>
      <c r="C143" t="s">
        <v>5</v>
      </c>
      <c r="D143">
        <v>10060.629999999999</v>
      </c>
      <c r="E143">
        <v>9005.17</v>
      </c>
      <c r="F143">
        <v>10</v>
      </c>
      <c r="G143">
        <v>10060.629999999999</v>
      </c>
      <c r="H143">
        <v>9005.17</v>
      </c>
      <c r="I143">
        <f>VLOOKUP(Datos[[#This Row],[Region]],$P$7:$S$61,2,FALSE)</f>
        <v>10</v>
      </c>
      <c r="J143" s="31">
        <f>VLOOKUP(Datos[[#This Row],[Mes]],$M$2:$N$13,2,FALSE)</f>
        <v>44562</v>
      </c>
      <c r="K143" s="31" t="str">
        <f>VLOOKUP(Datos[[#This Row],[Region]],$P$7:$S$61,4,FALSE)</f>
        <v>10 - Cáceres</v>
      </c>
    </row>
    <row r="144" spans="1:11" x14ac:dyDescent="0.25">
      <c r="A144" t="s">
        <v>110</v>
      </c>
      <c r="B144" t="s">
        <v>22</v>
      </c>
      <c r="C144" t="s">
        <v>5</v>
      </c>
      <c r="D144">
        <v>17105.62</v>
      </c>
      <c r="E144">
        <v>16688.41</v>
      </c>
      <c r="F144">
        <v>10</v>
      </c>
      <c r="G144">
        <v>17105.62</v>
      </c>
      <c r="H144">
        <v>16688.41</v>
      </c>
      <c r="I144">
        <f>VLOOKUP(Datos[[#This Row],[Region]],$P$7:$S$61,2,FALSE)</f>
        <v>10</v>
      </c>
      <c r="J144" s="31">
        <f>VLOOKUP(Datos[[#This Row],[Mes]],$M$2:$N$13,2,FALSE)</f>
        <v>44562</v>
      </c>
      <c r="K144" s="31" t="str">
        <f>VLOOKUP(Datos[[#This Row],[Region]],$P$7:$S$61,4,FALSE)</f>
        <v>10 - Cáceres</v>
      </c>
    </row>
    <row r="145" spans="1:11" x14ac:dyDescent="0.25">
      <c r="A145" t="s">
        <v>110</v>
      </c>
      <c r="B145" t="s">
        <v>23</v>
      </c>
      <c r="C145" t="s">
        <v>5</v>
      </c>
      <c r="D145">
        <v>201409.39</v>
      </c>
      <c r="E145">
        <v>199415.24</v>
      </c>
      <c r="F145">
        <v>10</v>
      </c>
      <c r="G145">
        <v>201409.39</v>
      </c>
      <c r="H145">
        <v>199415.24</v>
      </c>
      <c r="I145">
        <f>VLOOKUP(Datos[[#This Row],[Region]],$P$7:$S$61,2,FALSE)</f>
        <v>10</v>
      </c>
      <c r="J145" s="31">
        <f>VLOOKUP(Datos[[#This Row],[Mes]],$M$2:$N$13,2,FALSE)</f>
        <v>44562</v>
      </c>
      <c r="K145" s="31" t="str">
        <f>VLOOKUP(Datos[[#This Row],[Region]],$P$7:$S$61,4,FALSE)</f>
        <v>10 - Cáceres</v>
      </c>
    </row>
    <row r="146" spans="1:11" x14ac:dyDescent="0.25">
      <c r="A146" t="s">
        <v>110</v>
      </c>
      <c r="B146" t="s">
        <v>24</v>
      </c>
      <c r="C146" t="s">
        <v>5</v>
      </c>
      <c r="D146">
        <v>9581.84</v>
      </c>
      <c r="E146">
        <v>8710.76</v>
      </c>
      <c r="F146">
        <v>10</v>
      </c>
      <c r="G146">
        <v>9581.84</v>
      </c>
      <c r="H146">
        <v>8710.76</v>
      </c>
      <c r="I146">
        <f>VLOOKUP(Datos[[#This Row],[Region]],$P$7:$S$61,2,FALSE)</f>
        <v>10</v>
      </c>
      <c r="J146" s="31">
        <f>VLOOKUP(Datos[[#This Row],[Mes]],$M$2:$N$13,2,FALSE)</f>
        <v>44562</v>
      </c>
      <c r="K146" s="31" t="str">
        <f>VLOOKUP(Datos[[#This Row],[Region]],$P$7:$S$61,4,FALSE)</f>
        <v>10 - Cáceres</v>
      </c>
    </row>
    <row r="147" spans="1:11" x14ac:dyDescent="0.25">
      <c r="A147" t="s">
        <v>78</v>
      </c>
      <c r="B147" t="s">
        <v>19</v>
      </c>
      <c r="C147" t="s">
        <v>5</v>
      </c>
      <c r="D147">
        <v>65.97</v>
      </c>
      <c r="E147">
        <v>64.84</v>
      </c>
      <c r="F147">
        <v>11</v>
      </c>
      <c r="G147">
        <v>65.97</v>
      </c>
      <c r="H147">
        <v>64.84</v>
      </c>
      <c r="I147">
        <f>VLOOKUP(Datos[[#This Row],[Region]],$P$7:$S$61,2,FALSE)</f>
        <v>11</v>
      </c>
      <c r="J147" s="31">
        <f>VLOOKUP(Datos[[#This Row],[Mes]],$M$2:$N$13,2,FALSE)</f>
        <v>44562</v>
      </c>
      <c r="K147" s="31" t="str">
        <f>VLOOKUP(Datos[[#This Row],[Region]],$P$7:$S$61,4,FALSE)</f>
        <v>11 - Cádiz</v>
      </c>
    </row>
    <row r="148" spans="1:11" x14ac:dyDescent="0.25">
      <c r="A148" t="s">
        <v>78</v>
      </c>
      <c r="B148" t="s">
        <v>21</v>
      </c>
      <c r="C148" t="s">
        <v>5</v>
      </c>
      <c r="D148">
        <v>646814.48</v>
      </c>
      <c r="E148">
        <v>626820.5</v>
      </c>
      <c r="F148">
        <v>11</v>
      </c>
      <c r="G148">
        <v>646814.48</v>
      </c>
      <c r="H148">
        <v>626820.5</v>
      </c>
      <c r="I148">
        <f>VLOOKUP(Datos[[#This Row],[Region]],$P$7:$S$61,2,FALSE)</f>
        <v>11</v>
      </c>
      <c r="J148" s="31">
        <f>VLOOKUP(Datos[[#This Row],[Mes]],$M$2:$N$13,2,FALSE)</f>
        <v>44562</v>
      </c>
      <c r="K148" s="31" t="str">
        <f>VLOOKUP(Datos[[#This Row],[Region]],$P$7:$S$61,4,FALSE)</f>
        <v>11 - Cádiz</v>
      </c>
    </row>
    <row r="149" spans="1:11" x14ac:dyDescent="0.25">
      <c r="A149" t="s">
        <v>78</v>
      </c>
      <c r="B149" t="s">
        <v>22</v>
      </c>
      <c r="C149" t="s">
        <v>5</v>
      </c>
      <c r="D149">
        <v>298125.56</v>
      </c>
      <c r="E149">
        <v>290854.2</v>
      </c>
      <c r="F149">
        <v>11</v>
      </c>
      <c r="G149">
        <v>298125.56</v>
      </c>
      <c r="H149">
        <v>290854.2</v>
      </c>
      <c r="I149">
        <f>VLOOKUP(Datos[[#This Row],[Region]],$P$7:$S$61,2,FALSE)</f>
        <v>11</v>
      </c>
      <c r="J149" s="31">
        <f>VLOOKUP(Datos[[#This Row],[Mes]],$M$2:$N$13,2,FALSE)</f>
        <v>44562</v>
      </c>
      <c r="K149" s="31" t="str">
        <f>VLOOKUP(Datos[[#This Row],[Region]],$P$7:$S$61,4,FALSE)</f>
        <v>11 - Cádiz</v>
      </c>
    </row>
    <row r="150" spans="1:11" x14ac:dyDescent="0.25">
      <c r="A150" t="s">
        <v>78</v>
      </c>
      <c r="B150" t="s">
        <v>23</v>
      </c>
      <c r="C150" t="s">
        <v>5</v>
      </c>
      <c r="D150">
        <v>96533.21</v>
      </c>
      <c r="E150">
        <v>95577.44</v>
      </c>
      <c r="F150">
        <v>11</v>
      </c>
      <c r="G150">
        <v>96533.21</v>
      </c>
      <c r="H150">
        <v>95577.44</v>
      </c>
      <c r="I150">
        <f>VLOOKUP(Datos[[#This Row],[Region]],$P$7:$S$61,2,FALSE)</f>
        <v>11</v>
      </c>
      <c r="J150" s="31">
        <f>VLOOKUP(Datos[[#This Row],[Mes]],$M$2:$N$13,2,FALSE)</f>
        <v>44562</v>
      </c>
      <c r="K150" s="31" t="str">
        <f>VLOOKUP(Datos[[#This Row],[Region]],$P$7:$S$61,4,FALSE)</f>
        <v>11 - Cádiz</v>
      </c>
    </row>
    <row r="151" spans="1:11" x14ac:dyDescent="0.25">
      <c r="A151" t="s">
        <v>78</v>
      </c>
      <c r="B151" t="s">
        <v>24</v>
      </c>
      <c r="C151" t="s">
        <v>5</v>
      </c>
      <c r="D151">
        <v>7213.3</v>
      </c>
      <c r="E151">
        <v>6557.55</v>
      </c>
      <c r="F151">
        <v>11</v>
      </c>
      <c r="G151">
        <v>7213.3</v>
      </c>
      <c r="H151">
        <v>6557.55</v>
      </c>
      <c r="I151">
        <f>VLOOKUP(Datos[[#This Row],[Region]],$P$7:$S$61,2,FALSE)</f>
        <v>11</v>
      </c>
      <c r="J151" s="31">
        <f>VLOOKUP(Datos[[#This Row],[Mes]],$M$2:$N$13,2,FALSE)</f>
        <v>44562</v>
      </c>
      <c r="K151" s="31" t="str">
        <f>VLOOKUP(Datos[[#This Row],[Region]],$P$7:$S$61,4,FALSE)</f>
        <v>11 - Cádiz</v>
      </c>
    </row>
    <row r="152" spans="1:11" x14ac:dyDescent="0.25">
      <c r="A152" t="s">
        <v>80</v>
      </c>
      <c r="B152" t="s">
        <v>19</v>
      </c>
      <c r="C152" t="s">
        <v>5</v>
      </c>
      <c r="D152">
        <v>903.9</v>
      </c>
      <c r="E152">
        <v>888.35</v>
      </c>
      <c r="F152">
        <v>12</v>
      </c>
      <c r="G152">
        <v>903.9</v>
      </c>
      <c r="H152">
        <v>888.35</v>
      </c>
      <c r="I152">
        <f>VLOOKUP(Datos[[#This Row],[Region]],$P$7:$S$61,2,FALSE)</f>
        <v>12</v>
      </c>
      <c r="J152" s="31">
        <f>VLOOKUP(Datos[[#This Row],[Mes]],$M$2:$N$13,2,FALSE)</f>
        <v>44562</v>
      </c>
      <c r="K152" s="31" t="str">
        <f>VLOOKUP(Datos[[#This Row],[Region]],$P$7:$S$61,4,FALSE)</f>
        <v>12 - Castellón/Castelló</v>
      </c>
    </row>
    <row r="153" spans="1:11" x14ac:dyDescent="0.25">
      <c r="A153" t="s">
        <v>80</v>
      </c>
      <c r="B153" t="s">
        <v>21</v>
      </c>
      <c r="C153" t="s">
        <v>5</v>
      </c>
      <c r="D153">
        <v>226543.02000000002</v>
      </c>
      <c r="E153">
        <v>221569.66999999998</v>
      </c>
      <c r="F153">
        <v>12</v>
      </c>
      <c r="G153">
        <v>226543.02000000002</v>
      </c>
      <c r="H153">
        <v>221569.66999999998</v>
      </c>
      <c r="I153">
        <f>VLOOKUP(Datos[[#This Row],[Region]],$P$7:$S$61,2,FALSE)</f>
        <v>12</v>
      </c>
      <c r="J153" s="31">
        <f>VLOOKUP(Datos[[#This Row],[Mes]],$M$2:$N$13,2,FALSE)</f>
        <v>44562</v>
      </c>
      <c r="K153" s="31" t="str">
        <f>VLOOKUP(Datos[[#This Row],[Region]],$P$7:$S$61,4,FALSE)</f>
        <v>12 - Castellón/Castelló</v>
      </c>
    </row>
    <row r="154" spans="1:11" x14ac:dyDescent="0.25">
      <c r="A154" t="s">
        <v>80</v>
      </c>
      <c r="B154" t="s">
        <v>22</v>
      </c>
      <c r="C154" t="s">
        <v>5</v>
      </c>
      <c r="D154">
        <v>108888.72</v>
      </c>
      <c r="E154">
        <v>106232.9</v>
      </c>
      <c r="F154">
        <v>12</v>
      </c>
      <c r="G154">
        <v>108888.72</v>
      </c>
      <c r="H154">
        <v>106232.9</v>
      </c>
      <c r="I154">
        <f>VLOOKUP(Datos[[#This Row],[Region]],$P$7:$S$61,2,FALSE)</f>
        <v>12</v>
      </c>
      <c r="J154" s="31">
        <f>VLOOKUP(Datos[[#This Row],[Mes]],$M$2:$N$13,2,FALSE)</f>
        <v>44562</v>
      </c>
      <c r="K154" s="31" t="str">
        <f>VLOOKUP(Datos[[#This Row],[Region]],$P$7:$S$61,4,FALSE)</f>
        <v>12 - Castellón/Castelló</v>
      </c>
    </row>
    <row r="155" spans="1:11" x14ac:dyDescent="0.25">
      <c r="A155" t="s">
        <v>80</v>
      </c>
      <c r="B155" t="s">
        <v>23</v>
      </c>
      <c r="C155" t="s">
        <v>5</v>
      </c>
      <c r="D155">
        <v>7195.07</v>
      </c>
      <c r="E155">
        <v>7123.83</v>
      </c>
      <c r="F155">
        <v>12</v>
      </c>
      <c r="G155">
        <v>7195.07</v>
      </c>
      <c r="H155">
        <v>7123.83</v>
      </c>
      <c r="I155">
        <f>VLOOKUP(Datos[[#This Row],[Region]],$P$7:$S$61,2,FALSE)</f>
        <v>12</v>
      </c>
      <c r="J155" s="31">
        <f>VLOOKUP(Datos[[#This Row],[Mes]],$M$2:$N$13,2,FALSE)</f>
        <v>44562</v>
      </c>
      <c r="K155" s="31" t="str">
        <f>VLOOKUP(Datos[[#This Row],[Region]],$P$7:$S$61,4,FALSE)</f>
        <v>12 - Castellón/Castelló</v>
      </c>
    </row>
    <row r="156" spans="1:11" x14ac:dyDescent="0.25">
      <c r="A156" t="s">
        <v>68</v>
      </c>
      <c r="B156" t="s">
        <v>21</v>
      </c>
      <c r="C156" t="s">
        <v>5</v>
      </c>
      <c r="D156">
        <v>84943.5</v>
      </c>
      <c r="E156">
        <v>82856.84</v>
      </c>
      <c r="F156">
        <v>13</v>
      </c>
      <c r="G156">
        <v>84943.5</v>
      </c>
      <c r="H156">
        <v>82856.84</v>
      </c>
      <c r="I156">
        <f>VLOOKUP(Datos[[#This Row],[Region]],$P$7:$S$61,2,FALSE)</f>
        <v>13</v>
      </c>
      <c r="J156" s="31">
        <f>VLOOKUP(Datos[[#This Row],[Mes]],$M$2:$N$13,2,FALSE)</f>
        <v>44562</v>
      </c>
      <c r="K156" s="31" t="str">
        <f>VLOOKUP(Datos[[#This Row],[Region]],$P$7:$S$61,4,FALSE)</f>
        <v>13 - Ciudad Real</v>
      </c>
    </row>
    <row r="157" spans="1:11" x14ac:dyDescent="0.25">
      <c r="A157" t="s">
        <v>68</v>
      </c>
      <c r="B157" t="s">
        <v>22</v>
      </c>
      <c r="C157" t="s">
        <v>5</v>
      </c>
      <c r="D157">
        <v>26793.200000000001</v>
      </c>
      <c r="E157">
        <v>26139.71</v>
      </c>
      <c r="F157">
        <v>13</v>
      </c>
      <c r="G157">
        <v>26793.200000000001</v>
      </c>
      <c r="H157">
        <v>26139.71</v>
      </c>
      <c r="I157">
        <f>VLOOKUP(Datos[[#This Row],[Region]],$P$7:$S$61,2,FALSE)</f>
        <v>13</v>
      </c>
      <c r="J157" s="31">
        <f>VLOOKUP(Datos[[#This Row],[Mes]],$M$2:$N$13,2,FALSE)</f>
        <v>44562</v>
      </c>
      <c r="K157" s="31" t="str">
        <f>VLOOKUP(Datos[[#This Row],[Region]],$P$7:$S$61,4,FALSE)</f>
        <v>13 - Ciudad Real</v>
      </c>
    </row>
    <row r="158" spans="1:11" x14ac:dyDescent="0.25">
      <c r="A158" t="s">
        <v>68</v>
      </c>
      <c r="B158" t="s">
        <v>23</v>
      </c>
      <c r="C158" t="s">
        <v>5</v>
      </c>
      <c r="D158">
        <v>142547.71</v>
      </c>
      <c r="E158">
        <v>141136.35</v>
      </c>
      <c r="F158">
        <v>13</v>
      </c>
      <c r="G158">
        <v>142547.71</v>
      </c>
      <c r="H158">
        <v>141136.35</v>
      </c>
      <c r="I158">
        <f>VLOOKUP(Datos[[#This Row],[Region]],$P$7:$S$61,2,FALSE)</f>
        <v>13</v>
      </c>
      <c r="J158" s="31">
        <f>VLOOKUP(Datos[[#This Row],[Mes]],$M$2:$N$13,2,FALSE)</f>
        <v>44562</v>
      </c>
      <c r="K158" s="31" t="str">
        <f>VLOOKUP(Datos[[#This Row],[Region]],$P$7:$S$61,4,FALSE)</f>
        <v>13 - Ciudad Real</v>
      </c>
    </row>
    <row r="159" spans="1:11" x14ac:dyDescent="0.25">
      <c r="A159" t="s">
        <v>68</v>
      </c>
      <c r="B159" t="s">
        <v>24</v>
      </c>
      <c r="C159" t="s">
        <v>5</v>
      </c>
      <c r="D159">
        <v>7628.42</v>
      </c>
      <c r="E159">
        <v>6934.93</v>
      </c>
      <c r="F159">
        <v>13</v>
      </c>
      <c r="G159">
        <v>7628.42</v>
      </c>
      <c r="H159">
        <v>6934.93</v>
      </c>
      <c r="I159">
        <f>VLOOKUP(Datos[[#This Row],[Region]],$P$7:$S$61,2,FALSE)</f>
        <v>13</v>
      </c>
      <c r="J159" s="31">
        <f>VLOOKUP(Datos[[#This Row],[Mes]],$M$2:$N$13,2,FALSE)</f>
        <v>44562</v>
      </c>
      <c r="K159" s="31" t="str">
        <f>VLOOKUP(Datos[[#This Row],[Region]],$P$7:$S$61,4,FALSE)</f>
        <v>13 - Ciudad Real</v>
      </c>
    </row>
    <row r="160" spans="1:11" x14ac:dyDescent="0.25">
      <c r="A160" t="s">
        <v>81</v>
      </c>
      <c r="B160" t="s">
        <v>19</v>
      </c>
      <c r="C160" t="s">
        <v>5</v>
      </c>
      <c r="D160">
        <v>1502.58</v>
      </c>
      <c r="E160">
        <v>1476.74</v>
      </c>
      <c r="F160">
        <v>14</v>
      </c>
      <c r="G160">
        <v>1502.58</v>
      </c>
      <c r="H160">
        <v>1476.74</v>
      </c>
      <c r="I160">
        <f>VLOOKUP(Datos[[#This Row],[Region]],$P$7:$S$61,2,FALSE)</f>
        <v>14</v>
      </c>
      <c r="J160" s="31">
        <f>VLOOKUP(Datos[[#This Row],[Mes]],$M$2:$N$13,2,FALSE)</f>
        <v>44562</v>
      </c>
      <c r="K160" s="31" t="str">
        <f>VLOOKUP(Datos[[#This Row],[Region]],$P$7:$S$61,4,FALSE)</f>
        <v>14 - Córdoba</v>
      </c>
    </row>
    <row r="161" spans="1:11" x14ac:dyDescent="0.25">
      <c r="A161" t="s">
        <v>81</v>
      </c>
      <c r="B161" t="s">
        <v>21</v>
      </c>
      <c r="C161" t="s">
        <v>5</v>
      </c>
      <c r="D161">
        <v>73430.210000000006</v>
      </c>
      <c r="E161">
        <v>66968.800000000003</v>
      </c>
      <c r="F161">
        <v>14</v>
      </c>
      <c r="G161">
        <v>73430.210000000006</v>
      </c>
      <c r="H161">
        <v>66968.800000000003</v>
      </c>
      <c r="I161">
        <f>VLOOKUP(Datos[[#This Row],[Region]],$P$7:$S$61,2,FALSE)</f>
        <v>14</v>
      </c>
      <c r="J161" s="31">
        <f>VLOOKUP(Datos[[#This Row],[Mes]],$M$2:$N$13,2,FALSE)</f>
        <v>44562</v>
      </c>
      <c r="K161" s="31" t="str">
        <f>VLOOKUP(Datos[[#This Row],[Region]],$P$7:$S$61,4,FALSE)</f>
        <v>14 - Córdoba</v>
      </c>
    </row>
    <row r="162" spans="1:11" x14ac:dyDescent="0.25">
      <c r="A162" t="s">
        <v>81</v>
      </c>
      <c r="B162" t="s">
        <v>23</v>
      </c>
      <c r="C162" t="s">
        <v>5</v>
      </c>
      <c r="D162">
        <v>31354.07</v>
      </c>
      <c r="E162">
        <v>31043.63</v>
      </c>
      <c r="F162">
        <v>14</v>
      </c>
      <c r="G162">
        <v>31354.07</v>
      </c>
      <c r="H162">
        <v>31043.63</v>
      </c>
      <c r="I162">
        <f>VLOOKUP(Datos[[#This Row],[Region]],$P$7:$S$61,2,FALSE)</f>
        <v>14</v>
      </c>
      <c r="J162" s="31">
        <f>VLOOKUP(Datos[[#This Row],[Mes]],$M$2:$N$13,2,FALSE)</f>
        <v>44562</v>
      </c>
      <c r="K162" s="31" t="str">
        <f>VLOOKUP(Datos[[#This Row],[Region]],$P$7:$S$61,4,FALSE)</f>
        <v>14 - Córdoba</v>
      </c>
    </row>
    <row r="163" spans="1:11" x14ac:dyDescent="0.25">
      <c r="A163" t="s">
        <v>81</v>
      </c>
      <c r="B163" t="s">
        <v>24</v>
      </c>
      <c r="C163" t="s">
        <v>5</v>
      </c>
      <c r="D163">
        <v>10588.41</v>
      </c>
      <c r="E163">
        <v>9625.83</v>
      </c>
      <c r="F163">
        <v>14</v>
      </c>
      <c r="G163">
        <v>10588.41</v>
      </c>
      <c r="H163">
        <v>9625.83</v>
      </c>
      <c r="I163">
        <f>VLOOKUP(Datos[[#This Row],[Region]],$P$7:$S$61,2,FALSE)</f>
        <v>14</v>
      </c>
      <c r="J163" s="31">
        <f>VLOOKUP(Datos[[#This Row],[Mes]],$M$2:$N$13,2,FALSE)</f>
        <v>44562</v>
      </c>
      <c r="K163" s="31" t="str">
        <f>VLOOKUP(Datos[[#This Row],[Region]],$P$7:$S$61,4,FALSE)</f>
        <v>14 - Córdoba</v>
      </c>
    </row>
    <row r="164" spans="1:11" x14ac:dyDescent="0.25">
      <c r="A164" t="s">
        <v>82</v>
      </c>
      <c r="B164" t="s">
        <v>19</v>
      </c>
      <c r="C164" t="s">
        <v>5</v>
      </c>
      <c r="D164">
        <v>207152.62</v>
      </c>
      <c r="E164">
        <v>203589.8</v>
      </c>
      <c r="F164">
        <v>15</v>
      </c>
      <c r="G164">
        <v>207152.62</v>
      </c>
      <c r="H164">
        <v>203589.8</v>
      </c>
      <c r="I164">
        <f>VLOOKUP(Datos[[#This Row],[Region]],$P$7:$S$61,2,FALSE)</f>
        <v>15</v>
      </c>
      <c r="J164" s="31">
        <f>VLOOKUP(Datos[[#This Row],[Mes]],$M$2:$N$13,2,FALSE)</f>
        <v>44562</v>
      </c>
      <c r="K164" s="31" t="str">
        <f>VLOOKUP(Datos[[#This Row],[Region]],$P$7:$S$61,4,FALSE)</f>
        <v>15 - Coruña, A</v>
      </c>
    </row>
    <row r="165" spans="1:11" x14ac:dyDescent="0.25">
      <c r="A165" t="s">
        <v>82</v>
      </c>
      <c r="B165" t="s">
        <v>21</v>
      </c>
      <c r="C165" t="s">
        <v>5</v>
      </c>
      <c r="D165">
        <v>388118.88</v>
      </c>
      <c r="E165">
        <v>375960.2</v>
      </c>
      <c r="F165">
        <v>15</v>
      </c>
      <c r="G165">
        <v>388118.88</v>
      </c>
      <c r="H165">
        <v>375960.2</v>
      </c>
      <c r="I165">
        <f>VLOOKUP(Datos[[#This Row],[Region]],$P$7:$S$61,2,FALSE)</f>
        <v>15</v>
      </c>
      <c r="J165" s="31">
        <f>VLOOKUP(Datos[[#This Row],[Mes]],$M$2:$N$13,2,FALSE)</f>
        <v>44562</v>
      </c>
      <c r="K165" s="31" t="str">
        <f>VLOOKUP(Datos[[#This Row],[Region]],$P$7:$S$61,4,FALSE)</f>
        <v>15 - Coruña, A</v>
      </c>
    </row>
    <row r="166" spans="1:11" x14ac:dyDescent="0.25">
      <c r="A166" t="s">
        <v>82</v>
      </c>
      <c r="B166" t="s">
        <v>22</v>
      </c>
      <c r="C166" t="s">
        <v>5</v>
      </c>
      <c r="D166">
        <v>329800.09999999998</v>
      </c>
      <c r="E166">
        <v>321756.2</v>
      </c>
      <c r="F166">
        <v>15</v>
      </c>
      <c r="G166">
        <v>329800.09999999998</v>
      </c>
      <c r="H166">
        <v>321756.2</v>
      </c>
      <c r="I166">
        <f>VLOOKUP(Datos[[#This Row],[Region]],$P$7:$S$61,2,FALSE)</f>
        <v>15</v>
      </c>
      <c r="J166" s="31">
        <f>VLOOKUP(Datos[[#This Row],[Mes]],$M$2:$N$13,2,FALSE)</f>
        <v>44562</v>
      </c>
      <c r="K166" s="31" t="str">
        <f>VLOOKUP(Datos[[#This Row],[Region]],$P$7:$S$61,4,FALSE)</f>
        <v>15 - Coruña, A</v>
      </c>
    </row>
    <row r="167" spans="1:11" x14ac:dyDescent="0.25">
      <c r="A167" t="s">
        <v>82</v>
      </c>
      <c r="B167" t="s">
        <v>23</v>
      </c>
      <c r="C167" t="s">
        <v>5</v>
      </c>
      <c r="D167">
        <v>83.42</v>
      </c>
      <c r="E167">
        <v>82.59</v>
      </c>
      <c r="F167">
        <v>15</v>
      </c>
      <c r="G167">
        <v>83.42</v>
      </c>
      <c r="H167">
        <v>82.59</v>
      </c>
      <c r="I167">
        <f>VLOOKUP(Datos[[#This Row],[Region]],$P$7:$S$61,2,FALSE)</f>
        <v>15</v>
      </c>
      <c r="J167" s="31">
        <f>VLOOKUP(Datos[[#This Row],[Mes]],$M$2:$N$13,2,FALSE)</f>
        <v>44562</v>
      </c>
      <c r="K167" s="31" t="str">
        <f>VLOOKUP(Datos[[#This Row],[Region]],$P$7:$S$61,4,FALSE)</f>
        <v>15 - Coruña, A</v>
      </c>
    </row>
    <row r="168" spans="1:11" x14ac:dyDescent="0.25">
      <c r="A168" t="s">
        <v>83</v>
      </c>
      <c r="B168" t="s">
        <v>19</v>
      </c>
      <c r="C168" t="s">
        <v>5</v>
      </c>
      <c r="D168">
        <v>13723.43</v>
      </c>
      <c r="E168">
        <v>13487.4</v>
      </c>
      <c r="F168">
        <v>16</v>
      </c>
      <c r="G168">
        <v>13723.43</v>
      </c>
      <c r="H168">
        <v>13487.4</v>
      </c>
      <c r="I168">
        <f>VLOOKUP(Datos[[#This Row],[Region]],$P$7:$S$61,2,FALSE)</f>
        <v>16</v>
      </c>
      <c r="J168" s="31">
        <f>VLOOKUP(Datos[[#This Row],[Mes]],$M$2:$N$13,2,FALSE)</f>
        <v>44562</v>
      </c>
      <c r="K168" s="31" t="str">
        <f>VLOOKUP(Datos[[#This Row],[Region]],$P$7:$S$61,4,FALSE)</f>
        <v>16 - Cuenca</v>
      </c>
    </row>
    <row r="169" spans="1:11" x14ac:dyDescent="0.25">
      <c r="A169" t="s">
        <v>83</v>
      </c>
      <c r="B169" t="s">
        <v>21</v>
      </c>
      <c r="C169" t="s">
        <v>5</v>
      </c>
      <c r="D169">
        <v>12077.69</v>
      </c>
      <c r="E169">
        <v>11503.42</v>
      </c>
      <c r="F169">
        <v>16</v>
      </c>
      <c r="G169">
        <v>12077.69</v>
      </c>
      <c r="H169">
        <v>11503.42</v>
      </c>
      <c r="I169">
        <f>VLOOKUP(Datos[[#This Row],[Region]],$P$7:$S$61,2,FALSE)</f>
        <v>16</v>
      </c>
      <c r="J169" s="31">
        <f>VLOOKUP(Datos[[#This Row],[Mes]],$M$2:$N$13,2,FALSE)</f>
        <v>44562</v>
      </c>
      <c r="K169" s="31" t="str">
        <f>VLOOKUP(Datos[[#This Row],[Region]],$P$7:$S$61,4,FALSE)</f>
        <v>16 - Cuenca</v>
      </c>
    </row>
    <row r="170" spans="1:11" x14ac:dyDescent="0.25">
      <c r="A170" t="s">
        <v>83</v>
      </c>
      <c r="B170" t="s">
        <v>22</v>
      </c>
      <c r="C170" t="s">
        <v>5</v>
      </c>
      <c r="D170">
        <v>309443.46999999997</v>
      </c>
      <c r="E170">
        <v>301896.07</v>
      </c>
      <c r="F170">
        <v>16</v>
      </c>
      <c r="G170">
        <v>309443.46999999997</v>
      </c>
      <c r="H170">
        <v>301896.07</v>
      </c>
      <c r="I170">
        <f>VLOOKUP(Datos[[#This Row],[Region]],$P$7:$S$61,2,FALSE)</f>
        <v>16</v>
      </c>
      <c r="J170" s="31">
        <f>VLOOKUP(Datos[[#This Row],[Mes]],$M$2:$N$13,2,FALSE)</f>
        <v>44562</v>
      </c>
      <c r="K170" s="31" t="str">
        <f>VLOOKUP(Datos[[#This Row],[Region]],$P$7:$S$61,4,FALSE)</f>
        <v>16 - Cuenca</v>
      </c>
    </row>
    <row r="171" spans="1:11" x14ac:dyDescent="0.25">
      <c r="A171" t="s">
        <v>83</v>
      </c>
      <c r="B171" t="s">
        <v>23</v>
      </c>
      <c r="C171" t="s">
        <v>5</v>
      </c>
      <c r="D171">
        <v>124135.03999999999</v>
      </c>
      <c r="E171">
        <v>122905.98</v>
      </c>
      <c r="F171">
        <v>16</v>
      </c>
      <c r="G171">
        <v>124135.03999999999</v>
      </c>
      <c r="H171">
        <v>122905.98</v>
      </c>
      <c r="I171">
        <f>VLOOKUP(Datos[[#This Row],[Region]],$P$7:$S$61,2,FALSE)</f>
        <v>16</v>
      </c>
      <c r="J171" s="31">
        <f>VLOOKUP(Datos[[#This Row],[Mes]],$M$2:$N$13,2,FALSE)</f>
        <v>44562</v>
      </c>
      <c r="K171" s="31" t="str">
        <f>VLOOKUP(Datos[[#This Row],[Region]],$P$7:$S$61,4,FALSE)</f>
        <v>16 - Cuenca</v>
      </c>
    </row>
    <row r="172" spans="1:11" x14ac:dyDescent="0.25">
      <c r="A172" t="s">
        <v>106</v>
      </c>
      <c r="B172" t="s">
        <v>19</v>
      </c>
      <c r="C172" t="s">
        <v>5</v>
      </c>
      <c r="D172">
        <v>2097.34</v>
      </c>
      <c r="E172">
        <v>2061.27</v>
      </c>
      <c r="F172">
        <v>17</v>
      </c>
      <c r="G172">
        <v>2097.34</v>
      </c>
      <c r="H172">
        <v>2061.27</v>
      </c>
      <c r="I172">
        <f>VLOOKUP(Datos[[#This Row],[Region]],$P$7:$S$61,2,FALSE)</f>
        <v>17</v>
      </c>
      <c r="J172" s="31">
        <f>VLOOKUP(Datos[[#This Row],[Mes]],$M$2:$N$13,2,FALSE)</f>
        <v>44562</v>
      </c>
      <c r="K172" s="31" t="str">
        <f>VLOOKUP(Datos[[#This Row],[Region]],$P$7:$S$61,4,FALSE)</f>
        <v>17 - Girona</v>
      </c>
    </row>
    <row r="173" spans="1:11" x14ac:dyDescent="0.25">
      <c r="A173" t="s">
        <v>106</v>
      </c>
      <c r="B173" t="s">
        <v>21</v>
      </c>
      <c r="C173" t="s">
        <v>5</v>
      </c>
      <c r="D173">
        <v>32492.32</v>
      </c>
      <c r="E173">
        <v>31512.22</v>
      </c>
      <c r="F173">
        <v>17</v>
      </c>
      <c r="G173">
        <v>32492.32</v>
      </c>
      <c r="H173">
        <v>31512.22</v>
      </c>
      <c r="I173">
        <f>VLOOKUP(Datos[[#This Row],[Region]],$P$7:$S$61,2,FALSE)</f>
        <v>17</v>
      </c>
      <c r="J173" s="31">
        <f>VLOOKUP(Datos[[#This Row],[Mes]],$M$2:$N$13,2,FALSE)</f>
        <v>44562</v>
      </c>
      <c r="K173" s="31" t="str">
        <f>VLOOKUP(Datos[[#This Row],[Region]],$P$7:$S$61,4,FALSE)</f>
        <v>17 - Girona</v>
      </c>
    </row>
    <row r="174" spans="1:11" x14ac:dyDescent="0.25">
      <c r="A174" t="s">
        <v>106</v>
      </c>
      <c r="B174" t="s">
        <v>23</v>
      </c>
      <c r="C174" t="s">
        <v>5</v>
      </c>
      <c r="D174">
        <v>1513.95</v>
      </c>
      <c r="E174">
        <v>1498.96</v>
      </c>
      <c r="F174">
        <v>17</v>
      </c>
      <c r="G174">
        <v>1513.95</v>
      </c>
      <c r="H174">
        <v>1498.96</v>
      </c>
      <c r="I174">
        <f>VLOOKUP(Datos[[#This Row],[Region]],$P$7:$S$61,2,FALSE)</f>
        <v>17</v>
      </c>
      <c r="J174" s="31">
        <f>VLOOKUP(Datos[[#This Row],[Mes]],$M$2:$N$13,2,FALSE)</f>
        <v>44562</v>
      </c>
      <c r="K174" s="31" t="str">
        <f>VLOOKUP(Datos[[#This Row],[Region]],$P$7:$S$61,4,FALSE)</f>
        <v>17 - Girona</v>
      </c>
    </row>
    <row r="175" spans="1:11" x14ac:dyDescent="0.25">
      <c r="A175" t="s">
        <v>104</v>
      </c>
      <c r="B175" t="s">
        <v>19</v>
      </c>
      <c r="C175" t="s">
        <v>5</v>
      </c>
      <c r="D175">
        <v>3149.14</v>
      </c>
      <c r="E175">
        <v>3094.98</v>
      </c>
      <c r="F175">
        <v>18</v>
      </c>
      <c r="G175">
        <v>3149.14</v>
      </c>
      <c r="H175">
        <v>3094.98</v>
      </c>
      <c r="I175">
        <f>VLOOKUP(Datos[[#This Row],[Region]],$P$7:$S$61,2,FALSE)</f>
        <v>18</v>
      </c>
      <c r="J175" s="31">
        <f>VLOOKUP(Datos[[#This Row],[Mes]],$M$2:$N$13,2,FALSE)</f>
        <v>44562</v>
      </c>
      <c r="K175" s="31" t="str">
        <f>VLOOKUP(Datos[[#This Row],[Region]],$P$7:$S$61,4,FALSE)</f>
        <v>18 - Granada</v>
      </c>
    </row>
    <row r="176" spans="1:11" x14ac:dyDescent="0.25">
      <c r="A176" t="s">
        <v>104</v>
      </c>
      <c r="B176" t="s">
        <v>21</v>
      </c>
      <c r="C176" t="s">
        <v>5</v>
      </c>
      <c r="D176">
        <v>36519.300000000003</v>
      </c>
      <c r="E176">
        <v>35642.050000000003</v>
      </c>
      <c r="F176">
        <v>18</v>
      </c>
      <c r="G176">
        <v>36519.300000000003</v>
      </c>
      <c r="H176">
        <v>35642.050000000003</v>
      </c>
      <c r="I176">
        <f>VLOOKUP(Datos[[#This Row],[Region]],$P$7:$S$61,2,FALSE)</f>
        <v>18</v>
      </c>
      <c r="J176" s="31">
        <f>VLOOKUP(Datos[[#This Row],[Mes]],$M$2:$N$13,2,FALSE)</f>
        <v>44562</v>
      </c>
      <c r="K176" s="31" t="str">
        <f>VLOOKUP(Datos[[#This Row],[Region]],$P$7:$S$61,4,FALSE)</f>
        <v>18 - Granada</v>
      </c>
    </row>
    <row r="177" spans="1:11" x14ac:dyDescent="0.25">
      <c r="A177" t="s">
        <v>104</v>
      </c>
      <c r="B177" t="s">
        <v>22</v>
      </c>
      <c r="C177" t="s">
        <v>5</v>
      </c>
      <c r="D177">
        <v>69543.95</v>
      </c>
      <c r="E177">
        <v>67847.759999999995</v>
      </c>
      <c r="F177">
        <v>18</v>
      </c>
      <c r="G177">
        <v>69543.95</v>
      </c>
      <c r="H177">
        <v>67847.759999999995</v>
      </c>
      <c r="I177">
        <f>VLOOKUP(Datos[[#This Row],[Region]],$P$7:$S$61,2,FALSE)</f>
        <v>18</v>
      </c>
      <c r="J177" s="31">
        <f>VLOOKUP(Datos[[#This Row],[Mes]],$M$2:$N$13,2,FALSE)</f>
        <v>44562</v>
      </c>
      <c r="K177" s="31" t="str">
        <f>VLOOKUP(Datos[[#This Row],[Region]],$P$7:$S$61,4,FALSE)</f>
        <v>18 - Granada</v>
      </c>
    </row>
    <row r="178" spans="1:11" x14ac:dyDescent="0.25">
      <c r="A178" t="s">
        <v>104</v>
      </c>
      <c r="B178" t="s">
        <v>23</v>
      </c>
      <c r="C178" t="s">
        <v>5</v>
      </c>
      <c r="D178">
        <v>49816.06</v>
      </c>
      <c r="E178">
        <v>49322.83</v>
      </c>
      <c r="F178">
        <v>18</v>
      </c>
      <c r="G178">
        <v>49816.06</v>
      </c>
      <c r="H178">
        <v>49322.83</v>
      </c>
      <c r="I178">
        <f>VLOOKUP(Datos[[#This Row],[Region]],$P$7:$S$61,2,FALSE)</f>
        <v>18</v>
      </c>
      <c r="J178" s="31">
        <f>VLOOKUP(Datos[[#This Row],[Mes]],$M$2:$N$13,2,FALSE)</f>
        <v>44562</v>
      </c>
      <c r="K178" s="31" t="str">
        <f>VLOOKUP(Datos[[#This Row],[Region]],$P$7:$S$61,4,FALSE)</f>
        <v>18 - Granada</v>
      </c>
    </row>
    <row r="179" spans="1:11" x14ac:dyDescent="0.25">
      <c r="A179" t="s">
        <v>104</v>
      </c>
      <c r="B179" t="s">
        <v>24</v>
      </c>
      <c r="C179" t="s">
        <v>5</v>
      </c>
      <c r="D179">
        <v>12786.16</v>
      </c>
      <c r="E179">
        <v>11623.78</v>
      </c>
      <c r="F179">
        <v>18</v>
      </c>
      <c r="G179">
        <v>12786.16</v>
      </c>
      <c r="H179">
        <v>11623.78</v>
      </c>
      <c r="I179">
        <f>VLOOKUP(Datos[[#This Row],[Region]],$P$7:$S$61,2,FALSE)</f>
        <v>18</v>
      </c>
      <c r="J179" s="31">
        <f>VLOOKUP(Datos[[#This Row],[Mes]],$M$2:$N$13,2,FALSE)</f>
        <v>44562</v>
      </c>
      <c r="K179" s="31" t="str">
        <f>VLOOKUP(Datos[[#This Row],[Region]],$P$7:$S$61,4,FALSE)</f>
        <v>18 - Granada</v>
      </c>
    </row>
    <row r="180" spans="1:11" x14ac:dyDescent="0.25">
      <c r="A180" t="s">
        <v>108</v>
      </c>
      <c r="B180" t="s">
        <v>19</v>
      </c>
      <c r="C180" t="s">
        <v>5</v>
      </c>
      <c r="D180">
        <v>15957.21</v>
      </c>
      <c r="E180">
        <v>15682.76</v>
      </c>
      <c r="F180">
        <v>19</v>
      </c>
      <c r="G180">
        <v>15957.21</v>
      </c>
      <c r="H180">
        <v>15682.76</v>
      </c>
      <c r="I180">
        <f>VLOOKUP(Datos[[#This Row],[Region]],$P$7:$S$61,2,FALSE)</f>
        <v>19</v>
      </c>
      <c r="J180" s="31">
        <f>VLOOKUP(Datos[[#This Row],[Mes]],$M$2:$N$13,2,FALSE)</f>
        <v>44562</v>
      </c>
      <c r="K180" s="31" t="str">
        <f>VLOOKUP(Datos[[#This Row],[Region]],$P$7:$S$61,4,FALSE)</f>
        <v>19 - Guadalajara</v>
      </c>
    </row>
    <row r="181" spans="1:11" x14ac:dyDescent="0.25">
      <c r="A181" t="s">
        <v>108</v>
      </c>
      <c r="B181" t="s">
        <v>20</v>
      </c>
      <c r="C181" t="s">
        <v>5</v>
      </c>
      <c r="D181">
        <v>783415</v>
      </c>
      <c r="E181">
        <v>732544</v>
      </c>
      <c r="F181">
        <v>19</v>
      </c>
      <c r="G181">
        <v>783415</v>
      </c>
      <c r="H181">
        <v>732544</v>
      </c>
      <c r="I181">
        <f>VLOOKUP(Datos[[#This Row],[Region]],$P$7:$S$61,2,FALSE)</f>
        <v>19</v>
      </c>
      <c r="J181" s="31">
        <f>VLOOKUP(Datos[[#This Row],[Mes]],$M$2:$N$13,2,FALSE)</f>
        <v>44562</v>
      </c>
      <c r="K181" s="31" t="str">
        <f>VLOOKUP(Datos[[#This Row],[Region]],$P$7:$S$61,4,FALSE)</f>
        <v>19 - Guadalajara</v>
      </c>
    </row>
    <row r="182" spans="1:11" x14ac:dyDescent="0.25">
      <c r="A182" t="s">
        <v>108</v>
      </c>
      <c r="B182" t="s">
        <v>21</v>
      </c>
      <c r="C182" t="s">
        <v>5</v>
      </c>
      <c r="D182">
        <v>1705.75</v>
      </c>
      <c r="E182">
        <v>1704.02</v>
      </c>
      <c r="F182">
        <v>19</v>
      </c>
      <c r="G182">
        <v>1705.75</v>
      </c>
      <c r="H182">
        <v>1704.02</v>
      </c>
      <c r="I182">
        <f>VLOOKUP(Datos[[#This Row],[Region]],$P$7:$S$61,2,FALSE)</f>
        <v>19</v>
      </c>
      <c r="J182" s="31">
        <f>VLOOKUP(Datos[[#This Row],[Mes]],$M$2:$N$13,2,FALSE)</f>
        <v>44562</v>
      </c>
      <c r="K182" s="31" t="str">
        <f>VLOOKUP(Datos[[#This Row],[Region]],$P$7:$S$61,4,FALSE)</f>
        <v>19 - Guadalajara</v>
      </c>
    </row>
    <row r="183" spans="1:11" x14ac:dyDescent="0.25">
      <c r="A183" t="s">
        <v>108</v>
      </c>
      <c r="B183" t="s">
        <v>22</v>
      </c>
      <c r="C183" t="s">
        <v>5</v>
      </c>
      <c r="D183">
        <v>94871.66</v>
      </c>
      <c r="E183">
        <v>92557.72</v>
      </c>
      <c r="F183">
        <v>19</v>
      </c>
      <c r="G183">
        <v>94871.66</v>
      </c>
      <c r="H183">
        <v>92557.72</v>
      </c>
      <c r="I183">
        <f>VLOOKUP(Datos[[#This Row],[Region]],$P$7:$S$61,2,FALSE)</f>
        <v>19</v>
      </c>
      <c r="J183" s="31">
        <f>VLOOKUP(Datos[[#This Row],[Mes]],$M$2:$N$13,2,FALSE)</f>
        <v>44562</v>
      </c>
      <c r="K183" s="31" t="str">
        <f>VLOOKUP(Datos[[#This Row],[Region]],$P$7:$S$61,4,FALSE)</f>
        <v>19 - Guadalajara</v>
      </c>
    </row>
    <row r="184" spans="1:11" x14ac:dyDescent="0.25">
      <c r="A184" t="s">
        <v>108</v>
      </c>
      <c r="B184" t="s">
        <v>23</v>
      </c>
      <c r="C184" t="s">
        <v>5</v>
      </c>
      <c r="D184">
        <v>43092.07</v>
      </c>
      <c r="E184">
        <v>42665.42</v>
      </c>
      <c r="F184">
        <v>19</v>
      </c>
      <c r="G184">
        <v>43092.07</v>
      </c>
      <c r="H184">
        <v>42665.42</v>
      </c>
      <c r="I184">
        <f>VLOOKUP(Datos[[#This Row],[Region]],$P$7:$S$61,2,FALSE)</f>
        <v>19</v>
      </c>
      <c r="J184" s="31">
        <f>VLOOKUP(Datos[[#This Row],[Mes]],$M$2:$N$13,2,FALSE)</f>
        <v>44562</v>
      </c>
      <c r="K184" s="31" t="str">
        <f>VLOOKUP(Datos[[#This Row],[Region]],$P$7:$S$61,4,FALSE)</f>
        <v>19 - Guadalajara</v>
      </c>
    </row>
    <row r="185" spans="1:11" x14ac:dyDescent="0.25">
      <c r="A185" t="s">
        <v>105</v>
      </c>
      <c r="B185" t="s">
        <v>19</v>
      </c>
      <c r="C185" t="s">
        <v>5</v>
      </c>
      <c r="D185">
        <v>9600.6</v>
      </c>
      <c r="E185">
        <v>9435.48</v>
      </c>
      <c r="F185">
        <v>20</v>
      </c>
      <c r="G185">
        <v>9600.6</v>
      </c>
      <c r="H185">
        <v>9435.48</v>
      </c>
      <c r="I185">
        <f>VLOOKUP(Datos[[#This Row],[Region]],$P$7:$S$61,2,FALSE)</f>
        <v>20</v>
      </c>
      <c r="J185" s="31">
        <f>VLOOKUP(Datos[[#This Row],[Mes]],$M$2:$N$13,2,FALSE)</f>
        <v>44562</v>
      </c>
      <c r="K185" s="31" t="str">
        <f>VLOOKUP(Datos[[#This Row],[Region]],$P$7:$S$61,4,FALSE)</f>
        <v>20 - Gipuzkoa</v>
      </c>
    </row>
    <row r="186" spans="1:11" x14ac:dyDescent="0.25">
      <c r="A186" t="s">
        <v>105</v>
      </c>
      <c r="B186" t="s">
        <v>21</v>
      </c>
      <c r="C186" t="s">
        <v>5</v>
      </c>
      <c r="D186">
        <v>64260.61</v>
      </c>
      <c r="E186">
        <v>60576.5</v>
      </c>
      <c r="F186">
        <v>20</v>
      </c>
      <c r="G186">
        <v>64260.61</v>
      </c>
      <c r="H186">
        <v>60576.5</v>
      </c>
      <c r="I186">
        <f>VLOOKUP(Datos[[#This Row],[Region]],$P$7:$S$61,2,FALSE)</f>
        <v>20</v>
      </c>
      <c r="J186" s="31">
        <f>VLOOKUP(Datos[[#This Row],[Mes]],$M$2:$N$13,2,FALSE)</f>
        <v>44562</v>
      </c>
      <c r="K186" s="31" t="str">
        <f>VLOOKUP(Datos[[#This Row],[Region]],$P$7:$S$61,4,FALSE)</f>
        <v>20 - Gipuzkoa</v>
      </c>
    </row>
    <row r="187" spans="1:11" x14ac:dyDescent="0.25">
      <c r="A187" t="s">
        <v>105</v>
      </c>
      <c r="B187" t="s">
        <v>23</v>
      </c>
      <c r="C187" t="s">
        <v>5</v>
      </c>
      <c r="D187">
        <v>306.86</v>
      </c>
      <c r="E187">
        <v>303.82</v>
      </c>
      <c r="F187">
        <v>20</v>
      </c>
      <c r="G187">
        <v>306.86</v>
      </c>
      <c r="H187">
        <v>303.82</v>
      </c>
      <c r="I187">
        <f>VLOOKUP(Datos[[#This Row],[Region]],$P$7:$S$61,2,FALSE)</f>
        <v>20</v>
      </c>
      <c r="J187" s="31">
        <f>VLOOKUP(Datos[[#This Row],[Mes]],$M$2:$N$13,2,FALSE)</f>
        <v>44562</v>
      </c>
      <c r="K187" s="31" t="str">
        <f>VLOOKUP(Datos[[#This Row],[Region]],$P$7:$S$61,4,FALSE)</f>
        <v>20 - Gipuzkoa</v>
      </c>
    </row>
    <row r="188" spans="1:11" x14ac:dyDescent="0.25">
      <c r="A188" t="s">
        <v>103</v>
      </c>
      <c r="B188" t="s">
        <v>21</v>
      </c>
      <c r="C188" t="s">
        <v>5</v>
      </c>
      <c r="D188">
        <v>243355.59999999998</v>
      </c>
      <c r="E188">
        <v>232055.44999999998</v>
      </c>
      <c r="F188">
        <v>21</v>
      </c>
      <c r="G188">
        <v>243355.59999999998</v>
      </c>
      <c r="H188">
        <v>232055.44999999998</v>
      </c>
      <c r="I188">
        <f>VLOOKUP(Datos[[#This Row],[Region]],$P$7:$S$61,2,FALSE)</f>
        <v>21</v>
      </c>
      <c r="J188" s="31">
        <f>VLOOKUP(Datos[[#This Row],[Mes]],$M$2:$N$13,2,FALSE)</f>
        <v>44562</v>
      </c>
      <c r="K188" s="31" t="str">
        <f>VLOOKUP(Datos[[#This Row],[Region]],$P$7:$S$61,4,FALSE)</f>
        <v>21 - Huelva</v>
      </c>
    </row>
    <row r="189" spans="1:11" x14ac:dyDescent="0.25">
      <c r="A189" t="s">
        <v>103</v>
      </c>
      <c r="B189" t="s">
        <v>22</v>
      </c>
      <c r="C189" t="s">
        <v>5</v>
      </c>
      <c r="D189">
        <v>57947.54</v>
      </c>
      <c r="E189">
        <v>56534.19</v>
      </c>
      <c r="F189">
        <v>21</v>
      </c>
      <c r="G189">
        <v>57947.54</v>
      </c>
      <c r="H189">
        <v>56534.19</v>
      </c>
      <c r="I189">
        <f>VLOOKUP(Datos[[#This Row],[Region]],$P$7:$S$61,2,FALSE)</f>
        <v>21</v>
      </c>
      <c r="J189" s="31">
        <f>VLOOKUP(Datos[[#This Row],[Mes]],$M$2:$N$13,2,FALSE)</f>
        <v>44562</v>
      </c>
      <c r="K189" s="31" t="str">
        <f>VLOOKUP(Datos[[#This Row],[Region]],$P$7:$S$61,4,FALSE)</f>
        <v>21 - Huelva</v>
      </c>
    </row>
    <row r="190" spans="1:11" x14ac:dyDescent="0.25">
      <c r="A190" t="s">
        <v>103</v>
      </c>
      <c r="B190" t="s">
        <v>23</v>
      </c>
      <c r="C190" t="s">
        <v>5</v>
      </c>
      <c r="D190">
        <v>46597.75</v>
      </c>
      <c r="E190">
        <v>46136.39</v>
      </c>
      <c r="F190">
        <v>21</v>
      </c>
      <c r="G190">
        <v>46597.75</v>
      </c>
      <c r="H190">
        <v>46136.39</v>
      </c>
      <c r="I190">
        <f>VLOOKUP(Datos[[#This Row],[Region]],$P$7:$S$61,2,FALSE)</f>
        <v>21</v>
      </c>
      <c r="J190" s="31">
        <f>VLOOKUP(Datos[[#This Row],[Mes]],$M$2:$N$13,2,FALSE)</f>
        <v>44562</v>
      </c>
      <c r="K190" s="31" t="str">
        <f>VLOOKUP(Datos[[#This Row],[Region]],$P$7:$S$61,4,FALSE)</f>
        <v>21 - Huelva</v>
      </c>
    </row>
    <row r="191" spans="1:11" x14ac:dyDescent="0.25">
      <c r="A191" t="s">
        <v>102</v>
      </c>
      <c r="B191" t="s">
        <v>19</v>
      </c>
      <c r="C191" t="s">
        <v>5</v>
      </c>
      <c r="D191">
        <v>168220.47</v>
      </c>
      <c r="E191">
        <v>165327.24</v>
      </c>
      <c r="F191">
        <v>22</v>
      </c>
      <c r="G191">
        <v>168220.47</v>
      </c>
      <c r="H191">
        <v>165327.24</v>
      </c>
      <c r="I191">
        <f>VLOOKUP(Datos[[#This Row],[Region]],$P$7:$S$61,2,FALSE)</f>
        <v>22</v>
      </c>
      <c r="J191" s="31">
        <f>VLOOKUP(Datos[[#This Row],[Mes]],$M$2:$N$13,2,FALSE)</f>
        <v>44562</v>
      </c>
      <c r="K191" s="31" t="str">
        <f>VLOOKUP(Datos[[#This Row],[Region]],$P$7:$S$61,4,FALSE)</f>
        <v>22 - Huesca</v>
      </c>
    </row>
    <row r="192" spans="1:11" x14ac:dyDescent="0.25">
      <c r="A192" t="s">
        <v>102</v>
      </c>
      <c r="B192" t="s">
        <v>21</v>
      </c>
      <c r="C192" t="s">
        <v>5</v>
      </c>
      <c r="D192">
        <v>64042.03</v>
      </c>
      <c r="E192">
        <v>60875.77</v>
      </c>
      <c r="F192">
        <v>22</v>
      </c>
      <c r="G192">
        <v>64042.03</v>
      </c>
      <c r="H192">
        <v>60875.77</v>
      </c>
      <c r="I192">
        <f>VLOOKUP(Datos[[#This Row],[Region]],$P$7:$S$61,2,FALSE)</f>
        <v>22</v>
      </c>
      <c r="J192" s="31">
        <f>VLOOKUP(Datos[[#This Row],[Mes]],$M$2:$N$13,2,FALSE)</f>
        <v>44562</v>
      </c>
      <c r="K192" s="31" t="str">
        <f>VLOOKUP(Datos[[#This Row],[Region]],$P$7:$S$61,4,FALSE)</f>
        <v>22 - Huesca</v>
      </c>
    </row>
    <row r="193" spans="1:11" x14ac:dyDescent="0.25">
      <c r="A193" t="s">
        <v>102</v>
      </c>
      <c r="B193" t="s">
        <v>22</v>
      </c>
      <c r="C193" t="s">
        <v>5</v>
      </c>
      <c r="D193">
        <v>53589.07</v>
      </c>
      <c r="E193">
        <v>52282.02</v>
      </c>
      <c r="F193">
        <v>22</v>
      </c>
      <c r="G193">
        <v>53589.07</v>
      </c>
      <c r="H193">
        <v>52282.02</v>
      </c>
      <c r="I193">
        <f>VLOOKUP(Datos[[#This Row],[Region]],$P$7:$S$61,2,FALSE)</f>
        <v>22</v>
      </c>
      <c r="J193" s="31">
        <f>VLOOKUP(Datos[[#This Row],[Mes]],$M$2:$N$13,2,FALSE)</f>
        <v>44562</v>
      </c>
      <c r="K193" s="31" t="str">
        <f>VLOOKUP(Datos[[#This Row],[Region]],$P$7:$S$61,4,FALSE)</f>
        <v>22 - Huesca</v>
      </c>
    </row>
    <row r="194" spans="1:11" x14ac:dyDescent="0.25">
      <c r="A194" t="s">
        <v>102</v>
      </c>
      <c r="B194" t="s">
        <v>23</v>
      </c>
      <c r="C194" t="s">
        <v>5</v>
      </c>
      <c r="D194">
        <v>7402.1</v>
      </c>
      <c r="E194">
        <v>7328.81</v>
      </c>
      <c r="F194">
        <v>22</v>
      </c>
      <c r="G194">
        <v>7402.1</v>
      </c>
      <c r="H194">
        <v>7328.81</v>
      </c>
      <c r="I194">
        <f>VLOOKUP(Datos[[#This Row],[Region]],$P$7:$S$61,2,FALSE)</f>
        <v>22</v>
      </c>
      <c r="J194" s="31">
        <f>VLOOKUP(Datos[[#This Row],[Mes]],$M$2:$N$13,2,FALSE)</f>
        <v>44562</v>
      </c>
      <c r="K194" s="31" t="str">
        <f>VLOOKUP(Datos[[#This Row],[Region]],$P$7:$S$61,4,FALSE)</f>
        <v>22 - Huesca</v>
      </c>
    </row>
    <row r="195" spans="1:11" x14ac:dyDescent="0.25">
      <c r="A195" t="s">
        <v>57</v>
      </c>
      <c r="B195" t="s">
        <v>19</v>
      </c>
      <c r="C195" t="s">
        <v>5</v>
      </c>
      <c r="D195">
        <v>1809.32</v>
      </c>
      <c r="E195">
        <v>1778.2</v>
      </c>
      <c r="F195">
        <v>23</v>
      </c>
      <c r="G195">
        <v>1809.32</v>
      </c>
      <c r="H195">
        <v>1778.2</v>
      </c>
      <c r="I195">
        <f>VLOOKUP(Datos[[#This Row],[Region]],$P$7:$S$61,2,FALSE)</f>
        <v>23</v>
      </c>
      <c r="J195" s="31">
        <f>VLOOKUP(Datos[[#This Row],[Mes]],$M$2:$N$13,2,FALSE)</f>
        <v>44562</v>
      </c>
      <c r="K195" s="31" t="str">
        <f>VLOOKUP(Datos[[#This Row],[Region]],$P$7:$S$61,4,FALSE)</f>
        <v>23 - Jaén</v>
      </c>
    </row>
    <row r="196" spans="1:11" x14ac:dyDescent="0.25">
      <c r="A196" t="s">
        <v>57</v>
      </c>
      <c r="B196" t="s">
        <v>21</v>
      </c>
      <c r="C196" t="s">
        <v>5</v>
      </c>
      <c r="D196">
        <v>96015.22</v>
      </c>
      <c r="E196">
        <v>92680.040000000008</v>
      </c>
      <c r="F196">
        <v>23</v>
      </c>
      <c r="G196">
        <v>96015.22</v>
      </c>
      <c r="H196">
        <v>92680.040000000008</v>
      </c>
      <c r="I196">
        <f>VLOOKUP(Datos[[#This Row],[Region]],$P$7:$S$61,2,FALSE)</f>
        <v>23</v>
      </c>
      <c r="J196" s="31">
        <f>VLOOKUP(Datos[[#This Row],[Mes]],$M$2:$N$13,2,FALSE)</f>
        <v>44562</v>
      </c>
      <c r="K196" s="31" t="str">
        <f>VLOOKUP(Datos[[#This Row],[Region]],$P$7:$S$61,4,FALSE)</f>
        <v>23 - Jaén</v>
      </c>
    </row>
    <row r="197" spans="1:11" x14ac:dyDescent="0.25">
      <c r="A197" t="s">
        <v>57</v>
      </c>
      <c r="B197" t="s">
        <v>22</v>
      </c>
      <c r="C197" t="s">
        <v>5</v>
      </c>
      <c r="D197">
        <v>3042.08</v>
      </c>
      <c r="E197">
        <v>2967.88</v>
      </c>
      <c r="F197">
        <v>23</v>
      </c>
      <c r="G197">
        <v>3042.08</v>
      </c>
      <c r="H197">
        <v>2967.88</v>
      </c>
      <c r="I197">
        <f>VLOOKUP(Datos[[#This Row],[Region]],$P$7:$S$61,2,FALSE)</f>
        <v>23</v>
      </c>
      <c r="J197" s="31">
        <f>VLOOKUP(Datos[[#This Row],[Mes]],$M$2:$N$13,2,FALSE)</f>
        <v>44562</v>
      </c>
      <c r="K197" s="31" t="str">
        <f>VLOOKUP(Datos[[#This Row],[Region]],$P$7:$S$61,4,FALSE)</f>
        <v>23 - Jaén</v>
      </c>
    </row>
    <row r="198" spans="1:11" x14ac:dyDescent="0.25">
      <c r="A198" t="s">
        <v>57</v>
      </c>
      <c r="B198" t="s">
        <v>23</v>
      </c>
      <c r="C198" t="s">
        <v>5</v>
      </c>
      <c r="D198">
        <v>18995.14</v>
      </c>
      <c r="E198">
        <v>18807.07</v>
      </c>
      <c r="F198">
        <v>23</v>
      </c>
      <c r="G198">
        <v>18995.14</v>
      </c>
      <c r="H198">
        <v>18807.07</v>
      </c>
      <c r="I198">
        <f>VLOOKUP(Datos[[#This Row],[Region]],$P$7:$S$61,2,FALSE)</f>
        <v>23</v>
      </c>
      <c r="J198" s="31">
        <f>VLOOKUP(Datos[[#This Row],[Mes]],$M$2:$N$13,2,FALSE)</f>
        <v>44562</v>
      </c>
      <c r="K198" s="31" t="str">
        <f>VLOOKUP(Datos[[#This Row],[Region]],$P$7:$S$61,4,FALSE)</f>
        <v>23 - Jaén</v>
      </c>
    </row>
    <row r="199" spans="1:11" x14ac:dyDescent="0.25">
      <c r="A199" t="s">
        <v>101</v>
      </c>
      <c r="B199" t="s">
        <v>19</v>
      </c>
      <c r="C199" t="s">
        <v>5</v>
      </c>
      <c r="D199">
        <v>115491.26</v>
      </c>
      <c r="E199">
        <v>113504.92</v>
      </c>
      <c r="F199">
        <v>24</v>
      </c>
      <c r="G199">
        <v>115491.26</v>
      </c>
      <c r="H199">
        <v>113504.92</v>
      </c>
      <c r="I199">
        <f>VLOOKUP(Datos[[#This Row],[Region]],$P$7:$S$61,2,FALSE)</f>
        <v>24</v>
      </c>
      <c r="J199" s="31">
        <f>VLOOKUP(Datos[[#This Row],[Mes]],$M$2:$N$13,2,FALSE)</f>
        <v>44562</v>
      </c>
      <c r="K199" s="31" t="str">
        <f>VLOOKUP(Datos[[#This Row],[Region]],$P$7:$S$61,4,FALSE)</f>
        <v>24 - León</v>
      </c>
    </row>
    <row r="200" spans="1:11" x14ac:dyDescent="0.25">
      <c r="A200" t="s">
        <v>101</v>
      </c>
      <c r="B200" t="s">
        <v>21</v>
      </c>
      <c r="C200" t="s">
        <v>5</v>
      </c>
      <c r="D200">
        <v>46585.47</v>
      </c>
      <c r="E200">
        <v>42598.9</v>
      </c>
      <c r="F200">
        <v>24</v>
      </c>
      <c r="G200">
        <v>46585.47</v>
      </c>
      <c r="H200">
        <v>42598.9</v>
      </c>
      <c r="I200">
        <f>VLOOKUP(Datos[[#This Row],[Region]],$P$7:$S$61,2,FALSE)</f>
        <v>24</v>
      </c>
      <c r="J200" s="31">
        <f>VLOOKUP(Datos[[#This Row],[Mes]],$M$2:$N$13,2,FALSE)</f>
        <v>44562</v>
      </c>
      <c r="K200" s="31" t="str">
        <f>VLOOKUP(Datos[[#This Row],[Region]],$P$7:$S$61,4,FALSE)</f>
        <v>24 - León</v>
      </c>
    </row>
    <row r="201" spans="1:11" x14ac:dyDescent="0.25">
      <c r="A201" t="s">
        <v>101</v>
      </c>
      <c r="B201" t="s">
        <v>22</v>
      </c>
      <c r="C201" t="s">
        <v>5</v>
      </c>
      <c r="D201">
        <v>57037.17</v>
      </c>
      <c r="E201">
        <v>55646.02</v>
      </c>
      <c r="F201">
        <v>24</v>
      </c>
      <c r="G201">
        <v>57037.17</v>
      </c>
      <c r="H201">
        <v>55646.02</v>
      </c>
      <c r="I201">
        <f>VLOOKUP(Datos[[#This Row],[Region]],$P$7:$S$61,2,FALSE)</f>
        <v>24</v>
      </c>
      <c r="J201" s="31">
        <f>VLOOKUP(Datos[[#This Row],[Mes]],$M$2:$N$13,2,FALSE)</f>
        <v>44562</v>
      </c>
      <c r="K201" s="31" t="str">
        <f>VLOOKUP(Datos[[#This Row],[Region]],$P$7:$S$61,4,FALSE)</f>
        <v>24 - León</v>
      </c>
    </row>
    <row r="202" spans="1:11" x14ac:dyDescent="0.25">
      <c r="A202" t="s">
        <v>101</v>
      </c>
      <c r="B202" t="s">
        <v>23</v>
      </c>
      <c r="C202" t="s">
        <v>5</v>
      </c>
      <c r="D202">
        <v>5944.55</v>
      </c>
      <c r="E202">
        <v>5885.69</v>
      </c>
      <c r="F202">
        <v>24</v>
      </c>
      <c r="G202">
        <v>5944.55</v>
      </c>
      <c r="H202">
        <v>5885.69</v>
      </c>
      <c r="I202">
        <f>VLOOKUP(Datos[[#This Row],[Region]],$P$7:$S$61,2,FALSE)</f>
        <v>24</v>
      </c>
      <c r="J202" s="31">
        <f>VLOOKUP(Datos[[#This Row],[Mes]],$M$2:$N$13,2,FALSE)</f>
        <v>44562</v>
      </c>
      <c r="K202" s="31" t="str">
        <f>VLOOKUP(Datos[[#This Row],[Region]],$P$7:$S$61,4,FALSE)</f>
        <v>24 - León</v>
      </c>
    </row>
    <row r="203" spans="1:11" x14ac:dyDescent="0.25">
      <c r="A203" t="s">
        <v>100</v>
      </c>
      <c r="B203" t="s">
        <v>19</v>
      </c>
      <c r="C203" t="s">
        <v>5</v>
      </c>
      <c r="D203">
        <v>162270.01</v>
      </c>
      <c r="E203">
        <v>159479.13</v>
      </c>
      <c r="F203">
        <v>25</v>
      </c>
      <c r="G203">
        <v>162270.01</v>
      </c>
      <c r="H203">
        <v>159479.13</v>
      </c>
      <c r="I203">
        <f>VLOOKUP(Datos[[#This Row],[Region]],$P$7:$S$61,2,FALSE)</f>
        <v>25</v>
      </c>
      <c r="J203" s="31">
        <f>VLOOKUP(Datos[[#This Row],[Mes]],$M$2:$N$13,2,FALSE)</f>
        <v>44562</v>
      </c>
      <c r="K203" s="31" t="str">
        <f>VLOOKUP(Datos[[#This Row],[Region]],$P$7:$S$61,4,FALSE)</f>
        <v>25 - Lleida</v>
      </c>
    </row>
    <row r="204" spans="1:11" x14ac:dyDescent="0.25">
      <c r="A204" t="s">
        <v>100</v>
      </c>
      <c r="B204" t="s">
        <v>21</v>
      </c>
      <c r="C204" t="s">
        <v>5</v>
      </c>
      <c r="D204">
        <v>78175.289999999994</v>
      </c>
      <c r="E204">
        <v>75195.47</v>
      </c>
      <c r="F204">
        <v>25</v>
      </c>
      <c r="G204">
        <v>78175.289999999994</v>
      </c>
      <c r="H204">
        <v>75195.47</v>
      </c>
      <c r="I204">
        <f>VLOOKUP(Datos[[#This Row],[Region]],$P$7:$S$61,2,FALSE)</f>
        <v>25</v>
      </c>
      <c r="J204" s="31">
        <f>VLOOKUP(Datos[[#This Row],[Mes]],$M$2:$N$13,2,FALSE)</f>
        <v>44562</v>
      </c>
      <c r="K204" s="31" t="str">
        <f>VLOOKUP(Datos[[#This Row],[Region]],$P$7:$S$61,4,FALSE)</f>
        <v>25 - Lleida</v>
      </c>
    </row>
    <row r="205" spans="1:11" x14ac:dyDescent="0.25">
      <c r="A205" t="s">
        <v>100</v>
      </c>
      <c r="B205" t="s">
        <v>22</v>
      </c>
      <c r="C205" t="s">
        <v>5</v>
      </c>
      <c r="D205">
        <v>62669.39</v>
      </c>
      <c r="E205">
        <v>61140.87</v>
      </c>
      <c r="F205">
        <v>25</v>
      </c>
      <c r="G205">
        <v>62669.39</v>
      </c>
      <c r="H205">
        <v>61140.87</v>
      </c>
      <c r="I205">
        <f>VLOOKUP(Datos[[#This Row],[Region]],$P$7:$S$61,2,FALSE)</f>
        <v>25</v>
      </c>
      <c r="J205" s="31">
        <f>VLOOKUP(Datos[[#This Row],[Mes]],$M$2:$N$13,2,FALSE)</f>
        <v>44562</v>
      </c>
      <c r="K205" s="31" t="str">
        <f>VLOOKUP(Datos[[#This Row],[Region]],$P$7:$S$61,4,FALSE)</f>
        <v>25 - Lleida</v>
      </c>
    </row>
    <row r="206" spans="1:11" x14ac:dyDescent="0.25">
      <c r="A206" t="s">
        <v>100</v>
      </c>
      <c r="B206" t="s">
        <v>23</v>
      </c>
      <c r="C206" t="s">
        <v>5</v>
      </c>
      <c r="D206">
        <v>6666.54</v>
      </c>
      <c r="E206">
        <v>6600.53</v>
      </c>
      <c r="F206">
        <v>25</v>
      </c>
      <c r="G206">
        <v>6666.54</v>
      </c>
      <c r="H206">
        <v>6600.53</v>
      </c>
      <c r="I206">
        <f>VLOOKUP(Datos[[#This Row],[Region]],$P$7:$S$61,2,FALSE)</f>
        <v>25</v>
      </c>
      <c r="J206" s="31">
        <f>VLOOKUP(Datos[[#This Row],[Mes]],$M$2:$N$13,2,FALSE)</f>
        <v>44562</v>
      </c>
      <c r="K206" s="31" t="str">
        <f>VLOOKUP(Datos[[#This Row],[Region]],$P$7:$S$61,4,FALSE)</f>
        <v>25 - Lleida</v>
      </c>
    </row>
    <row r="207" spans="1:11" x14ac:dyDescent="0.25">
      <c r="A207" t="s">
        <v>100</v>
      </c>
      <c r="B207" t="s">
        <v>24</v>
      </c>
      <c r="C207" t="s">
        <v>5</v>
      </c>
      <c r="D207">
        <v>4128.12</v>
      </c>
      <c r="E207">
        <v>3752.84</v>
      </c>
      <c r="F207">
        <v>25</v>
      </c>
      <c r="G207">
        <v>4128.12</v>
      </c>
      <c r="H207">
        <v>3752.84</v>
      </c>
      <c r="I207">
        <f>VLOOKUP(Datos[[#This Row],[Region]],$P$7:$S$61,2,FALSE)</f>
        <v>25</v>
      </c>
      <c r="J207" s="31">
        <f>VLOOKUP(Datos[[#This Row],[Mes]],$M$2:$N$13,2,FALSE)</f>
        <v>44562</v>
      </c>
      <c r="K207" s="31" t="str">
        <f>VLOOKUP(Datos[[#This Row],[Region]],$P$7:$S$61,4,FALSE)</f>
        <v>25 - Lleida</v>
      </c>
    </row>
    <row r="208" spans="1:11" x14ac:dyDescent="0.25">
      <c r="A208" t="s">
        <v>92</v>
      </c>
      <c r="B208" t="s">
        <v>19</v>
      </c>
      <c r="C208" t="s">
        <v>5</v>
      </c>
      <c r="D208">
        <v>13417.86</v>
      </c>
      <c r="E208">
        <v>13187.09</v>
      </c>
      <c r="F208">
        <v>26</v>
      </c>
      <c r="G208">
        <v>13417.86</v>
      </c>
      <c r="H208">
        <v>13187.09</v>
      </c>
      <c r="I208">
        <f>VLOOKUP(Datos[[#This Row],[Region]],$P$7:$S$61,2,FALSE)</f>
        <v>26</v>
      </c>
      <c r="J208" s="31">
        <f>VLOOKUP(Datos[[#This Row],[Mes]],$M$2:$N$13,2,FALSE)</f>
        <v>44562</v>
      </c>
      <c r="K208" s="31" t="str">
        <f>VLOOKUP(Datos[[#This Row],[Region]],$P$7:$S$61,4,FALSE)</f>
        <v>26 - Rioja, La</v>
      </c>
    </row>
    <row r="209" spans="1:11" x14ac:dyDescent="0.25">
      <c r="A209" t="s">
        <v>92</v>
      </c>
      <c r="B209" t="s">
        <v>21</v>
      </c>
      <c r="C209" t="s">
        <v>5</v>
      </c>
      <c r="D209">
        <v>134129</v>
      </c>
      <c r="E209">
        <v>132454</v>
      </c>
      <c r="F209">
        <v>26</v>
      </c>
      <c r="G209">
        <v>134129</v>
      </c>
      <c r="H209">
        <v>132454</v>
      </c>
      <c r="I209">
        <f>VLOOKUP(Datos[[#This Row],[Region]],$P$7:$S$61,2,FALSE)</f>
        <v>26</v>
      </c>
      <c r="J209" s="31">
        <f>VLOOKUP(Datos[[#This Row],[Mes]],$M$2:$N$13,2,FALSE)</f>
        <v>44562</v>
      </c>
      <c r="K209" s="31" t="str">
        <f>VLOOKUP(Datos[[#This Row],[Region]],$P$7:$S$61,4,FALSE)</f>
        <v>26 - Rioja, La</v>
      </c>
    </row>
    <row r="210" spans="1:11" x14ac:dyDescent="0.25">
      <c r="A210" t="s">
        <v>92</v>
      </c>
      <c r="B210" t="s">
        <v>22</v>
      </c>
      <c r="C210" t="s">
        <v>5</v>
      </c>
      <c r="D210">
        <v>59056.18</v>
      </c>
      <c r="E210">
        <v>57615.79</v>
      </c>
      <c r="F210">
        <v>26</v>
      </c>
      <c r="G210">
        <v>59056.18</v>
      </c>
      <c r="H210">
        <v>57615.79</v>
      </c>
      <c r="I210">
        <f>VLOOKUP(Datos[[#This Row],[Region]],$P$7:$S$61,2,FALSE)</f>
        <v>26</v>
      </c>
      <c r="J210" s="31">
        <f>VLOOKUP(Datos[[#This Row],[Mes]],$M$2:$N$13,2,FALSE)</f>
        <v>44562</v>
      </c>
      <c r="K210" s="31" t="str">
        <f>VLOOKUP(Datos[[#This Row],[Region]],$P$7:$S$61,4,FALSE)</f>
        <v>26 - Rioja, La</v>
      </c>
    </row>
    <row r="211" spans="1:11" x14ac:dyDescent="0.25">
      <c r="A211" t="s">
        <v>92</v>
      </c>
      <c r="B211" t="s">
        <v>23</v>
      </c>
      <c r="C211" t="s">
        <v>5</v>
      </c>
      <c r="D211">
        <v>6383.23</v>
      </c>
      <c r="E211">
        <v>6320.03</v>
      </c>
      <c r="F211">
        <v>26</v>
      </c>
      <c r="G211">
        <v>6383.23</v>
      </c>
      <c r="H211">
        <v>6320.03</v>
      </c>
      <c r="I211">
        <f>VLOOKUP(Datos[[#This Row],[Region]],$P$7:$S$61,2,FALSE)</f>
        <v>26</v>
      </c>
      <c r="J211" s="31">
        <f>VLOOKUP(Datos[[#This Row],[Mes]],$M$2:$N$13,2,FALSE)</f>
        <v>44562</v>
      </c>
      <c r="K211" s="31" t="str">
        <f>VLOOKUP(Datos[[#This Row],[Region]],$P$7:$S$61,4,FALSE)</f>
        <v>26 - Rioja, La</v>
      </c>
    </row>
    <row r="212" spans="1:11" x14ac:dyDescent="0.25">
      <c r="A212" t="s">
        <v>58</v>
      </c>
      <c r="B212" t="s">
        <v>19</v>
      </c>
      <c r="C212" t="s">
        <v>5</v>
      </c>
      <c r="D212">
        <v>353431.42</v>
      </c>
      <c r="E212">
        <v>347352.75</v>
      </c>
      <c r="F212">
        <v>27</v>
      </c>
      <c r="G212">
        <v>353431.42</v>
      </c>
      <c r="H212">
        <v>347352.75</v>
      </c>
      <c r="I212">
        <f>VLOOKUP(Datos[[#This Row],[Region]],$P$7:$S$61,2,FALSE)</f>
        <v>27</v>
      </c>
      <c r="J212" s="31">
        <f>VLOOKUP(Datos[[#This Row],[Mes]],$M$2:$N$13,2,FALSE)</f>
        <v>44562</v>
      </c>
      <c r="K212" s="31" t="str">
        <f>VLOOKUP(Datos[[#This Row],[Region]],$P$7:$S$61,4,FALSE)</f>
        <v>27 - Lugo</v>
      </c>
    </row>
    <row r="213" spans="1:11" x14ac:dyDescent="0.25">
      <c r="A213" t="s">
        <v>58</v>
      </c>
      <c r="B213" t="s">
        <v>21</v>
      </c>
      <c r="C213" t="s">
        <v>5</v>
      </c>
      <c r="D213">
        <v>2466</v>
      </c>
      <c r="E213">
        <v>2367</v>
      </c>
      <c r="F213">
        <v>27</v>
      </c>
      <c r="G213">
        <v>2466</v>
      </c>
      <c r="H213">
        <v>2367</v>
      </c>
      <c r="I213">
        <f>VLOOKUP(Datos[[#This Row],[Region]],$P$7:$S$61,2,FALSE)</f>
        <v>27</v>
      </c>
      <c r="J213" s="31">
        <f>VLOOKUP(Datos[[#This Row],[Mes]],$M$2:$N$13,2,FALSE)</f>
        <v>44562</v>
      </c>
      <c r="K213" s="31" t="str">
        <f>VLOOKUP(Datos[[#This Row],[Region]],$P$7:$S$61,4,FALSE)</f>
        <v>27 - Lugo</v>
      </c>
    </row>
    <row r="214" spans="1:11" x14ac:dyDescent="0.25">
      <c r="A214" t="s">
        <v>58</v>
      </c>
      <c r="B214" t="s">
        <v>22</v>
      </c>
      <c r="C214" t="s">
        <v>5</v>
      </c>
      <c r="D214">
        <v>502797.12</v>
      </c>
      <c r="E214">
        <v>490533.78</v>
      </c>
      <c r="F214">
        <v>27</v>
      </c>
      <c r="G214">
        <v>502797.12</v>
      </c>
      <c r="H214">
        <v>490533.78</v>
      </c>
      <c r="I214">
        <f>VLOOKUP(Datos[[#This Row],[Region]],$P$7:$S$61,2,FALSE)</f>
        <v>27</v>
      </c>
      <c r="J214" s="31">
        <f>VLOOKUP(Datos[[#This Row],[Mes]],$M$2:$N$13,2,FALSE)</f>
        <v>44562</v>
      </c>
      <c r="K214" s="31" t="str">
        <f>VLOOKUP(Datos[[#This Row],[Region]],$P$7:$S$61,4,FALSE)</f>
        <v>27 - Lugo</v>
      </c>
    </row>
    <row r="215" spans="1:11" x14ac:dyDescent="0.25">
      <c r="A215" t="s">
        <v>58</v>
      </c>
      <c r="B215" t="s">
        <v>23</v>
      </c>
      <c r="C215" t="s">
        <v>5</v>
      </c>
      <c r="D215">
        <v>842.05</v>
      </c>
      <c r="E215">
        <v>833.71</v>
      </c>
      <c r="F215">
        <v>27</v>
      </c>
      <c r="G215">
        <v>842.05</v>
      </c>
      <c r="H215">
        <v>833.71</v>
      </c>
      <c r="I215">
        <f>VLOOKUP(Datos[[#This Row],[Region]],$P$7:$S$61,2,FALSE)</f>
        <v>27</v>
      </c>
      <c r="J215" s="31">
        <f>VLOOKUP(Datos[[#This Row],[Mes]],$M$2:$N$13,2,FALSE)</f>
        <v>44562</v>
      </c>
      <c r="K215" s="31" t="str">
        <f>VLOOKUP(Datos[[#This Row],[Region]],$P$7:$S$61,4,FALSE)</f>
        <v>27 - Lugo</v>
      </c>
    </row>
    <row r="216" spans="1:11" x14ac:dyDescent="0.25">
      <c r="A216" t="s">
        <v>99</v>
      </c>
      <c r="B216" t="s">
        <v>19</v>
      </c>
      <c r="C216" t="s">
        <v>5</v>
      </c>
      <c r="D216">
        <v>9354.5300000000007</v>
      </c>
      <c r="E216">
        <v>9193.64</v>
      </c>
      <c r="F216">
        <v>28</v>
      </c>
      <c r="G216">
        <v>9354.5300000000007</v>
      </c>
      <c r="H216">
        <v>9193.64</v>
      </c>
      <c r="I216">
        <f>VLOOKUP(Datos[[#This Row],[Region]],$P$7:$S$61,2,FALSE)</f>
        <v>28</v>
      </c>
      <c r="J216" s="31">
        <f>VLOOKUP(Datos[[#This Row],[Mes]],$M$2:$N$13,2,FALSE)</f>
        <v>44562</v>
      </c>
      <c r="K216" s="31" t="str">
        <f>VLOOKUP(Datos[[#This Row],[Region]],$P$7:$S$61,4,FALSE)</f>
        <v>28 - Madrid</v>
      </c>
    </row>
    <row r="217" spans="1:11" x14ac:dyDescent="0.25">
      <c r="A217" t="s">
        <v>99</v>
      </c>
      <c r="B217" t="s">
        <v>21</v>
      </c>
      <c r="C217" t="s">
        <v>5</v>
      </c>
      <c r="D217">
        <v>81877.08</v>
      </c>
      <c r="E217">
        <v>73869.38</v>
      </c>
      <c r="F217">
        <v>28</v>
      </c>
      <c r="G217">
        <v>81877.08</v>
      </c>
      <c r="H217">
        <v>73869.38</v>
      </c>
      <c r="I217">
        <f>VLOOKUP(Datos[[#This Row],[Region]],$P$7:$S$61,2,FALSE)</f>
        <v>28</v>
      </c>
      <c r="J217" s="31">
        <f>VLOOKUP(Datos[[#This Row],[Mes]],$M$2:$N$13,2,FALSE)</f>
        <v>44562</v>
      </c>
      <c r="K217" s="31" t="str">
        <f>VLOOKUP(Datos[[#This Row],[Region]],$P$7:$S$61,4,FALSE)</f>
        <v>28 - Madrid</v>
      </c>
    </row>
    <row r="218" spans="1:11" x14ac:dyDescent="0.25">
      <c r="A218" t="s">
        <v>99</v>
      </c>
      <c r="B218" t="s">
        <v>23</v>
      </c>
      <c r="C218" t="s">
        <v>5</v>
      </c>
      <c r="D218">
        <v>10073.370000000001</v>
      </c>
      <c r="E218">
        <v>9973.6299999999992</v>
      </c>
      <c r="F218">
        <v>28</v>
      </c>
      <c r="G218">
        <v>10073.370000000001</v>
      </c>
      <c r="H218">
        <v>9973.6299999999992</v>
      </c>
      <c r="I218">
        <f>VLOOKUP(Datos[[#This Row],[Region]],$P$7:$S$61,2,FALSE)</f>
        <v>28</v>
      </c>
      <c r="J218" s="31">
        <f>VLOOKUP(Datos[[#This Row],[Mes]],$M$2:$N$13,2,FALSE)</f>
        <v>44562</v>
      </c>
      <c r="K218" s="31" t="str">
        <f>VLOOKUP(Datos[[#This Row],[Region]],$P$7:$S$61,4,FALSE)</f>
        <v>28 - Madrid</v>
      </c>
    </row>
    <row r="219" spans="1:11" x14ac:dyDescent="0.25">
      <c r="A219" t="s">
        <v>98</v>
      </c>
      <c r="B219" t="s">
        <v>19</v>
      </c>
      <c r="C219" t="s">
        <v>5</v>
      </c>
      <c r="D219">
        <v>21450.79</v>
      </c>
      <c r="E219">
        <v>21081.86</v>
      </c>
      <c r="F219">
        <v>29</v>
      </c>
      <c r="G219">
        <v>21450.79</v>
      </c>
      <c r="H219">
        <v>21081.86</v>
      </c>
      <c r="I219">
        <f>VLOOKUP(Datos[[#This Row],[Region]],$P$7:$S$61,2,FALSE)</f>
        <v>29</v>
      </c>
      <c r="J219" s="31">
        <f>VLOOKUP(Datos[[#This Row],[Mes]],$M$2:$N$13,2,FALSE)</f>
        <v>44562</v>
      </c>
      <c r="K219" s="31" t="str">
        <f>VLOOKUP(Datos[[#This Row],[Region]],$P$7:$S$61,4,FALSE)</f>
        <v>29 - Málaga</v>
      </c>
    </row>
    <row r="220" spans="1:11" x14ac:dyDescent="0.25">
      <c r="A220" t="s">
        <v>98</v>
      </c>
      <c r="B220" t="s">
        <v>21</v>
      </c>
      <c r="C220" t="s">
        <v>5</v>
      </c>
      <c r="D220">
        <v>79768.78</v>
      </c>
      <c r="E220">
        <v>76584.84</v>
      </c>
      <c r="F220">
        <v>29</v>
      </c>
      <c r="G220">
        <v>79768.78</v>
      </c>
      <c r="H220">
        <v>76584.84</v>
      </c>
      <c r="I220">
        <f>VLOOKUP(Datos[[#This Row],[Region]],$P$7:$S$61,2,FALSE)</f>
        <v>29</v>
      </c>
      <c r="J220" s="31">
        <f>VLOOKUP(Datos[[#This Row],[Mes]],$M$2:$N$13,2,FALSE)</f>
        <v>44562</v>
      </c>
      <c r="K220" s="31" t="str">
        <f>VLOOKUP(Datos[[#This Row],[Region]],$P$7:$S$61,4,FALSE)</f>
        <v>29 - Málaga</v>
      </c>
    </row>
    <row r="221" spans="1:11" x14ac:dyDescent="0.25">
      <c r="A221" t="s">
        <v>98</v>
      </c>
      <c r="B221" t="s">
        <v>22</v>
      </c>
      <c r="C221" t="s">
        <v>5</v>
      </c>
      <c r="D221">
        <v>146185.25</v>
      </c>
      <c r="E221">
        <v>142619.76</v>
      </c>
      <c r="F221">
        <v>29</v>
      </c>
      <c r="G221">
        <v>146185.25</v>
      </c>
      <c r="H221">
        <v>142619.76</v>
      </c>
      <c r="I221">
        <f>VLOOKUP(Datos[[#This Row],[Region]],$P$7:$S$61,2,FALSE)</f>
        <v>29</v>
      </c>
      <c r="J221" s="31">
        <f>VLOOKUP(Datos[[#This Row],[Mes]],$M$2:$N$13,2,FALSE)</f>
        <v>44562</v>
      </c>
      <c r="K221" s="31" t="str">
        <f>VLOOKUP(Datos[[#This Row],[Region]],$P$7:$S$61,4,FALSE)</f>
        <v>29 - Málaga</v>
      </c>
    </row>
    <row r="222" spans="1:11" x14ac:dyDescent="0.25">
      <c r="A222" t="s">
        <v>98</v>
      </c>
      <c r="B222" t="s">
        <v>23</v>
      </c>
      <c r="C222" t="s">
        <v>5</v>
      </c>
      <c r="D222">
        <v>20682.57</v>
      </c>
      <c r="E222">
        <v>20477.79</v>
      </c>
      <c r="F222">
        <v>29</v>
      </c>
      <c r="G222">
        <v>20682.57</v>
      </c>
      <c r="H222">
        <v>20477.79</v>
      </c>
      <c r="I222">
        <f>VLOOKUP(Datos[[#This Row],[Region]],$P$7:$S$61,2,FALSE)</f>
        <v>29</v>
      </c>
      <c r="J222" s="31">
        <f>VLOOKUP(Datos[[#This Row],[Mes]],$M$2:$N$13,2,FALSE)</f>
        <v>44562</v>
      </c>
      <c r="K222" s="31" t="str">
        <f>VLOOKUP(Datos[[#This Row],[Region]],$P$7:$S$61,4,FALSE)</f>
        <v>29 - Málaga</v>
      </c>
    </row>
    <row r="223" spans="1:11" x14ac:dyDescent="0.25">
      <c r="A223" t="s">
        <v>60</v>
      </c>
      <c r="B223" t="s">
        <v>19</v>
      </c>
      <c r="C223" t="s">
        <v>5</v>
      </c>
      <c r="D223">
        <v>5660.02</v>
      </c>
      <c r="E223">
        <v>5562.67</v>
      </c>
      <c r="F223">
        <v>30</v>
      </c>
      <c r="G223">
        <v>5660.02</v>
      </c>
      <c r="H223">
        <v>5562.67</v>
      </c>
      <c r="I223">
        <f>VLOOKUP(Datos[[#This Row],[Region]],$P$7:$S$61,2,FALSE)</f>
        <v>30</v>
      </c>
      <c r="J223" s="31">
        <f>VLOOKUP(Datos[[#This Row],[Mes]],$M$2:$N$13,2,FALSE)</f>
        <v>44562</v>
      </c>
      <c r="K223" s="31" t="str">
        <f>VLOOKUP(Datos[[#This Row],[Region]],$P$7:$S$61,4,FALSE)</f>
        <v>30 - Murcia</v>
      </c>
    </row>
    <row r="224" spans="1:11" x14ac:dyDescent="0.25">
      <c r="A224" t="s">
        <v>60</v>
      </c>
      <c r="B224" t="s">
        <v>21</v>
      </c>
      <c r="C224" t="s">
        <v>5</v>
      </c>
      <c r="D224">
        <v>449151.91000000003</v>
      </c>
      <c r="E224">
        <v>437541.01</v>
      </c>
      <c r="F224">
        <v>30</v>
      </c>
      <c r="G224">
        <v>449151.91000000003</v>
      </c>
      <c r="H224">
        <v>437541.01</v>
      </c>
      <c r="I224">
        <f>VLOOKUP(Datos[[#This Row],[Region]],$P$7:$S$61,2,FALSE)</f>
        <v>30</v>
      </c>
      <c r="J224" s="31">
        <f>VLOOKUP(Datos[[#This Row],[Mes]],$M$2:$N$13,2,FALSE)</f>
        <v>44562</v>
      </c>
      <c r="K224" s="31" t="str">
        <f>VLOOKUP(Datos[[#This Row],[Region]],$P$7:$S$61,4,FALSE)</f>
        <v>30 - Murcia</v>
      </c>
    </row>
    <row r="225" spans="1:11" x14ac:dyDescent="0.25">
      <c r="A225" t="s">
        <v>60</v>
      </c>
      <c r="B225" t="s">
        <v>22</v>
      </c>
      <c r="C225" t="s">
        <v>5</v>
      </c>
      <c r="D225">
        <v>44656.45</v>
      </c>
      <c r="E225">
        <v>43567.27</v>
      </c>
      <c r="F225">
        <v>30</v>
      </c>
      <c r="G225">
        <v>44656.45</v>
      </c>
      <c r="H225">
        <v>43567.27</v>
      </c>
      <c r="I225">
        <f>VLOOKUP(Datos[[#This Row],[Region]],$P$7:$S$61,2,FALSE)</f>
        <v>30</v>
      </c>
      <c r="J225" s="31">
        <f>VLOOKUP(Datos[[#This Row],[Mes]],$M$2:$N$13,2,FALSE)</f>
        <v>44562</v>
      </c>
      <c r="K225" s="31" t="str">
        <f>VLOOKUP(Datos[[#This Row],[Region]],$P$7:$S$61,4,FALSE)</f>
        <v>30 - Murcia</v>
      </c>
    </row>
    <row r="226" spans="1:11" x14ac:dyDescent="0.25">
      <c r="A226" t="s">
        <v>60</v>
      </c>
      <c r="B226" t="s">
        <v>23</v>
      </c>
      <c r="C226" t="s">
        <v>5</v>
      </c>
      <c r="D226">
        <v>117053.1</v>
      </c>
      <c r="E226">
        <v>115894.16</v>
      </c>
      <c r="F226">
        <v>30</v>
      </c>
      <c r="G226">
        <v>117053.1</v>
      </c>
      <c r="H226">
        <v>115894.16</v>
      </c>
      <c r="I226">
        <f>VLOOKUP(Datos[[#This Row],[Region]],$P$7:$S$61,2,FALSE)</f>
        <v>30</v>
      </c>
      <c r="J226" s="31">
        <f>VLOOKUP(Datos[[#This Row],[Mes]],$M$2:$N$13,2,FALSE)</f>
        <v>44562</v>
      </c>
      <c r="K226" s="31" t="str">
        <f>VLOOKUP(Datos[[#This Row],[Region]],$P$7:$S$61,4,FALSE)</f>
        <v>30 - Murcia</v>
      </c>
    </row>
    <row r="227" spans="1:11" x14ac:dyDescent="0.25">
      <c r="A227" t="s">
        <v>60</v>
      </c>
      <c r="B227" t="s">
        <v>24</v>
      </c>
      <c r="C227" t="s">
        <v>5</v>
      </c>
      <c r="D227">
        <v>766.56</v>
      </c>
      <c r="E227">
        <v>696.87</v>
      </c>
      <c r="F227">
        <v>30</v>
      </c>
      <c r="G227">
        <v>766.56</v>
      </c>
      <c r="H227">
        <v>696.87</v>
      </c>
      <c r="I227">
        <f>VLOOKUP(Datos[[#This Row],[Region]],$P$7:$S$61,2,FALSE)</f>
        <v>30</v>
      </c>
      <c r="J227" s="31">
        <f>VLOOKUP(Datos[[#This Row],[Mes]],$M$2:$N$13,2,FALSE)</f>
        <v>44562</v>
      </c>
      <c r="K227" s="31" t="str">
        <f>VLOOKUP(Datos[[#This Row],[Region]],$P$7:$S$61,4,FALSE)</f>
        <v>30 - Murcia</v>
      </c>
    </row>
    <row r="228" spans="1:11" x14ac:dyDescent="0.25">
      <c r="A228" t="s">
        <v>96</v>
      </c>
      <c r="B228" t="s">
        <v>19</v>
      </c>
      <c r="C228" t="s">
        <v>5</v>
      </c>
      <c r="D228">
        <v>68357.990000000005</v>
      </c>
      <c r="E228">
        <v>67182.3</v>
      </c>
      <c r="F228">
        <v>31</v>
      </c>
      <c r="G228">
        <v>68357.990000000005</v>
      </c>
      <c r="H228">
        <v>67182.3</v>
      </c>
      <c r="I228">
        <f>VLOOKUP(Datos[[#This Row],[Region]],$P$7:$S$61,2,FALSE)</f>
        <v>31</v>
      </c>
      <c r="J228" s="31">
        <f>VLOOKUP(Datos[[#This Row],[Mes]],$M$2:$N$13,2,FALSE)</f>
        <v>44562</v>
      </c>
      <c r="K228" s="31" t="str">
        <f>VLOOKUP(Datos[[#This Row],[Region]],$P$7:$S$61,4,FALSE)</f>
        <v>31 - Navarra</v>
      </c>
    </row>
    <row r="229" spans="1:11" x14ac:dyDescent="0.25">
      <c r="A229" t="s">
        <v>96</v>
      </c>
      <c r="B229" t="s">
        <v>21</v>
      </c>
      <c r="C229" t="s">
        <v>5</v>
      </c>
      <c r="D229">
        <v>356610.17</v>
      </c>
      <c r="E229">
        <v>346575.80000000005</v>
      </c>
      <c r="F229">
        <v>31</v>
      </c>
      <c r="G229">
        <v>356610.17</v>
      </c>
      <c r="H229">
        <v>346575.80000000005</v>
      </c>
      <c r="I229">
        <f>VLOOKUP(Datos[[#This Row],[Region]],$P$7:$S$61,2,FALSE)</f>
        <v>31</v>
      </c>
      <c r="J229" s="31">
        <f>VLOOKUP(Datos[[#This Row],[Mes]],$M$2:$N$13,2,FALSE)</f>
        <v>44562</v>
      </c>
      <c r="K229" s="31" t="str">
        <f>VLOOKUP(Datos[[#This Row],[Region]],$P$7:$S$61,4,FALSE)</f>
        <v>31 - Navarra</v>
      </c>
    </row>
    <row r="230" spans="1:11" x14ac:dyDescent="0.25">
      <c r="A230" t="s">
        <v>96</v>
      </c>
      <c r="B230" t="s">
        <v>22</v>
      </c>
      <c r="C230" t="s">
        <v>5</v>
      </c>
      <c r="D230">
        <v>176267.97</v>
      </c>
      <c r="E230">
        <v>171968.75</v>
      </c>
      <c r="F230">
        <v>31</v>
      </c>
      <c r="G230">
        <v>176267.97</v>
      </c>
      <c r="H230">
        <v>171968.75</v>
      </c>
      <c r="I230">
        <f>VLOOKUP(Datos[[#This Row],[Region]],$P$7:$S$61,2,FALSE)</f>
        <v>31</v>
      </c>
      <c r="J230" s="31">
        <f>VLOOKUP(Datos[[#This Row],[Mes]],$M$2:$N$13,2,FALSE)</f>
        <v>44562</v>
      </c>
      <c r="K230" s="31" t="str">
        <f>VLOOKUP(Datos[[#This Row],[Region]],$P$7:$S$61,4,FALSE)</f>
        <v>31 - Navarra</v>
      </c>
    </row>
    <row r="231" spans="1:11" x14ac:dyDescent="0.25">
      <c r="A231" t="s">
        <v>96</v>
      </c>
      <c r="B231" t="s">
        <v>23</v>
      </c>
      <c r="C231" t="s">
        <v>5</v>
      </c>
      <c r="D231">
        <v>13742.58</v>
      </c>
      <c r="E231">
        <v>13606.51</v>
      </c>
      <c r="F231">
        <v>31</v>
      </c>
      <c r="G231">
        <v>13742.58</v>
      </c>
      <c r="H231">
        <v>13606.51</v>
      </c>
      <c r="I231">
        <f>VLOOKUP(Datos[[#This Row],[Region]],$P$7:$S$61,2,FALSE)</f>
        <v>31</v>
      </c>
      <c r="J231" s="31">
        <f>VLOOKUP(Datos[[#This Row],[Mes]],$M$2:$N$13,2,FALSE)</f>
        <v>44562</v>
      </c>
      <c r="K231" s="31" t="str">
        <f>VLOOKUP(Datos[[#This Row],[Region]],$P$7:$S$61,4,FALSE)</f>
        <v>31 - Navarra</v>
      </c>
    </row>
    <row r="232" spans="1:11" x14ac:dyDescent="0.25">
      <c r="A232" t="s">
        <v>95</v>
      </c>
      <c r="B232" t="s">
        <v>19</v>
      </c>
      <c r="C232" t="s">
        <v>5</v>
      </c>
      <c r="D232">
        <v>804675.19</v>
      </c>
      <c r="E232">
        <v>790835.57</v>
      </c>
      <c r="F232">
        <v>32</v>
      </c>
      <c r="G232">
        <v>804675.19</v>
      </c>
      <c r="H232">
        <v>790835.57</v>
      </c>
      <c r="I232">
        <f>VLOOKUP(Datos[[#This Row],[Region]],$P$7:$S$61,2,FALSE)</f>
        <v>32</v>
      </c>
      <c r="J232" s="31">
        <f>VLOOKUP(Datos[[#This Row],[Mes]],$M$2:$N$13,2,FALSE)</f>
        <v>44562</v>
      </c>
      <c r="K232" s="31" t="str">
        <f>VLOOKUP(Datos[[#This Row],[Region]],$P$7:$S$61,4,FALSE)</f>
        <v>32 - Ourense</v>
      </c>
    </row>
    <row r="233" spans="1:11" x14ac:dyDescent="0.25">
      <c r="A233" t="s">
        <v>95</v>
      </c>
      <c r="B233" t="s">
        <v>21</v>
      </c>
      <c r="C233" t="s">
        <v>5</v>
      </c>
      <c r="D233">
        <v>8912.39</v>
      </c>
      <c r="E233">
        <v>8602.15</v>
      </c>
      <c r="F233">
        <v>32</v>
      </c>
      <c r="G233">
        <v>8912.39</v>
      </c>
      <c r="H233">
        <v>8602.15</v>
      </c>
      <c r="I233">
        <f>VLOOKUP(Datos[[#This Row],[Region]],$P$7:$S$61,2,FALSE)</f>
        <v>32</v>
      </c>
      <c r="J233" s="31">
        <f>VLOOKUP(Datos[[#This Row],[Mes]],$M$2:$N$13,2,FALSE)</f>
        <v>44562</v>
      </c>
      <c r="K233" s="31" t="str">
        <f>VLOOKUP(Datos[[#This Row],[Region]],$P$7:$S$61,4,FALSE)</f>
        <v>32 - Ourense</v>
      </c>
    </row>
    <row r="234" spans="1:11" x14ac:dyDescent="0.25">
      <c r="A234" t="s">
        <v>95</v>
      </c>
      <c r="B234" t="s">
        <v>22</v>
      </c>
      <c r="C234" t="s">
        <v>5</v>
      </c>
      <c r="D234">
        <v>62810.32</v>
      </c>
      <c r="E234">
        <v>61278.36</v>
      </c>
      <c r="F234">
        <v>32</v>
      </c>
      <c r="G234">
        <v>62810.32</v>
      </c>
      <c r="H234">
        <v>61278.36</v>
      </c>
      <c r="I234">
        <f>VLOOKUP(Datos[[#This Row],[Region]],$P$7:$S$61,2,FALSE)</f>
        <v>32</v>
      </c>
      <c r="J234" s="31">
        <f>VLOOKUP(Datos[[#This Row],[Mes]],$M$2:$N$13,2,FALSE)</f>
        <v>44562</v>
      </c>
      <c r="K234" s="31" t="str">
        <f>VLOOKUP(Datos[[#This Row],[Region]],$P$7:$S$61,4,FALSE)</f>
        <v>32 - Ourense</v>
      </c>
    </row>
    <row r="235" spans="1:11" x14ac:dyDescent="0.25">
      <c r="A235" t="s">
        <v>95</v>
      </c>
      <c r="B235" t="s">
        <v>23</v>
      </c>
      <c r="C235" t="s">
        <v>5</v>
      </c>
      <c r="D235">
        <v>234.7</v>
      </c>
      <c r="E235">
        <v>232.38</v>
      </c>
      <c r="F235">
        <v>32</v>
      </c>
      <c r="G235">
        <v>234.7</v>
      </c>
      <c r="H235">
        <v>232.38</v>
      </c>
      <c r="I235">
        <f>VLOOKUP(Datos[[#This Row],[Region]],$P$7:$S$61,2,FALSE)</f>
        <v>32</v>
      </c>
      <c r="J235" s="31">
        <f>VLOOKUP(Datos[[#This Row],[Mes]],$M$2:$N$13,2,FALSE)</f>
        <v>44562</v>
      </c>
      <c r="K235" s="31" t="str">
        <f>VLOOKUP(Datos[[#This Row],[Region]],$P$7:$S$61,4,FALSE)</f>
        <v>32 - Ourense</v>
      </c>
    </row>
    <row r="236" spans="1:11" x14ac:dyDescent="0.25">
      <c r="A236" t="s">
        <v>71</v>
      </c>
      <c r="B236" t="s">
        <v>19</v>
      </c>
      <c r="C236" t="s">
        <v>5</v>
      </c>
      <c r="D236">
        <v>172212.77</v>
      </c>
      <c r="E236">
        <v>169250.88</v>
      </c>
      <c r="F236">
        <v>33</v>
      </c>
      <c r="G236">
        <v>172212.77</v>
      </c>
      <c r="H236">
        <v>169250.88</v>
      </c>
      <c r="I236">
        <f>VLOOKUP(Datos[[#This Row],[Region]],$P$7:$S$61,2,FALSE)</f>
        <v>33</v>
      </c>
      <c r="J236" s="31">
        <f>VLOOKUP(Datos[[#This Row],[Mes]],$M$2:$N$13,2,FALSE)</f>
        <v>44562</v>
      </c>
      <c r="K236" s="31" t="str">
        <f>VLOOKUP(Datos[[#This Row],[Region]],$P$7:$S$61,4,FALSE)</f>
        <v>33 - Asturias</v>
      </c>
    </row>
    <row r="237" spans="1:11" x14ac:dyDescent="0.25">
      <c r="A237" t="s">
        <v>71</v>
      </c>
      <c r="B237" t="s">
        <v>21</v>
      </c>
      <c r="C237" t="s">
        <v>5</v>
      </c>
      <c r="D237">
        <v>432800.75</v>
      </c>
      <c r="E237">
        <v>408414.1</v>
      </c>
      <c r="F237">
        <v>33</v>
      </c>
      <c r="G237">
        <v>432800.75</v>
      </c>
      <c r="H237">
        <v>408414.1</v>
      </c>
      <c r="I237">
        <f>VLOOKUP(Datos[[#This Row],[Region]],$P$7:$S$61,2,FALSE)</f>
        <v>33</v>
      </c>
      <c r="J237" s="31">
        <f>VLOOKUP(Datos[[#This Row],[Mes]],$M$2:$N$13,2,FALSE)</f>
        <v>44562</v>
      </c>
      <c r="K237" s="31" t="str">
        <f>VLOOKUP(Datos[[#This Row],[Region]],$P$7:$S$61,4,FALSE)</f>
        <v>33 - Asturias</v>
      </c>
    </row>
    <row r="238" spans="1:11" x14ac:dyDescent="0.25">
      <c r="A238" t="s">
        <v>71</v>
      </c>
      <c r="B238" t="s">
        <v>22</v>
      </c>
      <c r="C238" t="s">
        <v>5</v>
      </c>
      <c r="D238">
        <v>161275.37</v>
      </c>
      <c r="E238">
        <v>157341.82</v>
      </c>
      <c r="F238">
        <v>33</v>
      </c>
      <c r="G238">
        <v>161275.37</v>
      </c>
      <c r="H238">
        <v>157341.82</v>
      </c>
      <c r="I238">
        <f>VLOOKUP(Datos[[#This Row],[Region]],$P$7:$S$61,2,FALSE)</f>
        <v>33</v>
      </c>
      <c r="J238" s="31">
        <f>VLOOKUP(Datos[[#This Row],[Mes]],$M$2:$N$13,2,FALSE)</f>
        <v>44562</v>
      </c>
      <c r="K238" s="31" t="str">
        <f>VLOOKUP(Datos[[#This Row],[Region]],$P$7:$S$61,4,FALSE)</f>
        <v>33 - Asturias</v>
      </c>
    </row>
    <row r="239" spans="1:11" x14ac:dyDescent="0.25">
      <c r="A239" t="s">
        <v>71</v>
      </c>
      <c r="B239" t="s">
        <v>23</v>
      </c>
      <c r="C239" t="s">
        <v>5</v>
      </c>
      <c r="D239">
        <v>26.15</v>
      </c>
      <c r="E239">
        <v>25.89</v>
      </c>
      <c r="F239">
        <v>33</v>
      </c>
      <c r="G239">
        <v>26.15</v>
      </c>
      <c r="H239">
        <v>25.89</v>
      </c>
      <c r="I239">
        <f>VLOOKUP(Datos[[#This Row],[Region]],$P$7:$S$61,2,FALSE)</f>
        <v>33</v>
      </c>
      <c r="J239" s="31">
        <f>VLOOKUP(Datos[[#This Row],[Mes]],$M$2:$N$13,2,FALSE)</f>
        <v>44562</v>
      </c>
      <c r="K239" s="31" t="str">
        <f>VLOOKUP(Datos[[#This Row],[Region]],$P$7:$S$61,4,FALSE)</f>
        <v>33 - Asturias</v>
      </c>
    </row>
    <row r="240" spans="1:11" x14ac:dyDescent="0.25">
      <c r="A240" t="s">
        <v>94</v>
      </c>
      <c r="B240" t="s">
        <v>19</v>
      </c>
      <c r="C240" t="s">
        <v>5</v>
      </c>
      <c r="D240">
        <v>6289.3</v>
      </c>
      <c r="E240">
        <v>6181.13</v>
      </c>
      <c r="F240">
        <v>34</v>
      </c>
      <c r="G240">
        <v>6289.3</v>
      </c>
      <c r="H240">
        <v>6181.13</v>
      </c>
      <c r="I240">
        <f>VLOOKUP(Datos[[#This Row],[Region]],$P$7:$S$61,2,FALSE)</f>
        <v>34</v>
      </c>
      <c r="J240" s="31">
        <f>VLOOKUP(Datos[[#This Row],[Mes]],$M$2:$N$13,2,FALSE)</f>
        <v>44562</v>
      </c>
      <c r="K240" s="31" t="str">
        <f>VLOOKUP(Datos[[#This Row],[Region]],$P$7:$S$61,4,FALSE)</f>
        <v>34 - Palencia</v>
      </c>
    </row>
    <row r="241" spans="1:11" x14ac:dyDescent="0.25">
      <c r="A241" t="s">
        <v>94</v>
      </c>
      <c r="B241" t="s">
        <v>21</v>
      </c>
      <c r="C241" t="s">
        <v>5</v>
      </c>
      <c r="D241">
        <v>29637</v>
      </c>
      <c r="E241">
        <v>28625</v>
      </c>
      <c r="F241">
        <v>34</v>
      </c>
      <c r="G241">
        <v>29637</v>
      </c>
      <c r="H241">
        <v>28625</v>
      </c>
      <c r="I241">
        <f>VLOOKUP(Datos[[#This Row],[Region]],$P$7:$S$61,2,FALSE)</f>
        <v>34</v>
      </c>
      <c r="J241" s="31">
        <f>VLOOKUP(Datos[[#This Row],[Mes]],$M$2:$N$13,2,FALSE)</f>
        <v>44562</v>
      </c>
      <c r="K241" s="31" t="str">
        <f>VLOOKUP(Datos[[#This Row],[Region]],$P$7:$S$61,4,FALSE)</f>
        <v>34 - Palencia</v>
      </c>
    </row>
    <row r="242" spans="1:11" x14ac:dyDescent="0.25">
      <c r="A242" t="s">
        <v>94</v>
      </c>
      <c r="B242" t="s">
        <v>22</v>
      </c>
      <c r="C242" t="s">
        <v>5</v>
      </c>
      <c r="D242">
        <v>131163.54999999999</v>
      </c>
      <c r="E242">
        <v>127964.44</v>
      </c>
      <c r="F242">
        <v>34</v>
      </c>
      <c r="G242">
        <v>131163.54999999999</v>
      </c>
      <c r="H242">
        <v>127964.44</v>
      </c>
      <c r="I242">
        <f>VLOOKUP(Datos[[#This Row],[Region]],$P$7:$S$61,2,FALSE)</f>
        <v>34</v>
      </c>
      <c r="J242" s="31">
        <f>VLOOKUP(Datos[[#This Row],[Mes]],$M$2:$N$13,2,FALSE)</f>
        <v>44562</v>
      </c>
      <c r="K242" s="31" t="str">
        <f>VLOOKUP(Datos[[#This Row],[Region]],$P$7:$S$61,4,FALSE)</f>
        <v>34 - Palencia</v>
      </c>
    </row>
    <row r="243" spans="1:11" x14ac:dyDescent="0.25">
      <c r="A243" t="s">
        <v>94</v>
      </c>
      <c r="B243" t="s">
        <v>23</v>
      </c>
      <c r="C243" t="s">
        <v>5</v>
      </c>
      <c r="D243">
        <v>10069.09</v>
      </c>
      <c r="E243">
        <v>9969.4</v>
      </c>
      <c r="F243">
        <v>34</v>
      </c>
      <c r="G243">
        <v>10069.09</v>
      </c>
      <c r="H243">
        <v>9969.4</v>
      </c>
      <c r="I243">
        <f>VLOOKUP(Datos[[#This Row],[Region]],$P$7:$S$61,2,FALSE)</f>
        <v>34</v>
      </c>
      <c r="J243" s="31">
        <f>VLOOKUP(Datos[[#This Row],[Mes]],$M$2:$N$13,2,FALSE)</f>
        <v>44562</v>
      </c>
      <c r="K243" s="31" t="str">
        <f>VLOOKUP(Datos[[#This Row],[Region]],$P$7:$S$61,4,FALSE)</f>
        <v>34 - Palencia</v>
      </c>
    </row>
    <row r="244" spans="1:11" x14ac:dyDescent="0.25">
      <c r="A244" t="s">
        <v>93</v>
      </c>
      <c r="B244" t="s">
        <v>21</v>
      </c>
      <c r="C244" t="s">
        <v>5</v>
      </c>
      <c r="D244">
        <v>389126.93999999994</v>
      </c>
      <c r="E244">
        <v>370603.1</v>
      </c>
      <c r="F244">
        <v>35</v>
      </c>
      <c r="G244">
        <v>389126.93999999994</v>
      </c>
      <c r="H244">
        <v>370603.1</v>
      </c>
      <c r="I244">
        <f>VLOOKUP(Datos[[#This Row],[Region]],$P$7:$S$61,2,FALSE)</f>
        <v>35</v>
      </c>
      <c r="J244" s="31">
        <f>VLOOKUP(Datos[[#This Row],[Mes]],$M$2:$N$13,2,FALSE)</f>
        <v>44562</v>
      </c>
      <c r="K244" s="31" t="str">
        <f>VLOOKUP(Datos[[#This Row],[Region]],$P$7:$S$61,4,FALSE)</f>
        <v>35 - Palmas, Las</v>
      </c>
    </row>
    <row r="245" spans="1:11" x14ac:dyDescent="0.25">
      <c r="A245" t="s">
        <v>93</v>
      </c>
      <c r="B245" t="s">
        <v>22</v>
      </c>
      <c r="C245" t="s">
        <v>5</v>
      </c>
      <c r="D245">
        <v>30567.919999999998</v>
      </c>
      <c r="E245">
        <v>29822.36</v>
      </c>
      <c r="F245">
        <v>35</v>
      </c>
      <c r="G245">
        <v>30567.919999999998</v>
      </c>
      <c r="H245">
        <v>29822.36</v>
      </c>
      <c r="I245">
        <f>VLOOKUP(Datos[[#This Row],[Region]],$P$7:$S$61,2,FALSE)</f>
        <v>35</v>
      </c>
      <c r="J245" s="31">
        <f>VLOOKUP(Datos[[#This Row],[Mes]],$M$2:$N$13,2,FALSE)</f>
        <v>44562</v>
      </c>
      <c r="K245" s="31" t="str">
        <f>VLOOKUP(Datos[[#This Row],[Region]],$P$7:$S$61,4,FALSE)</f>
        <v>35 - Palmas, Las</v>
      </c>
    </row>
    <row r="246" spans="1:11" x14ac:dyDescent="0.25">
      <c r="A246" t="s">
        <v>93</v>
      </c>
      <c r="B246" t="s">
        <v>23</v>
      </c>
      <c r="C246" t="s">
        <v>5</v>
      </c>
      <c r="D246">
        <v>12770.44</v>
      </c>
      <c r="E246">
        <v>12644</v>
      </c>
      <c r="F246">
        <v>35</v>
      </c>
      <c r="G246">
        <v>12770.44</v>
      </c>
      <c r="H246">
        <v>12644</v>
      </c>
      <c r="I246">
        <f>VLOOKUP(Datos[[#This Row],[Region]],$P$7:$S$61,2,FALSE)</f>
        <v>35</v>
      </c>
      <c r="J246" s="31">
        <f>VLOOKUP(Datos[[#This Row],[Mes]],$M$2:$N$13,2,FALSE)</f>
        <v>44562</v>
      </c>
      <c r="K246" s="31" t="str">
        <f>VLOOKUP(Datos[[#This Row],[Region]],$P$7:$S$61,4,FALSE)</f>
        <v>35 - Palmas, Las</v>
      </c>
    </row>
    <row r="247" spans="1:11" x14ac:dyDescent="0.25">
      <c r="A247" t="s">
        <v>61</v>
      </c>
      <c r="B247" t="s">
        <v>19</v>
      </c>
      <c r="C247" t="s">
        <v>5</v>
      </c>
      <c r="D247">
        <v>111951.88</v>
      </c>
      <c r="E247">
        <v>110026.42</v>
      </c>
      <c r="F247">
        <v>36</v>
      </c>
      <c r="G247">
        <v>111951.88</v>
      </c>
      <c r="H247">
        <v>110026.42</v>
      </c>
      <c r="I247">
        <f>VLOOKUP(Datos[[#This Row],[Region]],$P$7:$S$61,2,FALSE)</f>
        <v>36</v>
      </c>
      <c r="J247" s="31">
        <f>VLOOKUP(Datos[[#This Row],[Mes]],$M$2:$N$13,2,FALSE)</f>
        <v>44562</v>
      </c>
      <c r="K247" s="31" t="str">
        <f>VLOOKUP(Datos[[#This Row],[Region]],$P$7:$S$61,4,FALSE)</f>
        <v>36 - Pontevedra</v>
      </c>
    </row>
    <row r="248" spans="1:11" x14ac:dyDescent="0.25">
      <c r="A248" t="s">
        <v>61</v>
      </c>
      <c r="B248" t="s">
        <v>21</v>
      </c>
      <c r="C248" t="s">
        <v>5</v>
      </c>
      <c r="D248">
        <v>24313.55</v>
      </c>
      <c r="E248">
        <v>23200.989999999998</v>
      </c>
      <c r="F248">
        <v>36</v>
      </c>
      <c r="G248">
        <v>24313.55</v>
      </c>
      <c r="H248">
        <v>23200.989999999998</v>
      </c>
      <c r="I248">
        <f>VLOOKUP(Datos[[#This Row],[Region]],$P$7:$S$61,2,FALSE)</f>
        <v>36</v>
      </c>
      <c r="J248" s="31">
        <f>VLOOKUP(Datos[[#This Row],[Mes]],$M$2:$N$13,2,FALSE)</f>
        <v>44562</v>
      </c>
      <c r="K248" s="31" t="str">
        <f>VLOOKUP(Datos[[#This Row],[Region]],$P$7:$S$61,4,FALSE)</f>
        <v>36 - Pontevedra</v>
      </c>
    </row>
    <row r="249" spans="1:11" x14ac:dyDescent="0.25">
      <c r="A249" t="s">
        <v>61</v>
      </c>
      <c r="B249" t="s">
        <v>22</v>
      </c>
      <c r="C249" t="s">
        <v>5</v>
      </c>
      <c r="D249">
        <v>107960.86</v>
      </c>
      <c r="E249">
        <v>105327.67</v>
      </c>
      <c r="F249">
        <v>36</v>
      </c>
      <c r="G249">
        <v>107960.86</v>
      </c>
      <c r="H249">
        <v>105327.67</v>
      </c>
      <c r="I249">
        <f>VLOOKUP(Datos[[#This Row],[Region]],$P$7:$S$61,2,FALSE)</f>
        <v>36</v>
      </c>
      <c r="J249" s="31">
        <f>VLOOKUP(Datos[[#This Row],[Mes]],$M$2:$N$13,2,FALSE)</f>
        <v>44562</v>
      </c>
      <c r="K249" s="31" t="str">
        <f>VLOOKUP(Datos[[#This Row],[Region]],$P$7:$S$61,4,FALSE)</f>
        <v>36 - Pontevedra</v>
      </c>
    </row>
    <row r="250" spans="1:11" x14ac:dyDescent="0.25">
      <c r="A250" t="s">
        <v>61</v>
      </c>
      <c r="B250" t="s">
        <v>23</v>
      </c>
      <c r="C250" t="s">
        <v>5</v>
      </c>
      <c r="D250">
        <v>225.15</v>
      </c>
      <c r="E250">
        <v>222.92</v>
      </c>
      <c r="F250">
        <v>36</v>
      </c>
      <c r="G250">
        <v>225.15</v>
      </c>
      <c r="H250">
        <v>222.92</v>
      </c>
      <c r="I250">
        <f>VLOOKUP(Datos[[#This Row],[Region]],$P$7:$S$61,2,FALSE)</f>
        <v>36</v>
      </c>
      <c r="J250" s="31">
        <f>VLOOKUP(Datos[[#This Row],[Mes]],$M$2:$N$13,2,FALSE)</f>
        <v>44562</v>
      </c>
      <c r="K250" s="31" t="str">
        <f>VLOOKUP(Datos[[#This Row],[Region]],$P$7:$S$61,4,FALSE)</f>
        <v>36 - Pontevedra</v>
      </c>
    </row>
    <row r="251" spans="1:11" x14ac:dyDescent="0.25">
      <c r="A251" t="s">
        <v>91</v>
      </c>
      <c r="B251" t="s">
        <v>19</v>
      </c>
      <c r="C251" t="s">
        <v>5</v>
      </c>
      <c r="D251">
        <v>708993</v>
      </c>
      <c r="E251">
        <v>696799.02</v>
      </c>
      <c r="F251">
        <v>37</v>
      </c>
      <c r="G251">
        <v>708993</v>
      </c>
      <c r="H251">
        <v>696799.02</v>
      </c>
      <c r="I251">
        <f>VLOOKUP(Datos[[#This Row],[Region]],$P$7:$S$61,2,FALSE)</f>
        <v>37</v>
      </c>
      <c r="J251" s="31">
        <f>VLOOKUP(Datos[[#This Row],[Mes]],$M$2:$N$13,2,FALSE)</f>
        <v>44562</v>
      </c>
      <c r="K251" s="31" t="str">
        <f>VLOOKUP(Datos[[#This Row],[Region]],$P$7:$S$61,4,FALSE)</f>
        <v>37 - Salamanca</v>
      </c>
    </row>
    <row r="252" spans="1:11" x14ac:dyDescent="0.25">
      <c r="A252" t="s">
        <v>91</v>
      </c>
      <c r="B252" t="s">
        <v>21</v>
      </c>
      <c r="C252" t="s">
        <v>5</v>
      </c>
      <c r="D252">
        <v>16940.7</v>
      </c>
      <c r="E252">
        <v>16702.7</v>
      </c>
      <c r="F252">
        <v>37</v>
      </c>
      <c r="G252">
        <v>16940.7</v>
      </c>
      <c r="H252">
        <v>16702.7</v>
      </c>
      <c r="I252">
        <f>VLOOKUP(Datos[[#This Row],[Region]],$P$7:$S$61,2,FALSE)</f>
        <v>37</v>
      </c>
      <c r="J252" s="31">
        <f>VLOOKUP(Datos[[#This Row],[Mes]],$M$2:$N$13,2,FALSE)</f>
        <v>44562</v>
      </c>
      <c r="K252" s="31" t="str">
        <f>VLOOKUP(Datos[[#This Row],[Region]],$P$7:$S$61,4,FALSE)</f>
        <v>37 - Salamanca</v>
      </c>
    </row>
    <row r="253" spans="1:11" x14ac:dyDescent="0.25">
      <c r="A253" t="s">
        <v>91</v>
      </c>
      <c r="B253" t="s">
        <v>22</v>
      </c>
      <c r="C253" t="s">
        <v>5</v>
      </c>
      <c r="D253">
        <v>32672.58</v>
      </c>
      <c r="E253">
        <v>31875.69</v>
      </c>
      <c r="F253">
        <v>37</v>
      </c>
      <c r="G253">
        <v>32672.58</v>
      </c>
      <c r="H253">
        <v>31875.69</v>
      </c>
      <c r="I253">
        <f>VLOOKUP(Datos[[#This Row],[Region]],$P$7:$S$61,2,FALSE)</f>
        <v>37</v>
      </c>
      <c r="J253" s="31">
        <f>VLOOKUP(Datos[[#This Row],[Mes]],$M$2:$N$13,2,FALSE)</f>
        <v>44562</v>
      </c>
      <c r="K253" s="31" t="str">
        <f>VLOOKUP(Datos[[#This Row],[Region]],$P$7:$S$61,4,FALSE)</f>
        <v>37 - Salamanca</v>
      </c>
    </row>
    <row r="254" spans="1:11" x14ac:dyDescent="0.25">
      <c r="A254" t="s">
        <v>91</v>
      </c>
      <c r="B254" t="s">
        <v>23</v>
      </c>
      <c r="C254" t="s">
        <v>5</v>
      </c>
      <c r="D254">
        <v>14127.07</v>
      </c>
      <c r="E254">
        <v>13987.2</v>
      </c>
      <c r="F254">
        <v>37</v>
      </c>
      <c r="G254">
        <v>14127.07</v>
      </c>
      <c r="H254">
        <v>13987.2</v>
      </c>
      <c r="I254">
        <f>VLOOKUP(Datos[[#This Row],[Region]],$P$7:$S$61,2,FALSE)</f>
        <v>37</v>
      </c>
      <c r="J254" s="31">
        <f>VLOOKUP(Datos[[#This Row],[Mes]],$M$2:$N$13,2,FALSE)</f>
        <v>44562</v>
      </c>
      <c r="K254" s="31" t="str">
        <f>VLOOKUP(Datos[[#This Row],[Region]],$P$7:$S$61,4,FALSE)</f>
        <v>37 - Salamanca</v>
      </c>
    </row>
    <row r="255" spans="1:11" x14ac:dyDescent="0.25">
      <c r="A255" t="s">
        <v>90</v>
      </c>
      <c r="B255" t="s">
        <v>19</v>
      </c>
      <c r="C255" t="s">
        <v>5</v>
      </c>
      <c r="D255">
        <v>641.30999999999995</v>
      </c>
      <c r="E255">
        <v>630.28</v>
      </c>
      <c r="F255">
        <v>38</v>
      </c>
      <c r="G255">
        <v>641.30999999999995</v>
      </c>
      <c r="H255">
        <v>630.28</v>
      </c>
      <c r="I255">
        <f>VLOOKUP(Datos[[#This Row],[Region]],$P$7:$S$61,2,FALSE)</f>
        <v>38</v>
      </c>
      <c r="J255" s="31">
        <f>VLOOKUP(Datos[[#This Row],[Mes]],$M$2:$N$13,2,FALSE)</f>
        <v>44562</v>
      </c>
      <c r="K255" s="31" t="str">
        <f>VLOOKUP(Datos[[#This Row],[Region]],$P$7:$S$61,4,FALSE)</f>
        <v>38 - Santa Cruz de Tenerife</v>
      </c>
    </row>
    <row r="256" spans="1:11" x14ac:dyDescent="0.25">
      <c r="A256" t="s">
        <v>90</v>
      </c>
      <c r="B256" t="s">
        <v>21</v>
      </c>
      <c r="C256" t="s">
        <v>5</v>
      </c>
      <c r="D256">
        <v>308842.36</v>
      </c>
      <c r="E256">
        <v>294491.67</v>
      </c>
      <c r="F256">
        <v>38</v>
      </c>
      <c r="G256">
        <v>308842.36</v>
      </c>
      <c r="H256">
        <v>294491.67</v>
      </c>
      <c r="I256">
        <f>VLOOKUP(Datos[[#This Row],[Region]],$P$7:$S$61,2,FALSE)</f>
        <v>38</v>
      </c>
      <c r="J256" s="31">
        <f>VLOOKUP(Datos[[#This Row],[Mes]],$M$2:$N$13,2,FALSE)</f>
        <v>44562</v>
      </c>
      <c r="K256" s="31" t="str">
        <f>VLOOKUP(Datos[[#This Row],[Region]],$P$7:$S$61,4,FALSE)</f>
        <v>38 - Santa Cruz de Tenerife</v>
      </c>
    </row>
    <row r="257" spans="1:11" x14ac:dyDescent="0.25">
      <c r="A257" t="s">
        <v>90</v>
      </c>
      <c r="B257" t="s">
        <v>22</v>
      </c>
      <c r="C257" t="s">
        <v>5</v>
      </c>
      <c r="D257">
        <v>24300.560000000001</v>
      </c>
      <c r="E257">
        <v>23707.86</v>
      </c>
      <c r="F257">
        <v>38</v>
      </c>
      <c r="G257">
        <v>24300.560000000001</v>
      </c>
      <c r="H257">
        <v>23707.86</v>
      </c>
      <c r="I257">
        <f>VLOOKUP(Datos[[#This Row],[Region]],$P$7:$S$61,2,FALSE)</f>
        <v>38</v>
      </c>
      <c r="J257" s="31">
        <f>VLOOKUP(Datos[[#This Row],[Mes]],$M$2:$N$13,2,FALSE)</f>
        <v>44562</v>
      </c>
      <c r="K257" s="31" t="str">
        <f>VLOOKUP(Datos[[#This Row],[Region]],$P$7:$S$61,4,FALSE)</f>
        <v>38 - Santa Cruz de Tenerife</v>
      </c>
    </row>
    <row r="258" spans="1:11" x14ac:dyDescent="0.25">
      <c r="A258" t="s">
        <v>90</v>
      </c>
      <c r="B258" t="s">
        <v>23</v>
      </c>
      <c r="C258" t="s">
        <v>5</v>
      </c>
      <c r="D258">
        <v>11907.02</v>
      </c>
      <c r="E258">
        <v>11789.13</v>
      </c>
      <c r="F258">
        <v>38</v>
      </c>
      <c r="G258">
        <v>11907.02</v>
      </c>
      <c r="H258">
        <v>11789.13</v>
      </c>
      <c r="I258">
        <f>VLOOKUP(Datos[[#This Row],[Region]],$P$7:$S$61,2,FALSE)</f>
        <v>38</v>
      </c>
      <c r="J258" s="31">
        <f>VLOOKUP(Datos[[#This Row],[Mes]],$M$2:$N$13,2,FALSE)</f>
        <v>44562</v>
      </c>
      <c r="K258" s="31" t="str">
        <f>VLOOKUP(Datos[[#This Row],[Region]],$P$7:$S$61,4,FALSE)</f>
        <v>38 - Santa Cruz de Tenerife</v>
      </c>
    </row>
    <row r="259" spans="1:11" x14ac:dyDescent="0.25">
      <c r="A259" t="s">
        <v>79</v>
      </c>
      <c r="B259" t="s">
        <v>19</v>
      </c>
      <c r="C259" t="s">
        <v>5</v>
      </c>
      <c r="D259">
        <v>80454.41</v>
      </c>
      <c r="E259">
        <v>79070.67</v>
      </c>
      <c r="F259">
        <v>39</v>
      </c>
      <c r="G259">
        <v>80454.41</v>
      </c>
      <c r="H259">
        <v>79070.67</v>
      </c>
      <c r="I259">
        <f>VLOOKUP(Datos[[#This Row],[Region]],$P$7:$S$61,2,FALSE)</f>
        <v>39</v>
      </c>
      <c r="J259" s="31">
        <f>VLOOKUP(Datos[[#This Row],[Mes]],$M$2:$N$13,2,FALSE)</f>
        <v>44562</v>
      </c>
      <c r="K259" s="31" t="str">
        <f>VLOOKUP(Datos[[#This Row],[Region]],$P$7:$S$61,4,FALSE)</f>
        <v>39 - Cantabria</v>
      </c>
    </row>
    <row r="260" spans="1:11" x14ac:dyDescent="0.25">
      <c r="A260" t="s">
        <v>79</v>
      </c>
      <c r="B260" t="s">
        <v>21</v>
      </c>
      <c r="C260" t="s">
        <v>5</v>
      </c>
      <c r="D260">
        <v>89494.03</v>
      </c>
      <c r="E260">
        <v>82776.12</v>
      </c>
      <c r="F260">
        <v>39</v>
      </c>
      <c r="G260">
        <v>89494.03</v>
      </c>
      <c r="H260">
        <v>82776.12</v>
      </c>
      <c r="I260">
        <f>VLOOKUP(Datos[[#This Row],[Region]],$P$7:$S$61,2,FALSE)</f>
        <v>39</v>
      </c>
      <c r="J260" s="31">
        <f>VLOOKUP(Datos[[#This Row],[Mes]],$M$2:$N$13,2,FALSE)</f>
        <v>44562</v>
      </c>
      <c r="K260" s="31" t="str">
        <f>VLOOKUP(Datos[[#This Row],[Region]],$P$7:$S$61,4,FALSE)</f>
        <v>39 - Cantabria</v>
      </c>
    </row>
    <row r="261" spans="1:11" x14ac:dyDescent="0.25">
      <c r="A261" t="s">
        <v>79</v>
      </c>
      <c r="B261" t="s">
        <v>22</v>
      </c>
      <c r="C261" t="s">
        <v>5</v>
      </c>
      <c r="D261">
        <v>6917.14</v>
      </c>
      <c r="E261">
        <v>6748.43</v>
      </c>
      <c r="F261">
        <v>39</v>
      </c>
      <c r="G261">
        <v>6917.14</v>
      </c>
      <c r="H261">
        <v>6748.43</v>
      </c>
      <c r="I261">
        <f>VLOOKUP(Datos[[#This Row],[Region]],$P$7:$S$61,2,FALSE)</f>
        <v>39</v>
      </c>
      <c r="J261" s="31">
        <f>VLOOKUP(Datos[[#This Row],[Mes]],$M$2:$N$13,2,FALSE)</f>
        <v>44562</v>
      </c>
      <c r="K261" s="31" t="str">
        <f>VLOOKUP(Datos[[#This Row],[Region]],$P$7:$S$61,4,FALSE)</f>
        <v>39 - Cantabria</v>
      </c>
    </row>
    <row r="262" spans="1:11" x14ac:dyDescent="0.25">
      <c r="A262" t="s">
        <v>79</v>
      </c>
      <c r="B262" t="s">
        <v>23</v>
      </c>
      <c r="C262" t="s">
        <v>5</v>
      </c>
      <c r="D262">
        <v>256.72000000000003</v>
      </c>
      <c r="E262">
        <v>254.18</v>
      </c>
      <c r="F262">
        <v>39</v>
      </c>
      <c r="G262">
        <v>256.72000000000003</v>
      </c>
      <c r="H262">
        <v>254.18</v>
      </c>
      <c r="I262">
        <f>VLOOKUP(Datos[[#This Row],[Region]],$P$7:$S$61,2,FALSE)</f>
        <v>39</v>
      </c>
      <c r="J262" s="31">
        <f>VLOOKUP(Datos[[#This Row],[Mes]],$M$2:$N$13,2,FALSE)</f>
        <v>44562</v>
      </c>
      <c r="K262" s="31" t="str">
        <f>VLOOKUP(Datos[[#This Row],[Region]],$P$7:$S$61,4,FALSE)</f>
        <v>39 - Cantabria</v>
      </c>
    </row>
    <row r="263" spans="1:11" x14ac:dyDescent="0.25">
      <c r="A263" t="s">
        <v>97</v>
      </c>
      <c r="B263" t="s">
        <v>19</v>
      </c>
      <c r="C263" t="s">
        <v>5</v>
      </c>
      <c r="D263">
        <v>3481.58</v>
      </c>
      <c r="E263">
        <v>3421.7</v>
      </c>
      <c r="F263">
        <v>40</v>
      </c>
      <c r="G263">
        <v>3481.58</v>
      </c>
      <c r="H263">
        <v>3421.7</v>
      </c>
      <c r="I263">
        <f>VLOOKUP(Datos[[#This Row],[Region]],$P$7:$S$61,2,FALSE)</f>
        <v>40</v>
      </c>
      <c r="J263" s="31">
        <f>VLOOKUP(Datos[[#This Row],[Mes]],$M$2:$N$13,2,FALSE)</f>
        <v>44562</v>
      </c>
      <c r="K263" s="31" t="str">
        <f>VLOOKUP(Datos[[#This Row],[Region]],$P$7:$S$61,4,FALSE)</f>
        <v>40 - Segovia</v>
      </c>
    </row>
    <row r="264" spans="1:11" x14ac:dyDescent="0.25">
      <c r="A264" t="s">
        <v>97</v>
      </c>
      <c r="B264" t="s">
        <v>21</v>
      </c>
      <c r="C264" t="s">
        <v>5</v>
      </c>
      <c r="D264">
        <v>18571.349999999999</v>
      </c>
      <c r="E264">
        <v>17607.82</v>
      </c>
      <c r="F264">
        <v>40</v>
      </c>
      <c r="G264">
        <v>18571.349999999999</v>
      </c>
      <c r="H264">
        <v>17607.82</v>
      </c>
      <c r="I264">
        <f>VLOOKUP(Datos[[#This Row],[Region]],$P$7:$S$61,2,FALSE)</f>
        <v>40</v>
      </c>
      <c r="J264" s="31">
        <f>VLOOKUP(Datos[[#This Row],[Mes]],$M$2:$N$13,2,FALSE)</f>
        <v>44562</v>
      </c>
      <c r="K264" s="31" t="str">
        <f>VLOOKUP(Datos[[#This Row],[Region]],$P$7:$S$61,4,FALSE)</f>
        <v>40 - Segovia</v>
      </c>
    </row>
    <row r="265" spans="1:11" x14ac:dyDescent="0.25">
      <c r="A265" t="s">
        <v>97</v>
      </c>
      <c r="B265" t="s">
        <v>22</v>
      </c>
      <c r="C265" t="s">
        <v>5</v>
      </c>
      <c r="D265">
        <v>6952.08</v>
      </c>
      <c r="E265">
        <v>6782.52</v>
      </c>
      <c r="F265">
        <v>40</v>
      </c>
      <c r="G265">
        <v>6952.08</v>
      </c>
      <c r="H265">
        <v>6782.52</v>
      </c>
      <c r="I265">
        <f>VLOOKUP(Datos[[#This Row],[Region]],$P$7:$S$61,2,FALSE)</f>
        <v>40</v>
      </c>
      <c r="J265" s="31">
        <f>VLOOKUP(Datos[[#This Row],[Mes]],$M$2:$N$13,2,FALSE)</f>
        <v>44562</v>
      </c>
      <c r="K265" s="31" t="str">
        <f>VLOOKUP(Datos[[#This Row],[Region]],$P$7:$S$61,4,FALSE)</f>
        <v>40 - Segovia</v>
      </c>
    </row>
    <row r="266" spans="1:11" x14ac:dyDescent="0.25">
      <c r="A266" t="s">
        <v>97</v>
      </c>
      <c r="B266" t="s">
        <v>23</v>
      </c>
      <c r="C266" t="s">
        <v>5</v>
      </c>
      <c r="D266">
        <v>6639.07</v>
      </c>
      <c r="E266">
        <v>6573.34</v>
      </c>
      <c r="F266">
        <v>40</v>
      </c>
      <c r="G266">
        <v>6639.07</v>
      </c>
      <c r="H266">
        <v>6573.34</v>
      </c>
      <c r="I266">
        <f>VLOOKUP(Datos[[#This Row],[Region]],$P$7:$S$61,2,FALSE)</f>
        <v>40</v>
      </c>
      <c r="J266" s="31">
        <f>VLOOKUP(Datos[[#This Row],[Mes]],$M$2:$N$13,2,FALSE)</f>
        <v>44562</v>
      </c>
      <c r="K266" s="31" t="str">
        <f>VLOOKUP(Datos[[#This Row],[Region]],$P$7:$S$61,4,FALSE)</f>
        <v>40 - Segovia</v>
      </c>
    </row>
    <row r="267" spans="1:11" x14ac:dyDescent="0.25">
      <c r="A267" t="s">
        <v>62</v>
      </c>
      <c r="B267" t="s">
        <v>19</v>
      </c>
      <c r="C267" t="s">
        <v>5</v>
      </c>
      <c r="D267">
        <v>17108.37</v>
      </c>
      <c r="E267">
        <v>16814.12</v>
      </c>
      <c r="F267">
        <v>41</v>
      </c>
      <c r="G267">
        <v>17108.37</v>
      </c>
      <c r="H267">
        <v>16814.12</v>
      </c>
      <c r="I267">
        <f>VLOOKUP(Datos[[#This Row],[Region]],$P$7:$S$61,2,FALSE)</f>
        <v>41</v>
      </c>
      <c r="J267" s="31">
        <f>VLOOKUP(Datos[[#This Row],[Mes]],$M$2:$N$13,2,FALSE)</f>
        <v>44562</v>
      </c>
      <c r="K267" s="31" t="str">
        <f>VLOOKUP(Datos[[#This Row],[Region]],$P$7:$S$61,4,FALSE)</f>
        <v>41 - Sevilla</v>
      </c>
    </row>
    <row r="268" spans="1:11" x14ac:dyDescent="0.25">
      <c r="A268" t="s">
        <v>62</v>
      </c>
      <c r="B268" t="s">
        <v>21</v>
      </c>
      <c r="C268" t="s">
        <v>5</v>
      </c>
      <c r="D268">
        <v>33914.410000000003</v>
      </c>
      <c r="E268">
        <v>32179.420000000002</v>
      </c>
      <c r="F268">
        <v>41</v>
      </c>
      <c r="G268">
        <v>33914.410000000003</v>
      </c>
      <c r="H268">
        <v>32179.420000000002</v>
      </c>
      <c r="I268">
        <f>VLOOKUP(Datos[[#This Row],[Region]],$P$7:$S$61,2,FALSE)</f>
        <v>41</v>
      </c>
      <c r="J268" s="31">
        <f>VLOOKUP(Datos[[#This Row],[Mes]],$M$2:$N$13,2,FALSE)</f>
        <v>44562</v>
      </c>
      <c r="K268" s="31" t="str">
        <f>VLOOKUP(Datos[[#This Row],[Region]],$P$7:$S$61,4,FALSE)</f>
        <v>41 - Sevilla</v>
      </c>
    </row>
    <row r="269" spans="1:11" x14ac:dyDescent="0.25">
      <c r="A269" t="s">
        <v>62</v>
      </c>
      <c r="B269" t="s">
        <v>22</v>
      </c>
      <c r="C269" t="s">
        <v>5</v>
      </c>
      <c r="D269">
        <v>51191.53</v>
      </c>
      <c r="E269">
        <v>49942.96</v>
      </c>
      <c r="F269">
        <v>41</v>
      </c>
      <c r="G269">
        <v>51191.53</v>
      </c>
      <c r="H269">
        <v>49942.96</v>
      </c>
      <c r="I269">
        <f>VLOOKUP(Datos[[#This Row],[Region]],$P$7:$S$61,2,FALSE)</f>
        <v>41</v>
      </c>
      <c r="J269" s="31">
        <f>VLOOKUP(Datos[[#This Row],[Mes]],$M$2:$N$13,2,FALSE)</f>
        <v>44562</v>
      </c>
      <c r="K269" s="31" t="str">
        <f>VLOOKUP(Datos[[#This Row],[Region]],$P$7:$S$61,4,FALSE)</f>
        <v>41 - Sevilla</v>
      </c>
    </row>
    <row r="270" spans="1:11" x14ac:dyDescent="0.25">
      <c r="A270" t="s">
        <v>62</v>
      </c>
      <c r="B270" t="s">
        <v>23</v>
      </c>
      <c r="C270" t="s">
        <v>5</v>
      </c>
      <c r="D270">
        <v>186470.62</v>
      </c>
      <c r="E270">
        <v>184624.38</v>
      </c>
      <c r="F270">
        <v>41</v>
      </c>
      <c r="G270">
        <v>186470.62</v>
      </c>
      <c r="H270">
        <v>184624.38</v>
      </c>
      <c r="I270">
        <f>VLOOKUP(Datos[[#This Row],[Region]],$P$7:$S$61,2,FALSE)</f>
        <v>41</v>
      </c>
      <c r="J270" s="31">
        <f>VLOOKUP(Datos[[#This Row],[Mes]],$M$2:$N$13,2,FALSE)</f>
        <v>44562</v>
      </c>
      <c r="K270" s="31" t="str">
        <f>VLOOKUP(Datos[[#This Row],[Region]],$P$7:$S$61,4,FALSE)</f>
        <v>41 - Sevilla</v>
      </c>
    </row>
    <row r="271" spans="1:11" x14ac:dyDescent="0.25">
      <c r="A271" t="s">
        <v>62</v>
      </c>
      <c r="B271" t="s">
        <v>24</v>
      </c>
      <c r="C271" t="s">
        <v>5</v>
      </c>
      <c r="D271">
        <v>20777.599999999999</v>
      </c>
      <c r="E271">
        <v>18888.73</v>
      </c>
      <c r="F271">
        <v>41</v>
      </c>
      <c r="G271">
        <v>20777.599999999999</v>
      </c>
      <c r="H271">
        <v>18888.73</v>
      </c>
      <c r="I271">
        <f>VLOOKUP(Datos[[#This Row],[Region]],$P$7:$S$61,2,FALSE)</f>
        <v>41</v>
      </c>
      <c r="J271" s="31">
        <f>VLOOKUP(Datos[[#This Row],[Mes]],$M$2:$N$13,2,FALSE)</f>
        <v>44562</v>
      </c>
      <c r="K271" s="31" t="str">
        <f>VLOOKUP(Datos[[#This Row],[Region]],$P$7:$S$61,4,FALSE)</f>
        <v>41 - Sevilla</v>
      </c>
    </row>
    <row r="272" spans="1:11" x14ac:dyDescent="0.25">
      <c r="A272" t="s">
        <v>89</v>
      </c>
      <c r="B272" t="s">
        <v>19</v>
      </c>
      <c r="C272" t="s">
        <v>5</v>
      </c>
      <c r="D272">
        <v>7010.85</v>
      </c>
      <c r="E272">
        <v>6890.27</v>
      </c>
      <c r="F272">
        <v>42</v>
      </c>
      <c r="G272">
        <v>7010.85</v>
      </c>
      <c r="H272">
        <v>6890.27</v>
      </c>
      <c r="I272">
        <f>VLOOKUP(Datos[[#This Row],[Region]],$P$7:$S$61,2,FALSE)</f>
        <v>42</v>
      </c>
      <c r="J272" s="31">
        <f>VLOOKUP(Datos[[#This Row],[Mes]],$M$2:$N$13,2,FALSE)</f>
        <v>44562</v>
      </c>
      <c r="K272" s="31" t="str">
        <f>VLOOKUP(Datos[[#This Row],[Region]],$P$7:$S$61,4,FALSE)</f>
        <v>42 - Soria</v>
      </c>
    </row>
    <row r="273" spans="1:11" x14ac:dyDescent="0.25">
      <c r="A273" t="s">
        <v>89</v>
      </c>
      <c r="B273" t="s">
        <v>21</v>
      </c>
      <c r="C273" t="s">
        <v>5</v>
      </c>
      <c r="D273">
        <v>31250.129999999997</v>
      </c>
      <c r="E273">
        <v>28831.53</v>
      </c>
      <c r="F273">
        <v>42</v>
      </c>
      <c r="G273">
        <v>31250.129999999997</v>
      </c>
      <c r="H273">
        <v>28831.53</v>
      </c>
      <c r="I273">
        <f>VLOOKUP(Datos[[#This Row],[Region]],$P$7:$S$61,2,FALSE)</f>
        <v>42</v>
      </c>
      <c r="J273" s="31">
        <f>VLOOKUP(Datos[[#This Row],[Mes]],$M$2:$N$13,2,FALSE)</f>
        <v>44562</v>
      </c>
      <c r="K273" s="31" t="str">
        <f>VLOOKUP(Datos[[#This Row],[Region]],$P$7:$S$61,4,FALSE)</f>
        <v>42 - Soria</v>
      </c>
    </row>
    <row r="274" spans="1:11" x14ac:dyDescent="0.25">
      <c r="A274" t="s">
        <v>89</v>
      </c>
      <c r="B274" t="s">
        <v>22</v>
      </c>
      <c r="C274" t="s">
        <v>5</v>
      </c>
      <c r="D274">
        <v>258163.96</v>
      </c>
      <c r="E274">
        <v>251867.28</v>
      </c>
      <c r="F274">
        <v>42</v>
      </c>
      <c r="G274">
        <v>258163.96</v>
      </c>
      <c r="H274">
        <v>251867.28</v>
      </c>
      <c r="I274">
        <f>VLOOKUP(Datos[[#This Row],[Region]],$P$7:$S$61,2,FALSE)</f>
        <v>42</v>
      </c>
      <c r="J274" s="31">
        <f>VLOOKUP(Datos[[#This Row],[Mes]],$M$2:$N$13,2,FALSE)</f>
        <v>44562</v>
      </c>
      <c r="K274" s="31" t="str">
        <f>VLOOKUP(Datos[[#This Row],[Region]],$P$7:$S$61,4,FALSE)</f>
        <v>42 - Soria</v>
      </c>
    </row>
    <row r="275" spans="1:11" x14ac:dyDescent="0.25">
      <c r="A275" t="s">
        <v>89</v>
      </c>
      <c r="B275" t="s">
        <v>23</v>
      </c>
      <c r="C275" t="s">
        <v>5</v>
      </c>
      <c r="D275">
        <v>6853.13</v>
      </c>
      <c r="E275">
        <v>6785.28</v>
      </c>
      <c r="F275">
        <v>42</v>
      </c>
      <c r="G275">
        <v>6853.13</v>
      </c>
      <c r="H275">
        <v>6785.28</v>
      </c>
      <c r="I275">
        <f>VLOOKUP(Datos[[#This Row],[Region]],$P$7:$S$61,2,FALSE)</f>
        <v>42</v>
      </c>
      <c r="J275" s="31">
        <f>VLOOKUP(Datos[[#This Row],[Mes]],$M$2:$N$13,2,FALSE)</f>
        <v>44562</v>
      </c>
      <c r="K275" s="31" t="str">
        <f>VLOOKUP(Datos[[#This Row],[Region]],$P$7:$S$61,4,FALSE)</f>
        <v>42 - Soria</v>
      </c>
    </row>
    <row r="276" spans="1:11" x14ac:dyDescent="0.25">
      <c r="A276" t="s">
        <v>107</v>
      </c>
      <c r="B276" t="s">
        <v>19</v>
      </c>
      <c r="C276" t="s">
        <v>5</v>
      </c>
      <c r="D276">
        <v>80714.94</v>
      </c>
      <c r="E276">
        <v>79326.720000000001</v>
      </c>
      <c r="F276">
        <v>43</v>
      </c>
      <c r="G276">
        <v>80714.94</v>
      </c>
      <c r="H276">
        <v>79326.720000000001</v>
      </c>
      <c r="I276">
        <f>VLOOKUP(Datos[[#This Row],[Region]],$P$7:$S$61,2,FALSE)</f>
        <v>43</v>
      </c>
      <c r="J276" s="31">
        <f>VLOOKUP(Datos[[#This Row],[Mes]],$M$2:$N$13,2,FALSE)</f>
        <v>44562</v>
      </c>
      <c r="K276" s="31" t="str">
        <f>VLOOKUP(Datos[[#This Row],[Region]],$P$7:$S$61,4,FALSE)</f>
        <v>43 - Tarragona</v>
      </c>
    </row>
    <row r="277" spans="1:11" x14ac:dyDescent="0.25">
      <c r="A277" t="s">
        <v>107</v>
      </c>
      <c r="B277" t="s">
        <v>20</v>
      </c>
      <c r="C277" t="s">
        <v>5</v>
      </c>
      <c r="D277">
        <v>2312082</v>
      </c>
      <c r="E277">
        <v>2226987</v>
      </c>
      <c r="F277">
        <v>43</v>
      </c>
      <c r="G277">
        <v>2312082</v>
      </c>
      <c r="H277">
        <v>2226987</v>
      </c>
      <c r="I277">
        <f>VLOOKUP(Datos[[#This Row],[Region]],$P$7:$S$61,2,FALSE)</f>
        <v>43</v>
      </c>
      <c r="J277" s="31">
        <f>VLOOKUP(Datos[[#This Row],[Mes]],$M$2:$N$13,2,FALSE)</f>
        <v>44562</v>
      </c>
      <c r="K277" s="31" t="str">
        <f>VLOOKUP(Datos[[#This Row],[Region]],$P$7:$S$61,4,FALSE)</f>
        <v>43 - Tarragona</v>
      </c>
    </row>
    <row r="278" spans="1:11" x14ac:dyDescent="0.25">
      <c r="A278" t="s">
        <v>107</v>
      </c>
      <c r="B278" t="s">
        <v>21</v>
      </c>
      <c r="C278" t="s">
        <v>5</v>
      </c>
      <c r="D278">
        <v>189404.27000000002</v>
      </c>
      <c r="E278">
        <v>183445.78</v>
      </c>
      <c r="F278">
        <v>43</v>
      </c>
      <c r="G278">
        <v>189404.27000000002</v>
      </c>
      <c r="H278">
        <v>183445.78</v>
      </c>
      <c r="I278">
        <f>VLOOKUP(Datos[[#This Row],[Region]],$P$7:$S$61,2,FALSE)</f>
        <v>43</v>
      </c>
      <c r="J278" s="31">
        <f>VLOOKUP(Datos[[#This Row],[Mes]],$M$2:$N$13,2,FALSE)</f>
        <v>44562</v>
      </c>
      <c r="K278" s="31" t="str">
        <f>VLOOKUP(Datos[[#This Row],[Region]],$P$7:$S$61,4,FALSE)</f>
        <v>43 - Tarragona</v>
      </c>
    </row>
    <row r="279" spans="1:11" x14ac:dyDescent="0.25">
      <c r="A279" t="s">
        <v>107</v>
      </c>
      <c r="B279" t="s">
        <v>22</v>
      </c>
      <c r="C279" t="s">
        <v>5</v>
      </c>
      <c r="D279">
        <v>168635.43</v>
      </c>
      <c r="E279">
        <v>164522.37</v>
      </c>
      <c r="F279">
        <v>43</v>
      </c>
      <c r="G279">
        <v>168635.43</v>
      </c>
      <c r="H279">
        <v>164522.37</v>
      </c>
      <c r="I279">
        <f>VLOOKUP(Datos[[#This Row],[Region]],$P$7:$S$61,2,FALSE)</f>
        <v>43</v>
      </c>
      <c r="J279" s="31">
        <f>VLOOKUP(Datos[[#This Row],[Mes]],$M$2:$N$13,2,FALSE)</f>
        <v>44562</v>
      </c>
      <c r="K279" s="31" t="str">
        <f>VLOOKUP(Datos[[#This Row],[Region]],$P$7:$S$61,4,FALSE)</f>
        <v>43 - Tarragona</v>
      </c>
    </row>
    <row r="280" spans="1:11" x14ac:dyDescent="0.25">
      <c r="A280" t="s">
        <v>107</v>
      </c>
      <c r="B280" t="s">
        <v>23</v>
      </c>
      <c r="C280" t="s">
        <v>5</v>
      </c>
      <c r="D280">
        <v>3419.39</v>
      </c>
      <c r="E280">
        <v>3385.53</v>
      </c>
      <c r="F280">
        <v>43</v>
      </c>
      <c r="G280">
        <v>3419.39</v>
      </c>
      <c r="H280">
        <v>3385.53</v>
      </c>
      <c r="I280">
        <f>VLOOKUP(Datos[[#This Row],[Region]],$P$7:$S$61,2,FALSE)</f>
        <v>43</v>
      </c>
      <c r="J280" s="31">
        <f>VLOOKUP(Datos[[#This Row],[Mes]],$M$2:$N$13,2,FALSE)</f>
        <v>44562</v>
      </c>
      <c r="K280" s="31" t="str">
        <f>VLOOKUP(Datos[[#This Row],[Region]],$P$7:$S$61,4,FALSE)</f>
        <v>43 - Tarragona</v>
      </c>
    </row>
    <row r="281" spans="1:11" x14ac:dyDescent="0.25">
      <c r="A281" t="s">
        <v>88</v>
      </c>
      <c r="B281" t="s">
        <v>19</v>
      </c>
      <c r="C281" t="s">
        <v>5</v>
      </c>
      <c r="D281">
        <v>122.29</v>
      </c>
      <c r="E281">
        <v>120.19</v>
      </c>
      <c r="F281">
        <v>44</v>
      </c>
      <c r="G281">
        <v>122.29</v>
      </c>
      <c r="H281">
        <v>120.19</v>
      </c>
      <c r="I281">
        <f>VLOOKUP(Datos[[#This Row],[Region]],$P$7:$S$61,2,FALSE)</f>
        <v>44</v>
      </c>
      <c r="J281" s="31">
        <f>VLOOKUP(Datos[[#This Row],[Mes]],$M$2:$N$13,2,FALSE)</f>
        <v>44562</v>
      </c>
      <c r="K281" s="31" t="str">
        <f>VLOOKUP(Datos[[#This Row],[Region]],$P$7:$S$61,4,FALSE)</f>
        <v>44 - Teruel</v>
      </c>
    </row>
    <row r="282" spans="1:11" x14ac:dyDescent="0.25">
      <c r="A282" t="s">
        <v>88</v>
      </c>
      <c r="B282" t="s">
        <v>21</v>
      </c>
      <c r="C282" t="s">
        <v>5</v>
      </c>
      <c r="D282">
        <v>14139.82</v>
      </c>
      <c r="E282">
        <v>13617.04</v>
      </c>
      <c r="F282">
        <v>44</v>
      </c>
      <c r="G282">
        <v>14139.82</v>
      </c>
      <c r="H282">
        <v>13617.04</v>
      </c>
      <c r="I282">
        <f>VLOOKUP(Datos[[#This Row],[Region]],$P$7:$S$61,2,FALSE)</f>
        <v>44</v>
      </c>
      <c r="J282" s="31">
        <f>VLOOKUP(Datos[[#This Row],[Mes]],$M$2:$N$13,2,FALSE)</f>
        <v>44562</v>
      </c>
      <c r="K282" s="31" t="str">
        <f>VLOOKUP(Datos[[#This Row],[Region]],$P$7:$S$61,4,FALSE)</f>
        <v>44 - Teruel</v>
      </c>
    </row>
    <row r="283" spans="1:11" x14ac:dyDescent="0.25">
      <c r="A283" t="s">
        <v>88</v>
      </c>
      <c r="B283" t="s">
        <v>22</v>
      </c>
      <c r="C283" t="s">
        <v>5</v>
      </c>
      <c r="D283">
        <v>168554.26</v>
      </c>
      <c r="E283">
        <v>164443.18</v>
      </c>
      <c r="F283">
        <v>44</v>
      </c>
      <c r="G283">
        <v>168554.26</v>
      </c>
      <c r="H283">
        <v>164443.18</v>
      </c>
      <c r="I283">
        <f>VLOOKUP(Datos[[#This Row],[Region]],$P$7:$S$61,2,FALSE)</f>
        <v>44</v>
      </c>
      <c r="J283" s="31">
        <f>VLOOKUP(Datos[[#This Row],[Mes]],$M$2:$N$13,2,FALSE)</f>
        <v>44562</v>
      </c>
      <c r="K283" s="31" t="str">
        <f>VLOOKUP(Datos[[#This Row],[Region]],$P$7:$S$61,4,FALSE)</f>
        <v>44 - Teruel</v>
      </c>
    </row>
    <row r="284" spans="1:11" x14ac:dyDescent="0.25">
      <c r="A284" t="s">
        <v>88</v>
      </c>
      <c r="B284" t="s">
        <v>23</v>
      </c>
      <c r="C284" t="s">
        <v>5</v>
      </c>
      <c r="D284">
        <v>42429.21</v>
      </c>
      <c r="E284">
        <v>42009.120000000003</v>
      </c>
      <c r="F284">
        <v>44</v>
      </c>
      <c r="G284">
        <v>42429.21</v>
      </c>
      <c r="H284">
        <v>42009.120000000003</v>
      </c>
      <c r="I284">
        <f>VLOOKUP(Datos[[#This Row],[Region]],$P$7:$S$61,2,FALSE)</f>
        <v>44</v>
      </c>
      <c r="J284" s="31">
        <f>VLOOKUP(Datos[[#This Row],[Mes]],$M$2:$N$13,2,FALSE)</f>
        <v>44562</v>
      </c>
      <c r="K284" s="31" t="str">
        <f>VLOOKUP(Datos[[#This Row],[Region]],$P$7:$S$61,4,FALSE)</f>
        <v>44 - Teruel</v>
      </c>
    </row>
    <row r="285" spans="1:11" x14ac:dyDescent="0.25">
      <c r="A285" t="s">
        <v>87</v>
      </c>
      <c r="B285" t="s">
        <v>19</v>
      </c>
      <c r="C285" t="s">
        <v>5</v>
      </c>
      <c r="D285">
        <v>46058.86</v>
      </c>
      <c r="E285">
        <v>45266.69</v>
      </c>
      <c r="F285">
        <v>45</v>
      </c>
      <c r="G285">
        <v>46058.86</v>
      </c>
      <c r="H285">
        <v>45266.69</v>
      </c>
      <c r="I285">
        <f>VLOOKUP(Datos[[#This Row],[Region]],$P$7:$S$61,2,FALSE)</f>
        <v>45</v>
      </c>
      <c r="J285" s="31">
        <f>VLOOKUP(Datos[[#This Row],[Mes]],$M$2:$N$13,2,FALSE)</f>
        <v>44562</v>
      </c>
      <c r="K285" s="31" t="str">
        <f>VLOOKUP(Datos[[#This Row],[Region]],$P$7:$S$61,4,FALSE)</f>
        <v>45 - Toledo</v>
      </c>
    </row>
    <row r="286" spans="1:11" x14ac:dyDescent="0.25">
      <c r="A286" t="s">
        <v>87</v>
      </c>
      <c r="B286" t="s">
        <v>21</v>
      </c>
      <c r="C286" t="s">
        <v>5</v>
      </c>
      <c r="D286">
        <v>175851.28</v>
      </c>
      <c r="E286">
        <v>169598.21</v>
      </c>
      <c r="F286">
        <v>45</v>
      </c>
      <c r="G286">
        <v>175851.28</v>
      </c>
      <c r="H286">
        <v>169598.21</v>
      </c>
      <c r="I286">
        <f>VLOOKUP(Datos[[#This Row],[Region]],$P$7:$S$61,2,FALSE)</f>
        <v>45</v>
      </c>
      <c r="J286" s="31">
        <f>VLOOKUP(Datos[[#This Row],[Mes]],$M$2:$N$13,2,FALSE)</f>
        <v>44562</v>
      </c>
      <c r="K286" s="31" t="str">
        <f>VLOOKUP(Datos[[#This Row],[Region]],$P$7:$S$61,4,FALSE)</f>
        <v>45 - Toledo</v>
      </c>
    </row>
    <row r="287" spans="1:11" x14ac:dyDescent="0.25">
      <c r="A287" t="s">
        <v>87</v>
      </c>
      <c r="B287" t="s">
        <v>22</v>
      </c>
      <c r="C287" t="s">
        <v>5</v>
      </c>
      <c r="D287">
        <v>13520.53</v>
      </c>
      <c r="E287">
        <v>13190.76</v>
      </c>
      <c r="F287">
        <v>45</v>
      </c>
      <c r="G287">
        <v>13520.53</v>
      </c>
      <c r="H287">
        <v>13190.76</v>
      </c>
      <c r="I287">
        <f>VLOOKUP(Datos[[#This Row],[Region]],$P$7:$S$61,2,FALSE)</f>
        <v>45</v>
      </c>
      <c r="J287" s="31">
        <f>VLOOKUP(Datos[[#This Row],[Mes]],$M$2:$N$13,2,FALSE)</f>
        <v>44562</v>
      </c>
      <c r="K287" s="31" t="str">
        <f>VLOOKUP(Datos[[#This Row],[Region]],$P$7:$S$61,4,FALSE)</f>
        <v>45 - Toledo</v>
      </c>
    </row>
    <row r="288" spans="1:11" x14ac:dyDescent="0.25">
      <c r="A288" t="s">
        <v>87</v>
      </c>
      <c r="B288" t="s">
        <v>23</v>
      </c>
      <c r="C288" t="s">
        <v>5</v>
      </c>
      <c r="D288">
        <v>64307.29</v>
      </c>
      <c r="E288">
        <v>63670.58</v>
      </c>
      <c r="F288">
        <v>45</v>
      </c>
      <c r="G288">
        <v>64307.29</v>
      </c>
      <c r="H288">
        <v>63670.58</v>
      </c>
      <c r="I288">
        <f>VLOOKUP(Datos[[#This Row],[Region]],$P$7:$S$61,2,FALSE)</f>
        <v>45</v>
      </c>
      <c r="J288" s="31">
        <f>VLOOKUP(Datos[[#This Row],[Mes]],$M$2:$N$13,2,FALSE)</f>
        <v>44562</v>
      </c>
      <c r="K288" s="31" t="str">
        <f>VLOOKUP(Datos[[#This Row],[Region]],$P$7:$S$61,4,FALSE)</f>
        <v>45 - Toledo</v>
      </c>
    </row>
    <row r="289" spans="1:11" x14ac:dyDescent="0.25">
      <c r="A289" t="s">
        <v>111</v>
      </c>
      <c r="B289" t="s">
        <v>19</v>
      </c>
      <c r="C289" t="s">
        <v>5</v>
      </c>
      <c r="D289">
        <v>205990.21</v>
      </c>
      <c r="E289">
        <v>202447.38</v>
      </c>
      <c r="F289">
        <v>46</v>
      </c>
      <c r="G289">
        <v>205990.21</v>
      </c>
      <c r="H289">
        <v>202447.38</v>
      </c>
      <c r="I289">
        <f>VLOOKUP(Datos[[#This Row],[Region]],$P$7:$S$61,2,FALSE)</f>
        <v>46</v>
      </c>
      <c r="J289" s="31">
        <f>VLOOKUP(Datos[[#This Row],[Mes]],$M$2:$N$13,2,FALSE)</f>
        <v>44562</v>
      </c>
      <c r="K289" s="31" t="str">
        <f>VLOOKUP(Datos[[#This Row],[Region]],$P$7:$S$61,4,FALSE)</f>
        <v>46 - Valencia/València</v>
      </c>
    </row>
    <row r="290" spans="1:11" x14ac:dyDescent="0.25">
      <c r="A290" t="s">
        <v>111</v>
      </c>
      <c r="B290" t="s">
        <v>20</v>
      </c>
      <c r="C290" t="s">
        <v>5</v>
      </c>
      <c r="D290">
        <v>735165</v>
      </c>
      <c r="E290">
        <v>706403</v>
      </c>
      <c r="F290">
        <v>46</v>
      </c>
      <c r="G290">
        <v>735165</v>
      </c>
      <c r="H290">
        <v>706403</v>
      </c>
      <c r="I290">
        <f>VLOOKUP(Datos[[#This Row],[Region]],$P$7:$S$61,2,FALSE)</f>
        <v>46</v>
      </c>
      <c r="J290" s="31">
        <f>VLOOKUP(Datos[[#This Row],[Mes]],$M$2:$N$13,2,FALSE)</f>
        <v>44562</v>
      </c>
      <c r="K290" s="31" t="str">
        <f>VLOOKUP(Datos[[#This Row],[Region]],$P$7:$S$61,4,FALSE)</f>
        <v>46 - Valencia/València</v>
      </c>
    </row>
    <row r="291" spans="1:11" x14ac:dyDescent="0.25">
      <c r="A291" t="s">
        <v>111</v>
      </c>
      <c r="B291" t="s">
        <v>21</v>
      </c>
      <c r="C291" t="s">
        <v>5</v>
      </c>
      <c r="D291">
        <v>157145.81</v>
      </c>
      <c r="E291">
        <v>149416.80000000002</v>
      </c>
      <c r="F291">
        <v>46</v>
      </c>
      <c r="G291">
        <v>157145.81</v>
      </c>
      <c r="H291">
        <v>149416.80000000002</v>
      </c>
      <c r="I291">
        <f>VLOOKUP(Datos[[#This Row],[Region]],$P$7:$S$61,2,FALSE)</f>
        <v>46</v>
      </c>
      <c r="J291" s="31">
        <f>VLOOKUP(Datos[[#This Row],[Mes]],$M$2:$N$13,2,FALSE)</f>
        <v>44562</v>
      </c>
      <c r="K291" s="31" t="str">
        <f>VLOOKUP(Datos[[#This Row],[Region]],$P$7:$S$61,4,FALSE)</f>
        <v>46 - Valencia/València</v>
      </c>
    </row>
    <row r="292" spans="1:11" x14ac:dyDescent="0.25">
      <c r="A292" t="s">
        <v>111</v>
      </c>
      <c r="B292" t="s">
        <v>22</v>
      </c>
      <c r="C292" t="s">
        <v>5</v>
      </c>
      <c r="D292">
        <v>143704.22</v>
      </c>
      <c r="E292">
        <v>140199.24</v>
      </c>
      <c r="F292">
        <v>46</v>
      </c>
      <c r="G292">
        <v>143704.22</v>
      </c>
      <c r="H292">
        <v>140199.24</v>
      </c>
      <c r="I292">
        <f>VLOOKUP(Datos[[#This Row],[Region]],$P$7:$S$61,2,FALSE)</f>
        <v>46</v>
      </c>
      <c r="J292" s="31">
        <f>VLOOKUP(Datos[[#This Row],[Mes]],$M$2:$N$13,2,FALSE)</f>
        <v>44562</v>
      </c>
      <c r="K292" s="31" t="str">
        <f>VLOOKUP(Datos[[#This Row],[Region]],$P$7:$S$61,4,FALSE)</f>
        <v>46 - Valencia/València</v>
      </c>
    </row>
    <row r="293" spans="1:11" x14ac:dyDescent="0.25">
      <c r="A293" t="s">
        <v>111</v>
      </c>
      <c r="B293" t="s">
        <v>23</v>
      </c>
      <c r="C293" t="s">
        <v>5</v>
      </c>
      <c r="D293">
        <v>11793.75</v>
      </c>
      <c r="E293">
        <v>11676.98</v>
      </c>
      <c r="F293">
        <v>46</v>
      </c>
      <c r="G293">
        <v>11793.75</v>
      </c>
      <c r="H293">
        <v>11676.98</v>
      </c>
      <c r="I293">
        <f>VLOOKUP(Datos[[#This Row],[Region]],$P$7:$S$61,2,FALSE)</f>
        <v>46</v>
      </c>
      <c r="J293" s="31">
        <f>VLOOKUP(Datos[[#This Row],[Mes]],$M$2:$N$13,2,FALSE)</f>
        <v>44562</v>
      </c>
      <c r="K293" s="31" t="str">
        <f>VLOOKUP(Datos[[#This Row],[Region]],$P$7:$S$61,4,FALSE)</f>
        <v>46 - Valencia/València</v>
      </c>
    </row>
    <row r="294" spans="1:11" x14ac:dyDescent="0.25">
      <c r="A294" t="s">
        <v>111</v>
      </c>
      <c r="B294" t="s">
        <v>24</v>
      </c>
      <c r="C294" t="s">
        <v>5</v>
      </c>
      <c r="D294">
        <v>3.95</v>
      </c>
      <c r="E294">
        <v>3.59</v>
      </c>
      <c r="F294">
        <v>46</v>
      </c>
      <c r="G294">
        <v>3.95</v>
      </c>
      <c r="H294">
        <v>3.59</v>
      </c>
      <c r="I294">
        <f>VLOOKUP(Datos[[#This Row],[Region]],$P$7:$S$61,2,FALSE)</f>
        <v>46</v>
      </c>
      <c r="J294" s="31">
        <f>VLOOKUP(Datos[[#This Row],[Mes]],$M$2:$N$13,2,FALSE)</f>
        <v>44562</v>
      </c>
      <c r="K294" s="31" t="str">
        <f>VLOOKUP(Datos[[#This Row],[Region]],$P$7:$S$61,4,FALSE)</f>
        <v>46 - Valencia/València</v>
      </c>
    </row>
    <row r="295" spans="1:11" x14ac:dyDescent="0.25">
      <c r="A295" t="s">
        <v>86</v>
      </c>
      <c r="B295" t="s">
        <v>19</v>
      </c>
      <c r="C295" t="s">
        <v>5</v>
      </c>
      <c r="D295">
        <v>14050.16</v>
      </c>
      <c r="E295">
        <v>13808.51</v>
      </c>
      <c r="F295">
        <v>47</v>
      </c>
      <c r="G295">
        <v>14050.16</v>
      </c>
      <c r="H295">
        <v>13808.51</v>
      </c>
      <c r="I295">
        <f>VLOOKUP(Datos[[#This Row],[Region]],$P$7:$S$61,2,FALSE)</f>
        <v>47</v>
      </c>
      <c r="J295" s="31">
        <f>VLOOKUP(Datos[[#This Row],[Mes]],$M$2:$N$13,2,FALSE)</f>
        <v>44562</v>
      </c>
      <c r="K295" s="31" t="str">
        <f>VLOOKUP(Datos[[#This Row],[Region]],$P$7:$S$61,4,FALSE)</f>
        <v>47 - Valladolid</v>
      </c>
    </row>
    <row r="296" spans="1:11" x14ac:dyDescent="0.25">
      <c r="A296" t="s">
        <v>86</v>
      </c>
      <c r="B296" t="s">
        <v>21</v>
      </c>
      <c r="C296" t="s">
        <v>5</v>
      </c>
      <c r="D296">
        <v>53944.71</v>
      </c>
      <c r="E296">
        <v>51732.28</v>
      </c>
      <c r="F296">
        <v>47</v>
      </c>
      <c r="G296">
        <v>53944.71</v>
      </c>
      <c r="H296">
        <v>51732.28</v>
      </c>
      <c r="I296">
        <f>VLOOKUP(Datos[[#This Row],[Region]],$P$7:$S$61,2,FALSE)</f>
        <v>47</v>
      </c>
      <c r="J296" s="31">
        <f>VLOOKUP(Datos[[#This Row],[Mes]],$M$2:$N$13,2,FALSE)</f>
        <v>44562</v>
      </c>
      <c r="K296" s="31" t="str">
        <f>VLOOKUP(Datos[[#This Row],[Region]],$P$7:$S$61,4,FALSE)</f>
        <v>47 - Valladolid</v>
      </c>
    </row>
    <row r="297" spans="1:11" x14ac:dyDescent="0.25">
      <c r="A297" t="s">
        <v>86</v>
      </c>
      <c r="B297" t="s">
        <v>22</v>
      </c>
      <c r="C297" t="s">
        <v>5</v>
      </c>
      <c r="D297">
        <v>125345.03</v>
      </c>
      <c r="E297">
        <v>122287.83</v>
      </c>
      <c r="F297">
        <v>47</v>
      </c>
      <c r="G297">
        <v>125345.03</v>
      </c>
      <c r="H297">
        <v>122287.83</v>
      </c>
      <c r="I297">
        <f>VLOOKUP(Datos[[#This Row],[Region]],$P$7:$S$61,2,FALSE)</f>
        <v>47</v>
      </c>
      <c r="J297" s="31">
        <f>VLOOKUP(Datos[[#This Row],[Mes]],$M$2:$N$13,2,FALSE)</f>
        <v>44562</v>
      </c>
      <c r="K297" s="31" t="str">
        <f>VLOOKUP(Datos[[#This Row],[Region]],$P$7:$S$61,4,FALSE)</f>
        <v>47 - Valladolid</v>
      </c>
    </row>
    <row r="298" spans="1:11" x14ac:dyDescent="0.25">
      <c r="A298" t="s">
        <v>86</v>
      </c>
      <c r="B298" t="s">
        <v>23</v>
      </c>
      <c r="C298" t="s">
        <v>5</v>
      </c>
      <c r="D298">
        <v>32108.18</v>
      </c>
      <c r="E298">
        <v>31790.28</v>
      </c>
      <c r="F298">
        <v>47</v>
      </c>
      <c r="G298">
        <v>32108.18</v>
      </c>
      <c r="H298">
        <v>31790.28</v>
      </c>
      <c r="I298">
        <f>VLOOKUP(Datos[[#This Row],[Region]],$P$7:$S$61,2,FALSE)</f>
        <v>47</v>
      </c>
      <c r="J298" s="31">
        <f>VLOOKUP(Datos[[#This Row],[Mes]],$M$2:$N$13,2,FALSE)</f>
        <v>44562</v>
      </c>
      <c r="K298" s="31" t="str">
        <f>VLOOKUP(Datos[[#This Row],[Region]],$P$7:$S$61,4,FALSE)</f>
        <v>47 - Valladolid</v>
      </c>
    </row>
    <row r="299" spans="1:11" x14ac:dyDescent="0.25">
      <c r="A299" t="s">
        <v>74</v>
      </c>
      <c r="B299" t="s">
        <v>19</v>
      </c>
      <c r="C299" t="s">
        <v>5</v>
      </c>
      <c r="D299">
        <v>20252.91</v>
      </c>
      <c r="E299">
        <v>19904.580000000002</v>
      </c>
      <c r="F299">
        <v>48</v>
      </c>
      <c r="G299">
        <v>20252.91</v>
      </c>
      <c r="H299">
        <v>19904.580000000002</v>
      </c>
      <c r="I299">
        <f>VLOOKUP(Datos[[#This Row],[Region]],$P$7:$S$61,2,FALSE)</f>
        <v>48</v>
      </c>
      <c r="J299" s="31">
        <f>VLOOKUP(Datos[[#This Row],[Mes]],$M$2:$N$13,2,FALSE)</f>
        <v>44562</v>
      </c>
      <c r="K299" s="31" t="str">
        <f>VLOOKUP(Datos[[#This Row],[Region]],$P$7:$S$61,4,FALSE)</f>
        <v>48 - Bizkaia</v>
      </c>
    </row>
    <row r="300" spans="1:11" x14ac:dyDescent="0.25">
      <c r="A300" t="s">
        <v>74</v>
      </c>
      <c r="B300" t="s">
        <v>21</v>
      </c>
      <c r="C300" t="s">
        <v>5</v>
      </c>
      <c r="D300">
        <v>399390.5</v>
      </c>
      <c r="E300">
        <v>386439.24</v>
      </c>
      <c r="F300">
        <v>48</v>
      </c>
      <c r="G300">
        <v>399390.5</v>
      </c>
      <c r="H300">
        <v>386439.24</v>
      </c>
      <c r="I300">
        <f>VLOOKUP(Datos[[#This Row],[Region]],$P$7:$S$61,2,FALSE)</f>
        <v>48</v>
      </c>
      <c r="J300" s="31">
        <f>VLOOKUP(Datos[[#This Row],[Mes]],$M$2:$N$13,2,FALSE)</f>
        <v>44562</v>
      </c>
      <c r="K300" s="31" t="str">
        <f>VLOOKUP(Datos[[#This Row],[Region]],$P$7:$S$61,4,FALSE)</f>
        <v>48 - Bizkaia</v>
      </c>
    </row>
    <row r="301" spans="1:11" x14ac:dyDescent="0.25">
      <c r="A301" t="s">
        <v>74</v>
      </c>
      <c r="B301" t="s">
        <v>22</v>
      </c>
      <c r="C301" t="s">
        <v>5</v>
      </c>
      <c r="D301">
        <v>8109.63</v>
      </c>
      <c r="E301">
        <v>7911.83</v>
      </c>
      <c r="F301">
        <v>48</v>
      </c>
      <c r="G301">
        <v>8109.63</v>
      </c>
      <c r="H301">
        <v>7911.83</v>
      </c>
      <c r="I301">
        <f>VLOOKUP(Datos[[#This Row],[Region]],$P$7:$S$61,2,FALSE)</f>
        <v>48</v>
      </c>
      <c r="J301" s="31">
        <f>VLOOKUP(Datos[[#This Row],[Mes]],$M$2:$N$13,2,FALSE)</f>
        <v>44562</v>
      </c>
      <c r="K301" s="31" t="str">
        <f>VLOOKUP(Datos[[#This Row],[Region]],$P$7:$S$61,4,FALSE)</f>
        <v>48 - Bizkaia</v>
      </c>
    </row>
    <row r="302" spans="1:11" x14ac:dyDescent="0.25">
      <c r="A302" t="s">
        <v>74</v>
      </c>
      <c r="B302" t="s">
        <v>23</v>
      </c>
      <c r="C302" t="s">
        <v>5</v>
      </c>
      <c r="D302">
        <v>179.28</v>
      </c>
      <c r="E302">
        <v>177.5</v>
      </c>
      <c r="F302">
        <v>48</v>
      </c>
      <c r="G302">
        <v>179.28</v>
      </c>
      <c r="H302">
        <v>177.5</v>
      </c>
      <c r="I302">
        <f>VLOOKUP(Datos[[#This Row],[Region]],$P$7:$S$61,2,FALSE)</f>
        <v>48</v>
      </c>
      <c r="J302" s="31">
        <f>VLOOKUP(Datos[[#This Row],[Mes]],$M$2:$N$13,2,FALSE)</f>
        <v>44562</v>
      </c>
      <c r="K302" s="31" t="str">
        <f>VLOOKUP(Datos[[#This Row],[Region]],$P$7:$S$61,4,FALSE)</f>
        <v>48 - Bizkaia</v>
      </c>
    </row>
    <row r="303" spans="1:11" x14ac:dyDescent="0.25">
      <c r="A303" t="s">
        <v>85</v>
      </c>
      <c r="B303" t="s">
        <v>19</v>
      </c>
      <c r="C303" t="s">
        <v>5</v>
      </c>
      <c r="D303">
        <v>322786.34000000003</v>
      </c>
      <c r="E303">
        <v>317234.73</v>
      </c>
      <c r="F303">
        <v>49</v>
      </c>
      <c r="G303">
        <v>322786.34000000003</v>
      </c>
      <c r="H303">
        <v>317234.73</v>
      </c>
      <c r="I303">
        <f>VLOOKUP(Datos[[#This Row],[Region]],$P$7:$S$61,2,FALSE)</f>
        <v>49</v>
      </c>
      <c r="J303" s="31">
        <f>VLOOKUP(Datos[[#This Row],[Mes]],$M$2:$N$13,2,FALSE)</f>
        <v>44562</v>
      </c>
      <c r="K303" s="31" t="str">
        <f>VLOOKUP(Datos[[#This Row],[Region]],$P$7:$S$61,4,FALSE)</f>
        <v>49 - Zamora</v>
      </c>
    </row>
    <row r="304" spans="1:11" x14ac:dyDescent="0.25">
      <c r="A304" t="s">
        <v>85</v>
      </c>
      <c r="B304" t="s">
        <v>21</v>
      </c>
      <c r="C304" t="s">
        <v>5</v>
      </c>
      <c r="D304">
        <v>5405</v>
      </c>
      <c r="E304">
        <v>5222.5</v>
      </c>
      <c r="F304">
        <v>49</v>
      </c>
      <c r="G304">
        <v>5405</v>
      </c>
      <c r="H304">
        <v>5222.5</v>
      </c>
      <c r="I304">
        <f>VLOOKUP(Datos[[#This Row],[Region]],$P$7:$S$61,2,FALSE)</f>
        <v>49</v>
      </c>
      <c r="J304" s="31">
        <f>VLOOKUP(Datos[[#This Row],[Mes]],$M$2:$N$13,2,FALSE)</f>
        <v>44562</v>
      </c>
      <c r="K304" s="31" t="str">
        <f>VLOOKUP(Datos[[#This Row],[Region]],$P$7:$S$61,4,FALSE)</f>
        <v>49 - Zamora</v>
      </c>
    </row>
    <row r="305" spans="1:11" x14ac:dyDescent="0.25">
      <c r="A305" t="s">
        <v>85</v>
      </c>
      <c r="B305" t="s">
        <v>22</v>
      </c>
      <c r="C305" t="s">
        <v>5</v>
      </c>
      <c r="D305">
        <v>92849.69</v>
      </c>
      <c r="E305">
        <v>90585.06</v>
      </c>
      <c r="F305">
        <v>49</v>
      </c>
      <c r="G305">
        <v>92849.69</v>
      </c>
      <c r="H305">
        <v>90585.06</v>
      </c>
      <c r="I305">
        <f>VLOOKUP(Datos[[#This Row],[Region]],$P$7:$S$61,2,FALSE)</f>
        <v>49</v>
      </c>
      <c r="J305" s="31">
        <f>VLOOKUP(Datos[[#This Row],[Mes]],$M$2:$N$13,2,FALSE)</f>
        <v>44562</v>
      </c>
      <c r="K305" s="31" t="str">
        <f>VLOOKUP(Datos[[#This Row],[Region]],$P$7:$S$61,4,FALSE)</f>
        <v>49 - Zamora</v>
      </c>
    </row>
    <row r="306" spans="1:11" x14ac:dyDescent="0.25">
      <c r="A306" t="s">
        <v>85</v>
      </c>
      <c r="B306" t="s">
        <v>23</v>
      </c>
      <c r="C306" t="s">
        <v>5</v>
      </c>
      <c r="D306">
        <v>25599.79</v>
      </c>
      <c r="E306">
        <v>25346.33</v>
      </c>
      <c r="F306">
        <v>49</v>
      </c>
      <c r="G306">
        <v>25599.79</v>
      </c>
      <c r="H306">
        <v>25346.33</v>
      </c>
      <c r="I306">
        <f>VLOOKUP(Datos[[#This Row],[Region]],$P$7:$S$61,2,FALSE)</f>
        <v>49</v>
      </c>
      <c r="J306" s="31">
        <f>VLOOKUP(Datos[[#This Row],[Mes]],$M$2:$N$13,2,FALSE)</f>
        <v>44562</v>
      </c>
      <c r="K306" s="31" t="str">
        <f>VLOOKUP(Datos[[#This Row],[Region]],$P$7:$S$61,4,FALSE)</f>
        <v>49 - Zamora</v>
      </c>
    </row>
    <row r="307" spans="1:11" x14ac:dyDescent="0.25">
      <c r="A307" t="s">
        <v>63</v>
      </c>
      <c r="B307" t="s">
        <v>19</v>
      </c>
      <c r="C307" t="s">
        <v>5</v>
      </c>
      <c r="D307">
        <v>112798.45</v>
      </c>
      <c r="E307">
        <v>110858.43</v>
      </c>
      <c r="F307">
        <v>50</v>
      </c>
      <c r="G307">
        <v>112798.45</v>
      </c>
      <c r="H307">
        <v>110858.43</v>
      </c>
      <c r="I307">
        <f>VLOOKUP(Datos[[#This Row],[Region]],$P$7:$S$61,2,FALSE)</f>
        <v>50</v>
      </c>
      <c r="J307" s="31">
        <f>VLOOKUP(Datos[[#This Row],[Mes]],$M$2:$N$13,2,FALSE)</f>
        <v>44562</v>
      </c>
      <c r="K307" s="31" t="str">
        <f>VLOOKUP(Datos[[#This Row],[Region]],$P$7:$S$61,4,FALSE)</f>
        <v>50 - Zaragoza</v>
      </c>
    </row>
    <row r="308" spans="1:11" x14ac:dyDescent="0.25">
      <c r="A308" t="s">
        <v>63</v>
      </c>
      <c r="B308" t="s">
        <v>21</v>
      </c>
      <c r="C308" t="s">
        <v>5</v>
      </c>
      <c r="D308">
        <v>272117.57</v>
      </c>
      <c r="E308">
        <v>263943.46999999997</v>
      </c>
      <c r="F308">
        <v>50</v>
      </c>
      <c r="G308">
        <v>272117.57</v>
      </c>
      <c r="H308">
        <v>263943.46999999997</v>
      </c>
      <c r="I308">
        <f>VLOOKUP(Datos[[#This Row],[Region]],$P$7:$S$61,2,FALSE)</f>
        <v>50</v>
      </c>
      <c r="J308" s="31">
        <f>VLOOKUP(Datos[[#This Row],[Mes]],$M$2:$N$13,2,FALSE)</f>
        <v>44562</v>
      </c>
      <c r="K308" s="31" t="str">
        <f>VLOOKUP(Datos[[#This Row],[Region]],$P$7:$S$61,4,FALSE)</f>
        <v>50 - Zaragoza</v>
      </c>
    </row>
    <row r="309" spans="1:11" x14ac:dyDescent="0.25">
      <c r="A309" t="s">
        <v>63</v>
      </c>
      <c r="B309" t="s">
        <v>22</v>
      </c>
      <c r="C309" t="s">
        <v>5</v>
      </c>
      <c r="D309">
        <v>735198.32</v>
      </c>
      <c r="E309">
        <v>717266.65</v>
      </c>
      <c r="F309">
        <v>50</v>
      </c>
      <c r="G309">
        <v>735198.32</v>
      </c>
      <c r="H309">
        <v>717266.65</v>
      </c>
      <c r="I309">
        <f>VLOOKUP(Datos[[#This Row],[Region]],$P$7:$S$61,2,FALSE)</f>
        <v>50</v>
      </c>
      <c r="J309" s="31">
        <f>VLOOKUP(Datos[[#This Row],[Mes]],$M$2:$N$13,2,FALSE)</f>
        <v>44562</v>
      </c>
      <c r="K309" s="31" t="str">
        <f>VLOOKUP(Datos[[#This Row],[Region]],$P$7:$S$61,4,FALSE)</f>
        <v>50 - Zaragoza</v>
      </c>
    </row>
    <row r="310" spans="1:11" x14ac:dyDescent="0.25">
      <c r="A310" t="s">
        <v>63</v>
      </c>
      <c r="B310" t="s">
        <v>23</v>
      </c>
      <c r="C310" t="s">
        <v>5</v>
      </c>
      <c r="D310">
        <v>118127.36</v>
      </c>
      <c r="E310">
        <v>116957.78</v>
      </c>
      <c r="F310">
        <v>50</v>
      </c>
      <c r="G310">
        <v>118127.36</v>
      </c>
      <c r="H310">
        <v>116957.78</v>
      </c>
      <c r="I310">
        <f>VLOOKUP(Datos[[#This Row],[Region]],$P$7:$S$61,2,FALSE)</f>
        <v>50</v>
      </c>
      <c r="J310" s="31">
        <f>VLOOKUP(Datos[[#This Row],[Mes]],$M$2:$N$13,2,FALSE)</f>
        <v>44562</v>
      </c>
      <c r="K310" s="31" t="str">
        <f>VLOOKUP(Datos[[#This Row],[Region]],$P$7:$S$61,4,FALSE)</f>
        <v>50 - Zaragoza</v>
      </c>
    </row>
    <row r="311" spans="1:11" x14ac:dyDescent="0.25">
      <c r="A311" t="s">
        <v>67</v>
      </c>
      <c r="B311" t="s">
        <v>21</v>
      </c>
      <c r="C311" t="s">
        <v>5</v>
      </c>
      <c r="D311">
        <v>17417</v>
      </c>
      <c r="E311">
        <v>15933</v>
      </c>
      <c r="F311">
        <v>51</v>
      </c>
      <c r="G311">
        <v>17417</v>
      </c>
      <c r="H311">
        <v>15933</v>
      </c>
      <c r="I311">
        <f>VLOOKUP(Datos[[#This Row],[Region]],$P$7:$S$61,2,FALSE)</f>
        <v>51</v>
      </c>
      <c r="J311" s="31">
        <f>VLOOKUP(Datos[[#This Row],[Mes]],$M$2:$N$13,2,FALSE)</f>
        <v>44562</v>
      </c>
      <c r="K311" s="31" t="str">
        <f>VLOOKUP(Datos[[#This Row],[Region]],$P$7:$S$61,4,FALSE)</f>
        <v>51 - Ceuta</v>
      </c>
    </row>
    <row r="312" spans="1:11" x14ac:dyDescent="0.25">
      <c r="A312" t="s">
        <v>59</v>
      </c>
      <c r="B312" t="s">
        <v>21</v>
      </c>
      <c r="C312" t="s">
        <v>5</v>
      </c>
      <c r="D312">
        <v>18057.53</v>
      </c>
      <c r="E312">
        <v>17144.740000000002</v>
      </c>
      <c r="F312">
        <v>52</v>
      </c>
      <c r="G312">
        <v>18057.53</v>
      </c>
      <c r="H312">
        <v>17144.740000000002</v>
      </c>
      <c r="I312">
        <f>VLOOKUP(Datos[[#This Row],[Region]],$P$7:$S$61,2,FALSE)</f>
        <v>52</v>
      </c>
      <c r="J312" s="31">
        <f>VLOOKUP(Datos[[#This Row],[Mes]],$M$2:$N$13,2,FALSE)</f>
        <v>44562</v>
      </c>
      <c r="K312" s="31" t="str">
        <f>VLOOKUP(Datos[[#This Row],[Region]],$P$7:$S$61,4,FALSE)</f>
        <v>52 - Melilla</v>
      </c>
    </row>
    <row r="313" spans="1:11" x14ac:dyDescent="0.25">
      <c r="A313" t="s">
        <v>59</v>
      </c>
      <c r="B313" t="s">
        <v>23</v>
      </c>
      <c r="C313" t="s">
        <v>5</v>
      </c>
      <c r="D313">
        <v>3.52</v>
      </c>
      <c r="E313">
        <v>3.49</v>
      </c>
      <c r="F313">
        <v>52</v>
      </c>
      <c r="G313">
        <v>3.52</v>
      </c>
      <c r="H313">
        <v>3.49</v>
      </c>
      <c r="I313">
        <f>VLOOKUP(Datos[[#This Row],[Region]],$P$7:$S$61,2,FALSE)</f>
        <v>52</v>
      </c>
      <c r="J313" s="31">
        <f>VLOOKUP(Datos[[#This Row],[Mes]],$M$2:$N$13,2,FALSE)</f>
        <v>44562</v>
      </c>
      <c r="K313" s="31" t="str">
        <f>VLOOKUP(Datos[[#This Row],[Region]],$P$7:$S$61,4,FALSE)</f>
        <v>52 - Melilla</v>
      </c>
    </row>
  </sheetData>
  <mergeCells count="2">
    <mergeCell ref="T24:U24"/>
    <mergeCell ref="T25:U25"/>
  </mergeCells>
  <phoneticPr fontId="1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Portada</vt:lpstr>
      <vt:lpstr>Nacional</vt:lpstr>
      <vt:lpstr>Regiones</vt:lpstr>
      <vt:lpstr>Hoja1</vt:lpstr>
      <vt:lpstr>Datos</vt:lpstr>
      <vt:lpstr>Datos_o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2024-03-26T17:26:48Z</dcterms:created>
  <dcterms:modified xsi:type="dcterms:W3CDTF">2024-03-26T17:34:41Z</dcterms:modified>
</cp:coreProperties>
</file>