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/>
  <xr:revisionPtr revIDLastSave="0" documentId="13_ncr:1_{0DA4DB71-8788-491C-8606-42DE6F0D2E5B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Evolución_Anual" sheetId="16" r:id="rId14"/>
    <sheet name="Impresión" sheetId="17" state="hidden" r:id="rId15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'2023'!$AB$30:$AQ$76</definedName>
    <definedName name="_xlnm.Print_Area" localSheetId="0">Carátula!$A$1:$H$41</definedName>
    <definedName name="_xlnm.Print_Area" localSheetId="14">Impresión!$A$1:$R$47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3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4" l="1"/>
  <c r="L15" i="14"/>
  <c r="K15" i="14"/>
  <c r="J15" i="14"/>
  <c r="I15" i="14"/>
  <c r="H15" i="14"/>
  <c r="G15" i="14"/>
  <c r="F15" i="14"/>
  <c r="E15" i="14"/>
  <c r="D15" i="14"/>
  <c r="C15" i="14"/>
  <c r="N15" i="14" s="1"/>
  <c r="B15" i="14"/>
  <c r="N6" i="14"/>
  <c r="N5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4" i="14"/>
  <c r="N13" i="14"/>
  <c r="N11" i="14"/>
  <c r="N10" i="14"/>
  <c r="N9" i="14"/>
  <c r="N8" i="14"/>
  <c r="N7" i="14"/>
  <c r="AV50" i="14" l="1"/>
  <c r="AU50" i="14"/>
  <c r="AV49" i="14"/>
  <c r="AV48" i="14"/>
  <c r="AV47" i="14"/>
  <c r="AV46" i="14"/>
  <c r="AV45" i="14"/>
  <c r="AV44" i="14"/>
  <c r="AV43" i="14"/>
  <c r="AV42" i="14"/>
  <c r="AV41" i="14"/>
  <c r="AV40" i="14"/>
  <c r="AV39" i="14"/>
  <c r="AV38" i="14"/>
  <c r="AV37" i="14"/>
  <c r="AV36" i="14"/>
  <c r="AV35" i="14"/>
  <c r="AV34" i="14"/>
  <c r="AV33" i="14"/>
  <c r="AV32" i="14"/>
  <c r="AV31" i="14"/>
  <c r="AV30" i="14"/>
  <c r="AV29" i="14"/>
  <c r="AV28" i="14"/>
  <c r="AV27" i="14"/>
  <c r="AV26" i="14"/>
  <c r="AV25" i="14"/>
  <c r="AV24" i="14"/>
  <c r="AV23" i="14"/>
  <c r="AV22" i="14"/>
  <c r="AV21" i="14"/>
  <c r="AV20" i="14"/>
  <c r="AV19" i="14"/>
  <c r="AV18" i="14"/>
  <c r="AV17" i="14"/>
  <c r="AU49" i="14"/>
  <c r="AU48" i="14"/>
  <c r="AU47" i="14"/>
  <c r="AU46" i="14"/>
  <c r="AU45" i="14"/>
  <c r="AU44" i="14"/>
  <c r="AU43" i="14"/>
  <c r="AU42" i="14"/>
  <c r="AU41" i="14"/>
  <c r="AU40" i="14"/>
  <c r="AU39" i="14"/>
  <c r="AU38" i="14"/>
  <c r="AU37" i="14"/>
  <c r="AU36" i="14"/>
  <c r="AU35" i="14"/>
  <c r="AU34" i="14"/>
  <c r="AU33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V15" i="14"/>
  <c r="AV14" i="14"/>
  <c r="AV13" i="14"/>
  <c r="AV12" i="14"/>
  <c r="AV11" i="14"/>
  <c r="AU15" i="14"/>
  <c r="AU14" i="14"/>
  <c r="AU13" i="14"/>
  <c r="AU12" i="14"/>
  <c r="AU11" i="14"/>
  <c r="AV3" i="14"/>
  <c r="AV8" i="14"/>
  <c r="AV7" i="14"/>
  <c r="AU8" i="14"/>
  <c r="AU7" i="14"/>
  <c r="AU6" i="14"/>
  <c r="AV6" i="14"/>
  <c r="Q1" i="14" l="1"/>
  <c r="B16" i="15"/>
  <c r="G2" i="17"/>
  <c r="B15" i="12"/>
  <c r="N15" i="12" s="1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15" i="7" s="1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12" i="1" s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5" i="8" l="1"/>
  <c r="N15" i="9"/>
  <c r="N15" i="10"/>
  <c r="N15" i="11"/>
</calcChain>
</file>

<file path=xl/sharedStrings.xml><?xml version="1.0" encoding="utf-8"?>
<sst xmlns="http://schemas.openxmlformats.org/spreadsheetml/2006/main" count="625" uniqueCount="63">
  <si>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</si>
  <si>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</si>
  <si>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</si>
  <si>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</si>
  <si>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</si>
  <si>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</si>
  <si>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</si>
  <si>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</si>
  <si>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</si>
  <si>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</si>
  <si>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</si>
  <si>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</si>
  <si>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</si>
  <si>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</si>
  <si>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</si>
  <si>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</si>
  <si>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</si>
  <si>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</si>
  <si>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</si>
  <si>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</si>
  <si>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</si>
  <si>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</si>
  <si>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</si>
  <si>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</si>
  <si>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</si>
  <si>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</si>
  <si>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</si>
  <si>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</si>
  <si>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</si>
  <si>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</si>
  <si>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</si>
  <si>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</si>
  <si>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</si>
  <si>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</si>
  <si>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</si>
  <si>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</si>
  <si>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</si>
  <si>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</si>
  <si>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</si>
  <si>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</si>
  <si>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</si>
  <si>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</si>
  <si>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</si>
  <si>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</si>
  <si>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</si>
  <si>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</si>
  <si>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</si>
  <si>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</si>
  <si>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</si>
  <si>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</si>
  <si>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</si>
  <si>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</si>
  <si>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</si>
  <si>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</si>
  <si>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</si>
  <si>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</si>
  <si>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</si>
  <si>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</si>
  <si>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</si>
  <si>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</si>
  <si>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MOVIMIENTO DE CRUDOS Y OBTENCIÓN DE PRODUCTOS PETROLÍFEROS - AÑO 2023- EVOLUCIÓN MENSUAL</t>
  </si>
  <si>
    <t>Otros combustibles para uso marítimo</t>
  </si>
  <si>
    <t>Información provisional elaborada a partir de la información disponible a fecha 15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</si>
</sst>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5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86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'2023'!$B$5:$M$5</c:f>
              <c:numCache>
                <c:formatCode>#,##0</c:formatCode>
                <c:ptCount val="12"/>
                <c:pt idx="0">
                  <c:v>3.9E-2</c:v>
                </c:pt>
                <c:pt idx="1">
                  <c:v>7.4999999999999997E-2</c:v>
                </c:pt>
                <c:pt idx="2">
                  <c:v>7.1999999999999995E-2</c:v>
                </c:pt>
                <c:pt idx="3">
                  <c:v>0</c:v>
                </c:pt>
                <c:pt idx="4">
                  <c:v>1.0999999999999999E-2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8.3000000000000004E-2</c:v>
                </c:pt>
                <c:pt idx="8">
                  <c:v>0</c:v>
                </c:pt>
                <c:pt idx="9">
                  <c:v>0.107</c:v>
                </c:pt>
                <c:pt idx="10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8-4FCE-9C4D-1EBF087094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9-488D-A98F-DA9CA10B2F48}"/>
            </c:ext>
          </c:extLst>
        </c:ser>
        <c:ser>
          <c:idx val="1"/>
          <c:order val="1"/>
          <c:tx>
            <c:strRef>
              <c:f>'2023'!$A$41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'2023'!$B$41:$M$41</c:f>
              <c:numCache>
                <c:formatCode>#,##0</c:formatCode>
                <c:ptCount val="12"/>
                <c:pt idx="0">
                  <c:v>4.7E-2</c:v>
                </c:pt>
                <c:pt idx="1">
                  <c:v>4.2000000000000003E-2</c:v>
                </c:pt>
                <c:pt idx="2">
                  <c:v>4.5999999999999999E-2</c:v>
                </c:pt>
                <c:pt idx="3">
                  <c:v>3.9E-2</c:v>
                </c:pt>
                <c:pt idx="4">
                  <c:v>0.24099999999999999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4.3140000000000001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9-488D-A98F-DA9CA10B2F48}"/>
            </c:ext>
          </c:extLst>
        </c:ser>
        <c:ser>
          <c:idx val="2"/>
          <c:order val="2"/>
          <c:tx>
            <c:strRef>
              <c:f>'2023'!$A$42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9-488D-A98F-DA9CA10B2F48}"/>
            </c:ext>
          </c:extLst>
        </c:ser>
        <c:ser>
          <c:idx val="3"/>
          <c:order val="3"/>
          <c:tx>
            <c:strRef>
              <c:f>'2023'!$A$43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7-48CE-925D-33B963A9FE39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7-48CE-925D-33B963A9F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'2023'!$B$43:$M$43</c:f>
              <c:numCache>
                <c:formatCode>#,##0</c:formatCode>
                <c:ptCount val="12"/>
                <c:pt idx="0">
                  <c:v>274.90899999999999</c:v>
                </c:pt>
                <c:pt idx="1">
                  <c:v>197.78399999999999</c:v>
                </c:pt>
                <c:pt idx="2">
                  <c:v>251.95699999999999</c:v>
                </c:pt>
                <c:pt idx="3">
                  <c:v>343.66399999999999</c:v>
                </c:pt>
                <c:pt idx="4">
                  <c:v>292.02800000000002</c:v>
                </c:pt>
                <c:pt idx="5">
                  <c:v>302.00799999999998</c:v>
                </c:pt>
                <c:pt idx="6">
                  <c:v>293.62299999999999</c:v>
                </c:pt>
                <c:pt idx="7">
                  <c:v>370.98099999999999</c:v>
                </c:pt>
                <c:pt idx="8">
                  <c:v>396.02199999999999</c:v>
                </c:pt>
                <c:pt idx="9">
                  <c:v>417.71300000000002</c:v>
                </c:pt>
                <c:pt idx="10">
                  <c:v>406.85199999999998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9-488D-A98F-DA9CA10B2F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'2023'!$B$44:$M$44</c:f>
              <c:numCache>
                <c:formatCode>#,##0</c:formatCode>
                <c:ptCount val="12"/>
                <c:pt idx="0">
                  <c:v>29.736000000000001</c:v>
                </c:pt>
                <c:pt idx="1">
                  <c:v>26.082999999999998</c:v>
                </c:pt>
                <c:pt idx="2">
                  <c:v>28.196999999999999</c:v>
                </c:pt>
                <c:pt idx="3">
                  <c:v>22.324999999999999</c:v>
                </c:pt>
                <c:pt idx="4">
                  <c:v>26.733000000000001</c:v>
                </c:pt>
                <c:pt idx="5">
                  <c:v>22.428999999999998</c:v>
                </c:pt>
                <c:pt idx="6">
                  <c:v>23.838999999999999</c:v>
                </c:pt>
                <c:pt idx="7">
                  <c:v>22.608000000000001</c:v>
                </c:pt>
                <c:pt idx="8">
                  <c:v>26.603999999999999</c:v>
                </c:pt>
                <c:pt idx="9">
                  <c:v>26.533999999999999</c:v>
                </c:pt>
                <c:pt idx="10">
                  <c:v>26.817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6-4722-AE3B-785D56D7739A}"/>
            </c:ext>
          </c:extLst>
        </c:ser>
        <c:ser>
          <c:idx val="1"/>
          <c:order val="1"/>
          <c:tx>
            <c:strRef>
              <c:f>'2023'!$A$45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7F-4954-8F1D-2E526EAC6D8D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7F-4954-8F1D-2E526EAC6D8D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F-4954-8F1D-2E526EAC6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'2023'!$B$45:$M$45</c:f>
              <c:numCache>
                <c:formatCode>#,##0</c:formatCode>
                <c:ptCount val="12"/>
                <c:pt idx="0">
                  <c:v>95.146000000000001</c:v>
                </c:pt>
                <c:pt idx="1">
                  <c:v>157.779</c:v>
                </c:pt>
                <c:pt idx="2">
                  <c:v>137.84899999999999</c:v>
                </c:pt>
                <c:pt idx="3">
                  <c:v>190.78</c:v>
                </c:pt>
                <c:pt idx="4">
                  <c:v>159.702</c:v>
                </c:pt>
                <c:pt idx="5">
                  <c:v>171.9</c:v>
                </c:pt>
                <c:pt idx="6">
                  <c:v>171.55199999999999</c:v>
                </c:pt>
                <c:pt idx="7">
                  <c:v>144.52199999999999</c:v>
                </c:pt>
                <c:pt idx="8">
                  <c:v>174.46100000000001</c:v>
                </c:pt>
                <c:pt idx="9">
                  <c:v>134.88399999999999</c:v>
                </c:pt>
                <c:pt idx="10">
                  <c:v>134.346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6-4722-AE3B-785D56D7739A}"/>
            </c:ext>
          </c:extLst>
        </c:ser>
        <c:ser>
          <c:idx val="2"/>
          <c:order val="2"/>
          <c:tx>
            <c:strRef>
              <c:f>'2023'!$A$46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'2023'!$B$46:$M$46</c:f>
              <c:numCache>
                <c:formatCode>#,##0</c:formatCode>
                <c:ptCount val="12"/>
                <c:pt idx="0">
                  <c:v>7.0659999999999998</c:v>
                </c:pt>
                <c:pt idx="1">
                  <c:v>10.742000000000001</c:v>
                </c:pt>
                <c:pt idx="2">
                  <c:v>12.987</c:v>
                </c:pt>
                <c:pt idx="3">
                  <c:v>12.172000000000001</c:v>
                </c:pt>
                <c:pt idx="4">
                  <c:v>10.56</c:v>
                </c:pt>
                <c:pt idx="5">
                  <c:v>8.4510000000000005</c:v>
                </c:pt>
                <c:pt idx="6">
                  <c:v>12.999000000000001</c:v>
                </c:pt>
                <c:pt idx="7">
                  <c:v>7.8109999999999999</c:v>
                </c:pt>
                <c:pt idx="8">
                  <c:v>10.371</c:v>
                </c:pt>
                <c:pt idx="9">
                  <c:v>9.3849999999999998</c:v>
                </c:pt>
                <c:pt idx="10">
                  <c:v>9.3659999999999997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6-4722-AE3B-785D56D7739A}"/>
            </c:ext>
          </c:extLst>
        </c:ser>
        <c:ser>
          <c:idx val="3"/>
          <c:order val="3"/>
          <c:tx>
            <c:strRef>
              <c:f>'2023'!$A$47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'2023'!$B$47:$M$47</c:f>
              <c:numCache>
                <c:formatCode>#,##0</c:formatCode>
                <c:ptCount val="12"/>
                <c:pt idx="0">
                  <c:v>5.9109999999999996</c:v>
                </c:pt>
                <c:pt idx="1">
                  <c:v>5.7359999999999998</c:v>
                </c:pt>
                <c:pt idx="2">
                  <c:v>5.5119999999999996</c:v>
                </c:pt>
                <c:pt idx="3">
                  <c:v>6.5540000000000003</c:v>
                </c:pt>
                <c:pt idx="4">
                  <c:v>6.5720000000000001</c:v>
                </c:pt>
                <c:pt idx="5">
                  <c:v>5.3689999999999998</c:v>
                </c:pt>
                <c:pt idx="6">
                  <c:v>5.0540000000000003</c:v>
                </c:pt>
                <c:pt idx="7">
                  <c:v>5.0709999999999997</c:v>
                </c:pt>
                <c:pt idx="8">
                  <c:v>5.2110000000000003</c:v>
                </c:pt>
                <c:pt idx="9">
                  <c:v>6.125</c:v>
                </c:pt>
                <c:pt idx="10">
                  <c:v>6.1749999999999998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C6-4722-AE3B-785D56D7739A}"/>
            </c:ext>
          </c:extLst>
        </c:ser>
        <c:ser>
          <c:idx val="4"/>
          <c:order val="4"/>
          <c:tx>
            <c:strRef>
              <c:f>'2023'!$A$49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7F-4954-8F1D-2E526EAC6D8D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F-4954-8F1D-2E526EAC6D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'2023'!$B$49:$M$49</c:f>
              <c:numCache>
                <c:formatCode>#,##0</c:formatCode>
                <c:ptCount val="12"/>
                <c:pt idx="0">
                  <c:v>178.7340000000022</c:v>
                </c:pt>
                <c:pt idx="1">
                  <c:v>110.85200000000003</c:v>
                </c:pt>
                <c:pt idx="2">
                  <c:v>187.20700000000002</c:v>
                </c:pt>
                <c:pt idx="3">
                  <c:v>67.786000000000968</c:v>
                </c:pt>
                <c:pt idx="4">
                  <c:v>94.30699999999797</c:v>
                </c:pt>
                <c:pt idx="5">
                  <c:v>11.461999999999989</c:v>
                </c:pt>
                <c:pt idx="6">
                  <c:v>186.27600000000166</c:v>
                </c:pt>
                <c:pt idx="7">
                  <c:v>160.69199999999819</c:v>
                </c:pt>
                <c:pt idx="8">
                  <c:v>126.13699999999997</c:v>
                </c:pt>
                <c:pt idx="9">
                  <c:v>195.56900000000005</c:v>
                </c:pt>
                <c:pt idx="10">
                  <c:v>124.83499999999998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C6-4722-AE3B-785D56D7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'2023'!$A$48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73D-45F2-9F1D-1C7F2AD8734A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3D-45F2-9F1D-1C7F2AD8734A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73D-45F2-9F1D-1C7F2AD8734A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3D-45F2-9F1D-1C7F2AD8734A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073D-45F2-9F1D-1C7F2AD8734A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3D-45F2-9F1D-1C7F2AD8734A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82-493C-A0BF-183BC28EE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'2023'!$B$48:$M$48</c:f>
              <c:numCache>
                <c:formatCode>#,##0</c:formatCode>
                <c:ptCount val="12"/>
                <c:pt idx="0">
                  <c:v>303.00900000000001</c:v>
                </c:pt>
                <c:pt idx="1">
                  <c:v>264.565</c:v>
                </c:pt>
                <c:pt idx="2">
                  <c:v>326.91699999999997</c:v>
                </c:pt>
                <c:pt idx="3">
                  <c:v>293.21600000000001</c:v>
                </c:pt>
                <c:pt idx="4">
                  <c:v>282.34800000000001</c:v>
                </c:pt>
                <c:pt idx="5">
                  <c:v>248.87799999999999</c:v>
                </c:pt>
                <c:pt idx="6">
                  <c:v>296.68700000000001</c:v>
                </c:pt>
                <c:pt idx="7">
                  <c:v>300.25900000000001</c:v>
                </c:pt>
                <c:pt idx="8">
                  <c:v>296.303</c:v>
                </c:pt>
                <c:pt idx="9">
                  <c:v>307.28100000000001</c:v>
                </c:pt>
                <c:pt idx="10">
                  <c:v>240.53800000000001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3D-45F2-9F1D-1C7F2AD873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7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NOVIEMBRE 2023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'2023'!$AV$6:$AV$8</c:f>
              <c:numCache>
                <c:formatCode>0.0</c:formatCode>
                <c:ptCount val="3"/>
                <c:pt idx="0">
                  <c:v>4796.5460000000003</c:v>
                </c:pt>
                <c:pt idx="1">
                  <c:v>5104.0289999999986</c:v>
                </c:pt>
                <c:pt idx="2">
                  <c:v>4955.7250000000013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8-42AB-939A-15DA7FB0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NOVIEMBRE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7C-4375-94E7-5E0730705D31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C-4375-94E7-5E0730705D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'2023'!$AV$11:$AV$15</c:f>
              <c:numCache>
                <c:formatCode>0.0</c:formatCode>
                <c:ptCount val="5"/>
                <c:pt idx="0">
                  <c:v>-106.95700000000033</c:v>
                </c:pt>
                <c:pt idx="1">
                  <c:v>-295.29300000000001</c:v>
                </c:pt>
                <c:pt idx="2">
                  <c:v>-70.774999999999977</c:v>
                </c:pt>
                <c:pt idx="3">
                  <c:v>48.355000000000004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C-4375-94E7-5E0730705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NOVIEMBRE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'2023'!$AV$17:$AV$50</c:f>
              <c:numCache>
                <c:formatCode>0.0</c:formatCode>
                <c:ptCount val="34"/>
                <c:pt idx="0">
                  <c:v>140.24600000000001</c:v>
                </c:pt>
                <c:pt idx="1">
                  <c:v>0</c:v>
                </c:pt>
                <c:pt idx="2">
                  <c:v>111.19</c:v>
                </c:pt>
                <c:pt idx="3">
                  <c:v>38.592000000000013</c:v>
                </c:pt>
                <c:pt idx="4">
                  <c:v>119.779</c:v>
                </c:pt>
                <c:pt idx="5">
                  <c:v>0</c:v>
                </c:pt>
                <c:pt idx="6">
                  <c:v>0</c:v>
                </c:pt>
                <c:pt idx="7">
                  <c:v>2.8580000000000001</c:v>
                </c:pt>
                <c:pt idx="8">
                  <c:v>0</c:v>
                </c:pt>
                <c:pt idx="9">
                  <c:v>745.91600000000005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855.29399999999998</c:v>
                </c:pt>
                <c:pt idx="15">
                  <c:v>0</c:v>
                </c:pt>
                <c:pt idx="16">
                  <c:v>63.81</c:v>
                </c:pt>
                <c:pt idx="17">
                  <c:v>35.719000000000001</c:v>
                </c:pt>
                <c:pt idx="18">
                  <c:v>10.183999999999999</c:v>
                </c:pt>
                <c:pt idx="19">
                  <c:v>0</c:v>
                </c:pt>
                <c:pt idx="20">
                  <c:v>0</c:v>
                </c:pt>
                <c:pt idx="21">
                  <c:v>1863.1550000000002</c:v>
                </c:pt>
                <c:pt idx="22">
                  <c:v>20.052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406.85199999999998</c:v>
                </c:pt>
                <c:pt idx="28">
                  <c:v>26.817</c:v>
                </c:pt>
                <c:pt idx="29">
                  <c:v>134.346</c:v>
                </c:pt>
                <c:pt idx="30">
                  <c:v>9.3659999999999997</c:v>
                </c:pt>
                <c:pt idx="31">
                  <c:v>6.1749999999999998</c:v>
                </c:pt>
                <c:pt idx="32">
                  <c:v>240.53800000000001</c:v>
                </c:pt>
                <c:pt idx="33" formatCode="General">
                  <c:v>124.83499999999998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4-4582-AFF5-1622FFC4B4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'2023'!$B$16:$M$16</c:f>
              <c:numCache>
                <c:formatCode>#,##0</c:formatCode>
                <c:ptCount val="12"/>
                <c:pt idx="0">
                  <c:v>231.304</c:v>
                </c:pt>
                <c:pt idx="1">
                  <c:v>169.92599999999999</c:v>
                </c:pt>
                <c:pt idx="2">
                  <c:v>159.54599999999999</c:v>
                </c:pt>
                <c:pt idx="3">
                  <c:v>175.762</c:v>
                </c:pt>
                <c:pt idx="4">
                  <c:v>166.983</c:v>
                </c:pt>
                <c:pt idx="5">
                  <c:v>176.08099999999999</c:v>
                </c:pt>
                <c:pt idx="6">
                  <c:v>183.81200000000001</c:v>
                </c:pt>
                <c:pt idx="7">
                  <c:v>174.822</c:v>
                </c:pt>
                <c:pt idx="8">
                  <c:v>173.73699999999999</c:v>
                </c:pt>
                <c:pt idx="9">
                  <c:v>169.50700000000001</c:v>
                </c:pt>
                <c:pt idx="10">
                  <c:v>140.24600000000001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42C-A6CE-E12744E5B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2EB-43E6-916D-1CA44B19C5E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'2023'!$B$15:$M$15</c:f>
              <c:numCache>
                <c:formatCode>#,##0</c:formatCode>
                <c:ptCount val="12"/>
                <c:pt idx="0">
                  <c:v>5269.3350000000009</c:v>
                </c:pt>
                <c:pt idx="1">
                  <c:v>4556.8129999999992</c:v>
                </c:pt>
                <c:pt idx="2">
                  <c:v>4842.3370000000004</c:v>
                </c:pt>
                <c:pt idx="3">
                  <c:v>5208.5810000000001</c:v>
                </c:pt>
                <c:pt idx="4">
                  <c:v>5021.5209999999997</c:v>
                </c:pt>
                <c:pt idx="5">
                  <c:v>4887.6849999999995</c:v>
                </c:pt>
                <c:pt idx="6">
                  <c:v>5299.451</c:v>
                </c:pt>
                <c:pt idx="7">
                  <c:v>5485.686999999999</c:v>
                </c:pt>
                <c:pt idx="8">
                  <c:v>5333.7169999999996</c:v>
                </c:pt>
                <c:pt idx="9">
                  <c:v>5132.0770000000002</c:v>
                </c:pt>
                <c:pt idx="10">
                  <c:v>4955.7250000000013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B-43E6-916D-1CA44B19C5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Evolución_Anual!$B$2:$L$2</c:f>
              <c:numCache>
                <c:formatCode>0.00</c:formatCode>
                <c:ptCount val="11"/>
                <c:pt idx="0" formatCode="#,##0">
                  <c:v>142.76599999999999</c:v>
                </c:pt>
                <c:pt idx="1">
                  <c:v>368.34000000000003</c:v>
                </c:pt>
                <c:pt idx="2">
                  <c:v>305.411</c:v>
                </c:pt>
                <c:pt idx="3" formatCode="#,##0">
                  <c:v>232.244</c:v>
                </c:pt>
                <c:pt idx="4" formatCode="#,##0">
                  <c:v>140.89499999999998</c:v>
                </c:pt>
                <c:pt idx="5" formatCode="#,##0">
                  <c:v>120.10500000000002</c:v>
                </c:pt>
                <c:pt idx="6" formatCode="#,##0">
                  <c:v>86.990999999999985</c:v>
                </c:pt>
                <c:pt idx="7" formatCode="#,##0">
                  <c:v>40.245000000000005</c:v>
                </c:pt>
                <c:pt idx="8" formatCode="#,##0">
                  <c:v>27.536000000000001</c:v>
                </c:pt>
                <c:pt idx="9" formatCode="#,##0">
                  <c:v>5.8159999999999998</c:v>
                </c:pt>
                <c:pt idx="10" formatCode="0">
                  <c:v>0.91199999999999992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Evolución_Anual!$B$3:$L$3</c:f>
              <c:numCache>
                <c:formatCode>0.00</c:formatCode>
                <c:ptCount val="11"/>
                <c:pt idx="0" formatCode="#,##0">
                  <c:v>58697</c:v>
                </c:pt>
                <c:pt idx="1">
                  <c:v>57871</c:v>
                </c:pt>
                <c:pt idx="2">
                  <c:v>59054</c:v>
                </c:pt>
                <c:pt idx="3" formatCode="#,##0">
                  <c:v>64726</c:v>
                </c:pt>
                <c:pt idx="4" formatCode="#,##0">
                  <c:v>64171</c:v>
                </c:pt>
                <c:pt idx="5" formatCode="#,##0">
                  <c:v>65958</c:v>
                </c:pt>
                <c:pt idx="6" formatCode="#,##0">
                  <c:v>67586</c:v>
                </c:pt>
                <c:pt idx="7" formatCode="#,##0">
                  <c:v>66319</c:v>
                </c:pt>
                <c:pt idx="8" formatCode="#,##0">
                  <c:v>54852</c:v>
                </c:pt>
                <c:pt idx="9" formatCode="#,##0">
                  <c:v>56171.787000000004</c:v>
                </c:pt>
                <c:pt idx="10" formatCode="0">
                  <c:v>63595.529000000002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5B8-49BE-AFD1-F5D3A2E5AB1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'2023'!$B$6:$M$6</c:f>
              <c:numCache>
                <c:formatCode>#,##0</c:formatCode>
                <c:ptCount val="12"/>
                <c:pt idx="0">
                  <c:v>5487.3059999999996</c:v>
                </c:pt>
                <c:pt idx="1">
                  <c:v>4809.8819999999996</c:v>
                </c:pt>
                <c:pt idx="2">
                  <c:v>4692.058</c:v>
                </c:pt>
                <c:pt idx="3">
                  <c:v>5619.31</c:v>
                </c:pt>
                <c:pt idx="4">
                  <c:v>4796.7870000000003</c:v>
                </c:pt>
                <c:pt idx="5">
                  <c:v>4856.4560000000001</c:v>
                </c:pt>
                <c:pt idx="6">
                  <c:v>5529.4340000000002</c:v>
                </c:pt>
                <c:pt idx="7">
                  <c:v>5484.9889999999996</c:v>
                </c:pt>
                <c:pt idx="8">
                  <c:v>5087.9759999999997</c:v>
                </c:pt>
                <c:pt idx="9">
                  <c:v>5304.4579999999996</c:v>
                </c:pt>
                <c:pt idx="10">
                  <c:v>4796.5460000000003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8-49BE-AFD1-F5D3A2E5AB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Evolución_Anual!$B$25:$L$25</c:f>
              <c:numCache>
                <c:formatCode>0.00</c:formatCode>
                <c:ptCount val="11"/>
                <c:pt idx="0" formatCode="#,##0">
                  <c:v>161.524</c:v>
                </c:pt>
                <c:pt idx="1">
                  <c:v>148.95000000000002</c:v>
                </c:pt>
                <c:pt idx="2">
                  <c:v>197.20900000000003</c:v>
                </c:pt>
                <c:pt idx="3" formatCode="#,##0">
                  <c:v>225.935</c:v>
                </c:pt>
                <c:pt idx="4" formatCode="#,##0">
                  <c:v>213.608</c:v>
                </c:pt>
                <c:pt idx="5" formatCode="#,##0">
                  <c:v>188.614</c:v>
                </c:pt>
                <c:pt idx="6" formatCode="#,##0">
                  <c:v>380.85499999999996</c:v>
                </c:pt>
                <c:pt idx="7" formatCode="#,##0">
                  <c:v>454.21</c:v>
                </c:pt>
                <c:pt idx="8" formatCode="#,##0">
                  <c:v>155.31899999999996</c:v>
                </c:pt>
                <c:pt idx="9" formatCode="#,##0">
                  <c:v>315.61900000000003</c:v>
                </c:pt>
                <c:pt idx="10" formatCode="0">
                  <c:v>427.49299999999994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Evolución_Anual!$B$26:$L$26</c:f>
              <c:numCache>
                <c:formatCode>0.00</c:formatCode>
                <c:ptCount val="11"/>
                <c:pt idx="0" formatCode="#,##0">
                  <c:v>6.5000000000000002E-2</c:v>
                </c:pt>
                <c:pt idx="1">
                  <c:v>2.2000000000000002E-2</c:v>
                </c:pt>
                <c:pt idx="2">
                  <c:v>3.0000000000000002E-2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Evolución_Anual!$B$27:$L$27</c:f>
              <c:numCache>
                <c:formatCode>0.00</c:formatCode>
                <c:ptCount val="11"/>
                <c:pt idx="0" formatCode="#,##0">
                  <c:v>8371.5689999999995</c:v>
                </c:pt>
                <c:pt idx="1">
                  <c:v>8477.628999999999</c:v>
                </c:pt>
                <c:pt idx="2">
                  <c:v>8678.8389999999999</c:v>
                </c:pt>
                <c:pt idx="3" formatCode="#,##0">
                  <c:v>9285.3820000000014</c:v>
                </c:pt>
                <c:pt idx="4" formatCode="#,##0">
                  <c:v>8672.6139999999996</c:v>
                </c:pt>
                <c:pt idx="5" formatCode="#,##0">
                  <c:v>9300.3379999999997</c:v>
                </c:pt>
                <c:pt idx="6" formatCode="#,##0">
                  <c:v>10038.733</c:v>
                </c:pt>
                <c:pt idx="7" formatCode="#,##0">
                  <c:v>9816.6459999999988</c:v>
                </c:pt>
                <c:pt idx="8" formatCode="#,##0">
                  <c:v>7838.5070000000005</c:v>
                </c:pt>
                <c:pt idx="9" formatCode="#,##0">
                  <c:v>8378.6840000000011</c:v>
                </c:pt>
                <c:pt idx="10" formatCode="0">
                  <c:v>9153.7040000000015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Evolución_Anual!$B$13:$L$13</c:f>
              <c:numCache>
                <c:formatCode>0.00</c:formatCode>
                <c:ptCount val="11"/>
                <c:pt idx="0" formatCode="#,##0">
                  <c:v>2059.3429999999998</c:v>
                </c:pt>
                <c:pt idx="1">
                  <c:v>1879.5739999999998</c:v>
                </c:pt>
                <c:pt idx="2">
                  <c:v>1955.3679999999999</c:v>
                </c:pt>
                <c:pt idx="3" formatCode="#,##0">
                  <c:v>2363.9790000000003</c:v>
                </c:pt>
                <c:pt idx="4" formatCode="#,##0">
                  <c:v>2365.8740000000003</c:v>
                </c:pt>
                <c:pt idx="5" formatCode="#,##0">
                  <c:v>2346.299</c:v>
                </c:pt>
                <c:pt idx="6" formatCode="#,##0">
                  <c:v>2236.3780000000002</c:v>
                </c:pt>
                <c:pt idx="7" formatCode="#,##0">
                  <c:v>2113.3359999999998</c:v>
                </c:pt>
                <c:pt idx="8" formatCode="#,##0">
                  <c:v>1907.335</c:v>
                </c:pt>
                <c:pt idx="9" formatCode="#,##0">
                  <c:v>1952.643</c:v>
                </c:pt>
                <c:pt idx="10" formatCode="0">
                  <c:v>2704.739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Etano</c:v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Evolución_Anual!$B$14:$L$14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v>Butano</c:v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Evolución_Anual!$B$15:$L$15</c:f>
              <c:numCache>
                <c:formatCode>0.00</c:formatCode>
                <c:ptCount val="11"/>
                <c:pt idx="0" formatCode="#,##0">
                  <c:v>1116.239</c:v>
                </c:pt>
                <c:pt idx="1">
                  <c:v>1144.5999999999999</c:v>
                </c:pt>
                <c:pt idx="2">
                  <c:v>1112.5830000000001</c:v>
                </c:pt>
                <c:pt idx="3" formatCode="#,##0">
                  <c:v>1173.1079999999999</c:v>
                </c:pt>
                <c:pt idx="4" formatCode="#,##0">
                  <c:v>1178.07</c:v>
                </c:pt>
                <c:pt idx="5" formatCode="#,##0">
                  <c:v>1152.7330000000002</c:v>
                </c:pt>
                <c:pt idx="6" formatCode="#,##0">
                  <c:v>1103.134</c:v>
                </c:pt>
                <c:pt idx="7" formatCode="#,##0">
                  <c:v>958.995</c:v>
                </c:pt>
                <c:pt idx="8" formatCode="#,##0">
                  <c:v>854.30399999999997</c:v>
                </c:pt>
                <c:pt idx="9" formatCode="#,##0">
                  <c:v>1071.2329999999999</c:v>
                </c:pt>
                <c:pt idx="10" formatCode="0">
                  <c:v>1100.6819999999998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v>Propano</c:v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Evolución_Anual!$B$16:$L$16</c:f>
              <c:numCache>
                <c:formatCode>0.00</c:formatCode>
                <c:ptCount val="11"/>
                <c:pt idx="0" formatCode="#,##0">
                  <c:v>584.86599999999987</c:v>
                </c:pt>
                <c:pt idx="1">
                  <c:v>567.88700000000006</c:v>
                </c:pt>
                <c:pt idx="2">
                  <c:v>462.25600000000003</c:v>
                </c:pt>
                <c:pt idx="3" formatCode="#,##0">
                  <c:v>525.89199999999994</c:v>
                </c:pt>
                <c:pt idx="4" formatCode="#,##0">
                  <c:v>362.93</c:v>
                </c:pt>
                <c:pt idx="5" formatCode="#,##0">
                  <c:v>248.26700000000002</c:v>
                </c:pt>
                <c:pt idx="6" formatCode="#,##0">
                  <c:v>207.77599999999998</c:v>
                </c:pt>
                <c:pt idx="7" formatCode="#,##0">
                  <c:v>208.005</c:v>
                </c:pt>
                <c:pt idx="8" formatCode="#,##0">
                  <c:v>65.696000000000026</c:v>
                </c:pt>
                <c:pt idx="9" formatCode="#,##0">
                  <c:v>168.73700000000002</c:v>
                </c:pt>
                <c:pt idx="10" formatCode="0">
                  <c:v>34.631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Evolución_Anual!$B$22:$L$22</c:f>
              <c:numCache>
                <c:formatCode>0.00</c:formatCode>
                <c:ptCount val="11"/>
                <c:pt idx="0" formatCode="#,##0">
                  <c:v>6038.2350000000006</c:v>
                </c:pt>
                <c:pt idx="1">
                  <c:v>6124.0770000000002</c:v>
                </c:pt>
                <c:pt idx="2">
                  <c:v>5890.1620000000003</c:v>
                </c:pt>
                <c:pt idx="3" formatCode="#,##0">
                  <c:v>7961.8929999999991</c:v>
                </c:pt>
                <c:pt idx="4" formatCode="#,##0">
                  <c:v>8475.8809999999994</c:v>
                </c:pt>
                <c:pt idx="5" formatCode="#,##0">
                  <c:v>8150.8120000000008</c:v>
                </c:pt>
                <c:pt idx="6" formatCode="#,##0">
                  <c:v>7954.1570000000011</c:v>
                </c:pt>
                <c:pt idx="7" formatCode="#,##0">
                  <c:v>7914.9160000000002</c:v>
                </c:pt>
                <c:pt idx="8" formatCode="#,##0">
                  <c:v>6711.4719999999998</c:v>
                </c:pt>
                <c:pt idx="9" formatCode="#,##0">
                  <c:v>8425.6710000000003</c:v>
                </c:pt>
                <c:pt idx="10" formatCode="0">
                  <c:v>8600.77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Evolución_Anual!$B$28:$L$28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Evolución_Anual!$B$29:$L$29</c:f>
              <c:numCache>
                <c:formatCode>0.00</c:formatCode>
                <c:ptCount val="11"/>
                <c:pt idx="0" formatCode="#,##0">
                  <c:v>2462.7609999999995</c:v>
                </c:pt>
                <c:pt idx="1">
                  <c:v>2436.9259999999999</c:v>
                </c:pt>
                <c:pt idx="2">
                  <c:v>2208.1949999999997</c:v>
                </c:pt>
                <c:pt idx="3" formatCode="#,##0">
                  <c:v>1983.4960000000001</c:v>
                </c:pt>
                <c:pt idx="4" formatCode="#,##0">
                  <c:v>2904.6060000000007</c:v>
                </c:pt>
                <c:pt idx="5" formatCode="#,##0">
                  <c:v>2956.1630000000005</c:v>
                </c:pt>
                <c:pt idx="6" formatCode="#,##0">
                  <c:v>3166.7429999999995</c:v>
                </c:pt>
                <c:pt idx="7" formatCode="#,##0">
                  <c:v>3181.0829999999996</c:v>
                </c:pt>
                <c:pt idx="8" formatCode="#,##0">
                  <c:v>3224.8609999999999</c:v>
                </c:pt>
                <c:pt idx="9" formatCode="#,##0">
                  <c:v>3061.7809999999999</c:v>
                </c:pt>
                <c:pt idx="10" formatCode="0">
                  <c:v>2962.4490000000001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Evolución_Anual!$B$30:$L$30</c:f>
              <c:numCache>
                <c:formatCode>0.00</c:formatCode>
                <c:ptCount val="11"/>
                <c:pt idx="0" formatCode="#,##0">
                  <c:v>309.315</c:v>
                </c:pt>
                <c:pt idx="1">
                  <c:v>410.09999999999997</c:v>
                </c:pt>
                <c:pt idx="2">
                  <c:v>329.80400000000003</c:v>
                </c:pt>
                <c:pt idx="3" formatCode="#,##0">
                  <c:v>249.31899999999999</c:v>
                </c:pt>
                <c:pt idx="4" formatCode="#,##0">
                  <c:v>268.18200000000002</c:v>
                </c:pt>
                <c:pt idx="5" formatCode="#,##0">
                  <c:v>313.66699999999997</c:v>
                </c:pt>
                <c:pt idx="6" formatCode="#,##0">
                  <c:v>332.56800000000004</c:v>
                </c:pt>
                <c:pt idx="7" formatCode="#,##0">
                  <c:v>282.54199999999997</c:v>
                </c:pt>
                <c:pt idx="8" formatCode="#,##0">
                  <c:v>379.303</c:v>
                </c:pt>
                <c:pt idx="9" formatCode="#,##0">
                  <c:v>377.07799999999992</c:v>
                </c:pt>
                <c:pt idx="10" formatCode="0">
                  <c:v>404.28500000000003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(Evolución_Anual!$B$31,Evolución_Anual!$B$31:$L$31)</c:f>
              <c:numCache>
                <c:formatCode>#,##0</c:formatCode>
                <c:ptCount val="12"/>
                <c:pt idx="0">
                  <c:v>46.366999999999997</c:v>
                </c:pt>
                <c:pt idx="1">
                  <c:v>46.366999999999997</c:v>
                </c:pt>
                <c:pt idx="2" formatCode="0.00">
                  <c:v>24.143999999999998</c:v>
                </c:pt>
                <c:pt idx="3" formatCode="0.00">
                  <c:v>221.791</c:v>
                </c:pt>
                <c:pt idx="4">
                  <c:v>122.66900000000001</c:v>
                </c:pt>
                <c:pt idx="5">
                  <c:v>84.996999999999986</c:v>
                </c:pt>
                <c:pt idx="6">
                  <c:v>121.81199999999998</c:v>
                </c:pt>
                <c:pt idx="7">
                  <c:v>53.104000000000006</c:v>
                </c:pt>
                <c:pt idx="8">
                  <c:v>75.085000000000008</c:v>
                </c:pt>
                <c:pt idx="9">
                  <c:v>63.033000000000001</c:v>
                </c:pt>
                <c:pt idx="10">
                  <c:v>44.867999999999995</c:v>
                </c:pt>
                <c:pt idx="11" formatCode="0">
                  <c:v>49.397000000000006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Evolución_Anual!$B$32:$L$32</c:f>
              <c:numCache>
                <c:formatCode>0.00</c:formatCode>
                <c:ptCount val="11"/>
                <c:pt idx="0" formatCode="#,##0">
                  <c:v>0.76</c:v>
                </c:pt>
                <c:pt idx="1">
                  <c:v>13.891999999999999</c:v>
                </c:pt>
                <c:pt idx="2">
                  <c:v>352.39799999999997</c:v>
                </c:pt>
                <c:pt idx="3" formatCode="#,##0">
                  <c:v>634.03700000000003</c:v>
                </c:pt>
                <c:pt idx="4" formatCode="#,##0">
                  <c:v>530.70800000000008</c:v>
                </c:pt>
                <c:pt idx="5" formatCode="#,##0">
                  <c:v>377.63900000000001</c:v>
                </c:pt>
                <c:pt idx="6" formatCode="#,##0">
                  <c:v>782.8570000000002</c:v>
                </c:pt>
                <c:pt idx="7" formatCode="#,##0">
                  <c:v>745.18700000000001</c:v>
                </c:pt>
                <c:pt idx="8" formatCode="#,##0">
                  <c:v>889.81500000000005</c:v>
                </c:pt>
                <c:pt idx="9" formatCode="#,##0">
                  <c:v>898.79899999999998</c:v>
                </c:pt>
                <c:pt idx="10" formatCode="0">
                  <c:v>894.15199999999982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Evolución_Anual!$B$33:$L$33</c:f>
              <c:numCache>
                <c:formatCode>0.00</c:formatCode>
                <c:ptCount val="11"/>
                <c:pt idx="0" formatCode="#,##0">
                  <c:v>3.6999999999999998E-2</c:v>
                </c:pt>
                <c:pt idx="1">
                  <c:v>0.30299999999999999</c:v>
                </c:pt>
                <c:pt idx="2">
                  <c:v>0.17100000000000001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Evolución_Anual!$B$34:$L$34</c:f>
              <c:numCache>
                <c:formatCode>0.00</c:formatCode>
                <c:ptCount val="11"/>
                <c:pt idx="0" formatCode="#,##0">
                  <c:v>23655.098000000002</c:v>
                </c:pt>
                <c:pt idx="1">
                  <c:v>23759.561000000002</c:v>
                </c:pt>
                <c:pt idx="2">
                  <c:v>23998.255999999994</c:v>
                </c:pt>
                <c:pt idx="3" formatCode="#,##0">
                  <c:v>24477.329000000005</c:v>
                </c:pt>
                <c:pt idx="4" formatCode="#,##0">
                  <c:v>22853.851999999999</c:v>
                </c:pt>
                <c:pt idx="5" formatCode="#,##0">
                  <c:v>23356.296000000002</c:v>
                </c:pt>
                <c:pt idx="6" formatCode="#,##0">
                  <c:v>22827.504000000001</c:v>
                </c:pt>
                <c:pt idx="7" formatCode="#,##0">
                  <c:v>22851.345999999998</c:v>
                </c:pt>
                <c:pt idx="8" formatCode="#,##0">
                  <c:v>19692.742000000002</c:v>
                </c:pt>
                <c:pt idx="9" formatCode="#,##0">
                  <c:v>19803.856</c:v>
                </c:pt>
                <c:pt idx="10" formatCode="0">
                  <c:v>21713.006999999998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Evolución_Anual!$B$37:$L$37</c:f>
              <c:numCache>
                <c:formatCode>0.00</c:formatCode>
                <c:ptCount val="11"/>
                <c:pt idx="0" formatCode="#,##0">
                  <c:v>242.67899999999997</c:v>
                </c:pt>
                <c:pt idx="1">
                  <c:v>97.96</c:v>
                </c:pt>
                <c:pt idx="2">
                  <c:v>43.962000000000003</c:v>
                </c:pt>
                <c:pt idx="3" formatCode="#,##0">
                  <c:v>0</c:v>
                </c:pt>
                <c:pt idx="4" formatCode="#,##0">
                  <c:v>1.0999999999999999E-2</c:v>
                </c:pt>
                <c:pt idx="5" formatCode="#,##0">
                  <c:v>2.1000000000000001E-2</c:v>
                </c:pt>
                <c:pt idx="6" formatCode="#,##0">
                  <c:v>1.9E-2</c:v>
                </c:pt>
                <c:pt idx="7" formatCode="#,##0">
                  <c:v>3.6999999999999998E-2</c:v>
                </c:pt>
                <c:pt idx="8" formatCode="#,##0">
                  <c:v>0</c:v>
                </c:pt>
                <c:pt idx="9" formatCode="#,##0">
                  <c:v>1.4999999999999999E-2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Evolución_Anual!$B$38:$L$38</c:f>
              <c:numCache>
                <c:formatCode>0.00</c:formatCode>
                <c:ptCount val="11"/>
                <c:pt idx="0" formatCode="#,##0">
                  <c:v>23.422999999999998</c:v>
                </c:pt>
                <c:pt idx="1">
                  <c:v>10.284000000000001</c:v>
                </c:pt>
                <c:pt idx="2">
                  <c:v>50.414000000000001</c:v>
                </c:pt>
                <c:pt idx="3" formatCode="#,##0">
                  <c:v>36.086000000000006</c:v>
                </c:pt>
                <c:pt idx="4" formatCode="#,##0">
                  <c:v>6.875</c:v>
                </c:pt>
                <c:pt idx="5" formatCode="#,##0">
                  <c:v>39.305</c:v>
                </c:pt>
                <c:pt idx="6" formatCode="#,##0">
                  <c:v>70.665000000000006</c:v>
                </c:pt>
                <c:pt idx="7" formatCode="#,##0">
                  <c:v>23.421000000000003</c:v>
                </c:pt>
                <c:pt idx="8" formatCode="#,##0">
                  <c:v>75.243999999999986</c:v>
                </c:pt>
                <c:pt idx="9" formatCode="#,##0">
                  <c:v>74.864000000000004</c:v>
                </c:pt>
                <c:pt idx="10" formatCode="0">
                  <c:v>0.97200000000000031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Evolución_Anual!$B$39:$L$39</c:f>
              <c:numCache>
                <c:formatCode>0.00</c:formatCode>
                <c:ptCount val="11"/>
                <c:pt idx="0" formatCode="#,##0">
                  <c:v>484.964</c:v>
                </c:pt>
                <c:pt idx="1">
                  <c:v>262.62299999999999</c:v>
                </c:pt>
                <c:pt idx="2">
                  <c:v>156.21599999999998</c:v>
                </c:pt>
                <c:pt idx="3" formatCode="#,##0">
                  <c:v>4.4409999999999998</c:v>
                </c:pt>
                <c:pt idx="4" formatCode="#,##0">
                  <c:v>5.1980000000000004</c:v>
                </c:pt>
                <c:pt idx="5" formatCode="#,##0">
                  <c:v>1.8049999999999997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Evolución_Anual!$B$40:$L$40</c:f>
              <c:numCache>
                <c:formatCode>0.00</c:formatCode>
                <c:ptCount val="11"/>
                <c:pt idx="0" formatCode="#,##0">
                  <c:v>5783.8779999999997</c:v>
                </c:pt>
                <c:pt idx="1">
                  <c:v>4925.3550000000005</c:v>
                </c:pt>
                <c:pt idx="2">
                  <c:v>4231.1399999999994</c:v>
                </c:pt>
                <c:pt idx="3" formatCode="#,##0">
                  <c:v>3943.2400000000002</c:v>
                </c:pt>
                <c:pt idx="4" formatCode="#,##0">
                  <c:v>5097.1839999999993</c:v>
                </c:pt>
                <c:pt idx="5" formatCode="#,##0">
                  <c:v>5491.2370000000001</c:v>
                </c:pt>
                <c:pt idx="6" formatCode="#,##0">
                  <c:v>5929.7330000000002</c:v>
                </c:pt>
                <c:pt idx="7" formatCode="#,##0">
                  <c:v>5032.235999999999</c:v>
                </c:pt>
                <c:pt idx="8" formatCode="#,##0">
                  <c:v>2367.299</c:v>
                </c:pt>
                <c:pt idx="9" formatCode="#,##0">
                  <c:v>2569.741</c:v>
                </c:pt>
                <c:pt idx="10" formatCode="0">
                  <c:v>3641.92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Evolución_Anual!$B$45:$L$45</c:f>
              <c:numCache>
                <c:formatCode>0.00</c:formatCode>
                <c:ptCount val="11"/>
                <c:pt idx="0" formatCode="#,##0">
                  <c:v>3085.0219999999999</c:v>
                </c:pt>
                <c:pt idx="1">
                  <c:v>3436.2899999999995</c:v>
                </c:pt>
                <c:pt idx="2">
                  <c:v>3743.6349999999998</c:v>
                </c:pt>
                <c:pt idx="3" formatCode="#,##0">
                  <c:v>3659.797</c:v>
                </c:pt>
                <c:pt idx="4" formatCode="#,##0">
                  <c:v>3781.5</c:v>
                </c:pt>
                <c:pt idx="5" formatCode="#,##0">
                  <c:v>3823.3130000000001</c:v>
                </c:pt>
                <c:pt idx="6" formatCode="#,##0">
                  <c:v>3802.1469999999995</c:v>
                </c:pt>
                <c:pt idx="7" formatCode="#,##0">
                  <c:v>3602.9690000000001</c:v>
                </c:pt>
                <c:pt idx="8" formatCode="#,##0">
                  <c:v>3528.8910000000001</c:v>
                </c:pt>
                <c:pt idx="9" formatCode="#,##0">
                  <c:v>2887.1469999999995</c:v>
                </c:pt>
                <c:pt idx="10" formatCode="0">
                  <c:v>3434.0340000000001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3-4F8E-840F-F2E6E78452F8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3-4F8E-840F-F2E6E78452F8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43-4F8E-840F-F2E6E78452F8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'2023'!$B$7:$M$7</c:f>
              <c:numCache>
                <c:formatCode>#,##0</c:formatCode>
                <c:ptCount val="12"/>
                <c:pt idx="0">
                  <c:v>-124.13900000000012</c:v>
                </c:pt>
                <c:pt idx="1">
                  <c:v>167.08700000000044</c:v>
                </c:pt>
                <c:pt idx="2">
                  <c:v>125.90899999999965</c:v>
                </c:pt>
                <c:pt idx="3">
                  <c:v>-114.81800000000021</c:v>
                </c:pt>
                <c:pt idx="4">
                  <c:v>-20.287000000000262</c:v>
                </c:pt>
                <c:pt idx="5">
                  <c:v>-79.319999999999709</c:v>
                </c:pt>
                <c:pt idx="6">
                  <c:v>-17.440999999999804</c:v>
                </c:pt>
                <c:pt idx="7">
                  <c:v>155.89900000000034</c:v>
                </c:pt>
                <c:pt idx="8">
                  <c:v>-163.60899999999947</c:v>
                </c:pt>
                <c:pt idx="9">
                  <c:v>43.296000000000276</c:v>
                </c:pt>
                <c:pt idx="10">
                  <c:v>-106.95700000000033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A-449A-B39A-A68AFEB31C9B}"/>
            </c:ext>
          </c:extLst>
        </c:ser>
        <c:ser>
          <c:idx val="1"/>
          <c:order val="1"/>
          <c:tx>
            <c:strRef>
              <c:f>'2023'!$A$8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43-4F8E-840F-F2E6E78452F8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3-4F8E-840F-F2E6E78452F8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3-4F8E-840F-F2E6E78452F8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'2023'!$B$8:$M$8</c:f>
              <c:numCache>
                <c:formatCode>#,##0</c:formatCode>
                <c:ptCount val="12"/>
                <c:pt idx="0">
                  <c:v>133.142</c:v>
                </c:pt>
                <c:pt idx="1">
                  <c:v>252.18</c:v>
                </c:pt>
                <c:pt idx="2">
                  <c:v>-243.44499999999999</c:v>
                </c:pt>
                <c:pt idx="3">
                  <c:v>407.89299999999997</c:v>
                </c:pt>
                <c:pt idx="4">
                  <c:v>-200.58600000000001</c:v>
                </c:pt>
                <c:pt idx="5">
                  <c:v>24.064</c:v>
                </c:pt>
                <c:pt idx="6">
                  <c:v>33.225999999999999</c:v>
                </c:pt>
                <c:pt idx="7">
                  <c:v>93.311999999999998</c:v>
                </c:pt>
                <c:pt idx="8">
                  <c:v>-320.77199999999999</c:v>
                </c:pt>
                <c:pt idx="9">
                  <c:v>176.79</c:v>
                </c:pt>
                <c:pt idx="10">
                  <c:v>-295.29300000000001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A-449A-B39A-A68AFEB31C9B}"/>
            </c:ext>
          </c:extLst>
        </c:ser>
        <c:ser>
          <c:idx val="2"/>
          <c:order val="2"/>
          <c:tx>
            <c:strRef>
              <c:f>'2023'!$A$9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A-449A-B39A-A68AFEB31C9B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3-4F8E-840F-F2E6E78452F8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3-4F8E-840F-F2E6E78452F8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3-4F8E-840F-F2E6E78452F8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'2023'!$B$9:$M$9</c:f>
              <c:numCache>
                <c:formatCode>#,##0</c:formatCode>
                <c:ptCount val="12"/>
                <c:pt idx="0">
                  <c:v>-26.078999999999994</c:v>
                </c:pt>
                <c:pt idx="1">
                  <c:v>119.44900000000001</c:v>
                </c:pt>
                <c:pt idx="2">
                  <c:v>141.161</c:v>
                </c:pt>
                <c:pt idx="3">
                  <c:v>-122.75399999999996</c:v>
                </c:pt>
                <c:pt idx="4">
                  <c:v>49.684000000000026</c:v>
                </c:pt>
                <c:pt idx="5">
                  <c:v>9.9429999999999978</c:v>
                </c:pt>
                <c:pt idx="6">
                  <c:v>8.9040000000000035</c:v>
                </c:pt>
                <c:pt idx="7">
                  <c:v>165.02799999999996</c:v>
                </c:pt>
                <c:pt idx="8">
                  <c:v>-96.096000000000004</c:v>
                </c:pt>
                <c:pt idx="9">
                  <c:v>65.545000000000016</c:v>
                </c:pt>
                <c:pt idx="10">
                  <c:v>-70.774999999999977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6A-449A-B39A-A68AFEB31C9B}"/>
            </c:ext>
          </c:extLst>
        </c:ser>
        <c:ser>
          <c:idx val="3"/>
          <c:order val="3"/>
          <c:tx>
            <c:strRef>
              <c:f>'2023'!$A$10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3-4F8E-840F-F2E6E78452F8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'2023'!$B$10:$M$10</c:f>
              <c:numCache>
                <c:formatCode>#,##0</c:formatCode>
                <c:ptCount val="12"/>
                <c:pt idx="0">
                  <c:v>107.117</c:v>
                </c:pt>
                <c:pt idx="1">
                  <c:v>21.338999999999999</c:v>
                </c:pt>
                <c:pt idx="2">
                  <c:v>22.436</c:v>
                </c:pt>
                <c:pt idx="3">
                  <c:v>39.403999999999996</c:v>
                </c:pt>
                <c:pt idx="4">
                  <c:v>124.274</c:v>
                </c:pt>
                <c:pt idx="5">
                  <c:v>187.14800000000002</c:v>
                </c:pt>
                <c:pt idx="6">
                  <c:v>36.851999999999997</c:v>
                </c:pt>
                <c:pt idx="7">
                  <c:v>158.27600000000001</c:v>
                </c:pt>
                <c:pt idx="8">
                  <c:v>79.831000000000003</c:v>
                </c:pt>
                <c:pt idx="9">
                  <c:v>34.192</c:v>
                </c:pt>
                <c:pt idx="10">
                  <c:v>48.355000000000004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A-449A-B39A-A68AFEB31C9B}"/>
            </c:ext>
          </c:extLst>
        </c:ser>
        <c:ser>
          <c:idx val="4"/>
          <c:order val="4"/>
          <c:tx>
            <c:strRef>
              <c:f>'2023'!$A$11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3-4F8E-840F-F2E6E7845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6A-449A-B39A-A68AFEB31C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Evolución_Anual!$B$41:$L$41</c:f>
              <c:numCache>
                <c:formatCode>0.00</c:formatCode>
                <c:ptCount val="11"/>
                <c:pt idx="0" formatCode="#,##0">
                  <c:v>165.179</c:v>
                </c:pt>
                <c:pt idx="1">
                  <c:v>190.64699999999996</c:v>
                </c:pt>
                <c:pt idx="2">
                  <c:v>336.96300000000008</c:v>
                </c:pt>
                <c:pt idx="3" formatCode="#,##0">
                  <c:v>396.09100000000001</c:v>
                </c:pt>
                <c:pt idx="4" formatCode="#,##0">
                  <c:v>408.81400000000002</c:v>
                </c:pt>
                <c:pt idx="5" formatCode="#,##0">
                  <c:v>399.22699999999998</c:v>
                </c:pt>
                <c:pt idx="6" formatCode="#,##0">
                  <c:v>414.57400000000001</c:v>
                </c:pt>
                <c:pt idx="7" formatCode="#,##0">
                  <c:v>354.22500000000002</c:v>
                </c:pt>
                <c:pt idx="8" formatCode="#,##0">
                  <c:v>316.589</c:v>
                </c:pt>
                <c:pt idx="9" formatCode="#,##0">
                  <c:v>307.51099999999997</c:v>
                </c:pt>
                <c:pt idx="10" formatCode="0">
                  <c:v>341.11200000000002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Evolución_Anual!$B$42:$L$42</c:f>
              <c:numCache>
                <c:formatCode>0.00</c:formatCode>
                <c:ptCount val="11"/>
                <c:pt idx="0" formatCode="#,##0">
                  <c:v>1877.87</c:v>
                </c:pt>
                <c:pt idx="1">
                  <c:v>2073.8830000000003</c:v>
                </c:pt>
                <c:pt idx="2">
                  <c:v>1917.2549999999997</c:v>
                </c:pt>
                <c:pt idx="3" formatCode="#,##0">
                  <c:v>2491.1219999999998</c:v>
                </c:pt>
                <c:pt idx="4" formatCode="#,##0">
                  <c:v>2471.4650000000001</c:v>
                </c:pt>
                <c:pt idx="5" formatCode="#,##0">
                  <c:v>2482.5739999999996</c:v>
                </c:pt>
                <c:pt idx="6" formatCode="#,##0">
                  <c:v>2629.5830000000001</c:v>
                </c:pt>
                <c:pt idx="7" formatCode="#,##0">
                  <c:v>2372.59</c:v>
                </c:pt>
                <c:pt idx="8" formatCode="#,##0">
                  <c:v>1907.655</c:v>
                </c:pt>
                <c:pt idx="9" formatCode="#,##0">
                  <c:v>2191.232</c:v>
                </c:pt>
                <c:pt idx="10" formatCode="0">
                  <c:v>1715.5740000000001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Evolución_Anual!$B$43:$L$43</c:f>
              <c:numCache>
                <c:formatCode>0.00</c:formatCode>
                <c:ptCount val="11"/>
                <c:pt idx="0" formatCode="#,##0">
                  <c:v>179.1</c:v>
                </c:pt>
                <c:pt idx="1">
                  <c:v>180.18800000000002</c:v>
                </c:pt>
                <c:pt idx="2">
                  <c:v>203.84299999999999</c:v>
                </c:pt>
                <c:pt idx="3" formatCode="#,##0">
                  <c:v>257.37900000000002</c:v>
                </c:pt>
                <c:pt idx="4" formatCode="#,##0">
                  <c:v>265.14699999999999</c:v>
                </c:pt>
                <c:pt idx="5" formatCode="#,##0">
                  <c:v>255.05499999999998</c:v>
                </c:pt>
                <c:pt idx="6" formatCode="#,##0">
                  <c:v>243.16300000000001</c:v>
                </c:pt>
                <c:pt idx="7" formatCode="#,##0">
                  <c:v>201.55599999999998</c:v>
                </c:pt>
                <c:pt idx="8" formatCode="#,##0">
                  <c:v>129.38900000000001</c:v>
                </c:pt>
                <c:pt idx="9" formatCode="#,##0">
                  <c:v>143.95799999999997</c:v>
                </c:pt>
                <c:pt idx="10" formatCode="0">
                  <c:v>120.07800000000002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Evolución_Anual!$B$44:$L$44</c:f>
              <c:numCache>
                <c:formatCode>0.00</c:formatCode>
                <c:ptCount val="11"/>
                <c:pt idx="0" formatCode="#,##0">
                  <c:v>33.677</c:v>
                </c:pt>
                <c:pt idx="1">
                  <c:v>36.271000000000001</c:v>
                </c:pt>
                <c:pt idx="2">
                  <c:v>55.038999999999994</c:v>
                </c:pt>
                <c:pt idx="3" formatCode="#,##0">
                  <c:v>84.269000000000005</c:v>
                </c:pt>
                <c:pt idx="4" formatCode="#,##0">
                  <c:v>94.957999999999984</c:v>
                </c:pt>
                <c:pt idx="5" formatCode="#,##0">
                  <c:v>88.320999999999984</c:v>
                </c:pt>
                <c:pt idx="6" formatCode="#,##0">
                  <c:v>89.766000000000005</c:v>
                </c:pt>
                <c:pt idx="7" formatCode="#,##0">
                  <c:v>77.551000000000002</c:v>
                </c:pt>
                <c:pt idx="8" formatCode="#,##0">
                  <c:v>72.461000000000013</c:v>
                </c:pt>
                <c:pt idx="9" formatCode="#,##0">
                  <c:v>76.009999999999991</c:v>
                </c:pt>
                <c:pt idx="10" formatCode="0">
                  <c:v>78.824000000000012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Evolución_Anual!$B$46:$L$46</c:f>
              <c:numCache>
                <c:formatCode>0.00</c:formatCode>
                <c:ptCount val="11"/>
                <c:pt idx="0" formatCode="0">
                  <c:v>3137.3429999999994</c:v>
                </c:pt>
                <c:pt idx="1">
                  <c:v>2470.631000000004</c:v>
                </c:pt>
                <c:pt idx="2">
                  <c:v>2455.3649999999948</c:v>
                </c:pt>
                <c:pt idx="3" formatCode="#,##0">
                  <c:v>2706.9480000000008</c:v>
                </c:pt>
                <c:pt idx="4" formatCode="#,##0">
                  <c:v>2574.7999999999961</c:v>
                </c:pt>
                <c:pt idx="5" formatCode="#,##0">
                  <c:v>2339.5239999999981</c:v>
                </c:pt>
                <c:pt idx="6" formatCode="#,##0">
                  <c:v>2320.1039999999994</c:v>
                </c:pt>
                <c:pt idx="7" formatCode="#,##0">
                  <c:v>2474.2789999999995</c:v>
                </c:pt>
                <c:pt idx="8" formatCode="#,##0">
                  <c:v>3081.5889999999995</c:v>
                </c:pt>
                <c:pt idx="9" formatCode="#,##0">
                  <c:v>2621.3369999999973</c:v>
                </c:pt>
                <c:pt idx="10" formatCode="0">
                  <c:v>1662.1669999999949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Evolución_Anual!$B$17:$L$17</c:f>
              <c:numCache>
                <c:formatCode>0.00</c:formatCode>
                <c:ptCount val="11"/>
                <c:pt idx="0" formatCode="#,##0">
                  <c:v>317.79500000000002</c:v>
                </c:pt>
                <c:pt idx="1">
                  <c:v>345.08400000000006</c:v>
                </c:pt>
                <c:pt idx="2">
                  <c:v>303.50700000000001</c:v>
                </c:pt>
                <c:pt idx="3" formatCode="#,##0">
                  <c:v>1240</c:v>
                </c:pt>
                <c:pt idx="4" formatCode="#,##0">
                  <c:v>1194</c:v>
                </c:pt>
                <c:pt idx="5" formatCode="#,##0">
                  <c:v>1368</c:v>
                </c:pt>
                <c:pt idx="6" formatCode="#,##0">
                  <c:v>1756</c:v>
                </c:pt>
                <c:pt idx="7" formatCode="#,##0">
                  <c:v>1438</c:v>
                </c:pt>
                <c:pt idx="8" formatCode="#,##0">
                  <c:v>1309</c:v>
                </c:pt>
                <c:pt idx="9" formatCode="#,##0">
                  <c:v>1443.748</c:v>
                </c:pt>
                <c:pt idx="10" formatCode="0">
                  <c:v>1678.6889999999999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Evolución_Anual!$B$18:$L$18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Evolución_Anual!$B$19:$L$19</c:f>
              <c:numCache>
                <c:formatCode>0.00</c:formatCode>
                <c:ptCount val="11"/>
                <c:pt idx="0" formatCode="#,##0">
                  <c:v>1111.1579999999999</c:v>
                </c:pt>
                <c:pt idx="1">
                  <c:v>1287.2289999999998</c:v>
                </c:pt>
                <c:pt idx="2">
                  <c:v>1309.3149999999998</c:v>
                </c:pt>
                <c:pt idx="3" formatCode="#,##0">
                  <c:v>1093.296</c:v>
                </c:pt>
                <c:pt idx="4" formatCode="#,##0">
                  <c:v>1019.001</c:v>
                </c:pt>
                <c:pt idx="5" formatCode="#,##0">
                  <c:v>878.40499999999986</c:v>
                </c:pt>
                <c:pt idx="6" formatCode="#,##0">
                  <c:v>1195.105</c:v>
                </c:pt>
                <c:pt idx="7" formatCode="#,##0">
                  <c:v>1095.317</c:v>
                </c:pt>
                <c:pt idx="8" formatCode="#,##0">
                  <c:v>1053.1750000000002</c:v>
                </c:pt>
                <c:pt idx="9" formatCode="#,##0">
                  <c:v>1186.8810000000001</c:v>
                </c:pt>
                <c:pt idx="10" formatCode="0">
                  <c:v>1211.8000000000002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Evolución_Anual!$B$20:$L$20</c:f>
              <c:numCache>
                <c:formatCode>0.00</c:formatCode>
                <c:ptCount val="11"/>
                <c:pt idx="0" formatCode="#,##0">
                  <c:v>69.296999999999997</c:v>
                </c:pt>
                <c:pt idx="1">
                  <c:v>59.605999999999995</c:v>
                </c:pt>
                <c:pt idx="2">
                  <c:v>75.36699999999999</c:v>
                </c:pt>
                <c:pt idx="3" formatCode="#,##0">
                  <c:v>50.234000000000002</c:v>
                </c:pt>
                <c:pt idx="4" formatCode="#,##0">
                  <c:v>60.134</c:v>
                </c:pt>
                <c:pt idx="5" formatCode="#,##0">
                  <c:v>71.317000000000007</c:v>
                </c:pt>
                <c:pt idx="6" formatCode="#,##0">
                  <c:v>61.750000000000007</c:v>
                </c:pt>
                <c:pt idx="7" formatCode="#,##0">
                  <c:v>77.353999999999999</c:v>
                </c:pt>
                <c:pt idx="8" formatCode="#,##0">
                  <c:v>58.756999999999998</c:v>
                </c:pt>
                <c:pt idx="9" formatCode="#,##0">
                  <c:v>55.305999999999997</c:v>
                </c:pt>
                <c:pt idx="10" formatCode="0">
                  <c:v>66.042999999999992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Evolución_Anual!$B$21:$L$21</c:f>
              <c:numCache>
                <c:formatCode>0.00</c:formatCode>
                <c:ptCount val="11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Lit>
              <c:formatCode>General</c:formatCode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numLit>
          </c:cat>
          <c:val>
            <c:numRef>
              <c:f>Evolución_Anual!$B$9:$L$9</c:f>
              <c:numCache>
                <c:formatCode>0.00</c:formatCode>
                <c:ptCount val="11"/>
                <c:pt idx="0" formatCode="#,##0">
                  <c:v>61893.766000000003</c:v>
                </c:pt>
                <c:pt idx="1">
                  <c:v>61039.340000000004</c:v>
                </c:pt>
                <c:pt idx="2">
                  <c:v>61169.411</c:v>
                </c:pt>
                <c:pt idx="3" formatCode="#,##0">
                  <c:v>65663.244000000006</c:v>
                </c:pt>
                <c:pt idx="4" formatCode="#,##0">
                  <c:v>65695.89499999999</c:v>
                </c:pt>
                <c:pt idx="5" formatCode="#,##0">
                  <c:v>66825</c:v>
                </c:pt>
                <c:pt idx="6" formatCode="#,##0">
                  <c:v>68718</c:v>
                </c:pt>
                <c:pt idx="7" formatCode="#,##0">
                  <c:v>66555.244999999995</c:v>
                </c:pt>
                <c:pt idx="8" formatCode="#,##0">
                  <c:v>56614.535999999993</c:v>
                </c:pt>
                <c:pt idx="9" formatCode="#,##0">
                  <c:v>59047.308000000005</c:v>
                </c:pt>
                <c:pt idx="10" formatCode="0">
                  <c:v>63792.228999999999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v>PROCESADO DE CRUDO</c:v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Lit>
              <c:formatCode>General</c:formatCode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numLit>
          </c:cat>
          <c:val>
            <c:numLit>
              <c:formatCode>General</c:formatCode>
              <c:ptCount val="11"/>
              <c:pt idx="0">
                <c:v>59123</c:v>
              </c:pt>
              <c:pt idx="1">
                <c:v>58143</c:v>
              </c:pt>
              <c:pt idx="2">
                <c:v>59022</c:v>
              </c:pt>
              <c:pt idx="3">
                <c:v>65031</c:v>
              </c:pt>
              <c:pt idx="4">
                <c:v>64988</c:v>
              </c:pt>
              <c:pt idx="5">
                <c:v>66038</c:v>
              </c:pt>
              <c:pt idx="6">
                <c:v>67894</c:v>
              </c:pt>
              <c:pt idx="7">
                <c:v>65648</c:v>
              </c:pt>
              <c:pt idx="8">
                <c:v>55153</c:v>
              </c:pt>
              <c:pt idx="9">
                <c:v>56922.123999999902</c:v>
              </c:pt>
              <c:pt idx="10">
                <c:v>63393.949999999903</c:v>
              </c:pt>
            </c:numLit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v>PERDIDAS DE REFINO</c:v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Lit>
              <c:formatCode>General</c:formatCode>
              <c:ptCount val="11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  <c:pt idx="10">
                <c:v>2022</c:v>
              </c:pt>
            </c:numLit>
          </c:cat>
          <c:val>
            <c:numRef>
              <c:f>Evolución_Anual!$B$11:$L$11</c:f>
              <c:numCache>
                <c:formatCode>0.00</c:formatCode>
                <c:ptCount val="11"/>
                <c:pt idx="0" formatCode="#,##0">
                  <c:v>548.11400000000413</c:v>
                </c:pt>
                <c:pt idx="1">
                  <c:v>537.55000000000018</c:v>
                </c:pt>
                <c:pt idx="2">
                  <c:v>606.80799999999999</c:v>
                </c:pt>
                <c:pt idx="3" formatCode="#,##0">
                  <c:v>678.15200000000277</c:v>
                </c:pt>
                <c:pt idx="4" formatCode="#,##0">
                  <c:v>740.9360000000006</c:v>
                </c:pt>
                <c:pt idx="5" formatCode="#,##0">
                  <c:v>927.83299999999781</c:v>
                </c:pt>
                <c:pt idx="6" formatCode="#,##0">
                  <c:v>848.35799999999654</c:v>
                </c:pt>
                <c:pt idx="7" formatCode="#,##0">
                  <c:v>1042.3570000000036</c:v>
                </c:pt>
                <c:pt idx="8" formatCode="#,##0">
                  <c:v>807.31799999999839</c:v>
                </c:pt>
                <c:pt idx="9" formatCode="#,##0">
                  <c:v>870.51200000000154</c:v>
                </c:pt>
                <c:pt idx="10" formatCode="0">
                  <c:v>1664.4920000000029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Evolución_Anual!$B$1:$L$1</c:f>
              <c:numCache>
                <c:formatCode>0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Evolución_Anual!$B$12:$L$12</c:f>
              <c:numCache>
                <c:formatCode>0.00</c:formatCode>
                <c:ptCount val="11"/>
                <c:pt idx="0" formatCode="#,##0">
                  <c:v>61345.652000000002</c:v>
                </c:pt>
                <c:pt idx="1">
                  <c:v>60501.79</c:v>
                </c:pt>
                <c:pt idx="2">
                  <c:v>60562.602999999988</c:v>
                </c:pt>
                <c:pt idx="3" formatCode="#,##0">
                  <c:v>64983.195999999996</c:v>
                </c:pt>
                <c:pt idx="4" formatCode="#,##0">
                  <c:v>64955.064000000006</c:v>
                </c:pt>
                <c:pt idx="5" formatCode="#,##0">
                  <c:v>65897.167000000001</c:v>
                </c:pt>
                <c:pt idx="6" formatCode="#,##0">
                  <c:v>67869.641999999993</c:v>
                </c:pt>
                <c:pt idx="7" formatCode="#,##0">
                  <c:v>65512.642999999996</c:v>
                </c:pt>
                <c:pt idx="8" formatCode="#,##0">
                  <c:v>55806.682000000001</c:v>
                </c:pt>
                <c:pt idx="9" formatCode="#,##0">
                  <c:v>58176.796000000002</c:v>
                </c:pt>
                <c:pt idx="10" formatCode="0">
                  <c:v>62127.737000000001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NOVIEMBRE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'2023'!$AV$6:$AV$8</c:f>
              <c:numCache>
                <c:formatCode>0.0</c:formatCode>
                <c:ptCount val="3"/>
                <c:pt idx="0">
                  <c:v>4796.5460000000003</c:v>
                </c:pt>
                <c:pt idx="1">
                  <c:v>5104.0289999999986</c:v>
                </c:pt>
                <c:pt idx="2">
                  <c:v>4955.7250000000013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NOVIEMBRE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'2023'!$AU$11:$AU$15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'2023'!$AV$11:$AV$15</c:f>
              <c:numCache>
                <c:formatCode>0.0</c:formatCode>
                <c:ptCount val="5"/>
                <c:pt idx="0">
                  <c:v>-106.95700000000033</c:v>
                </c:pt>
                <c:pt idx="1">
                  <c:v>-295.29300000000001</c:v>
                </c:pt>
                <c:pt idx="2">
                  <c:v>-70.774999999999977</c:v>
                </c:pt>
                <c:pt idx="3">
                  <c:v>48.355000000000004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'2023'!$AV$3</c:f>
          <c:strCache>
            <c:ptCount val="1"/>
            <c:pt idx="0">
              <c:v>NOVIEMBRE 2023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'2023'!$AV$17:$AV$50</c:f>
              <c:numCache>
                <c:formatCode>0.0</c:formatCode>
                <c:ptCount val="34"/>
                <c:pt idx="0">
                  <c:v>140.24600000000001</c:v>
                </c:pt>
                <c:pt idx="1">
                  <c:v>0</c:v>
                </c:pt>
                <c:pt idx="2">
                  <c:v>111.19</c:v>
                </c:pt>
                <c:pt idx="3">
                  <c:v>38.592000000000013</c:v>
                </c:pt>
                <c:pt idx="4">
                  <c:v>119.779</c:v>
                </c:pt>
                <c:pt idx="5">
                  <c:v>0</c:v>
                </c:pt>
                <c:pt idx="6">
                  <c:v>0</c:v>
                </c:pt>
                <c:pt idx="7">
                  <c:v>2.8580000000000001</c:v>
                </c:pt>
                <c:pt idx="8">
                  <c:v>0</c:v>
                </c:pt>
                <c:pt idx="9">
                  <c:v>745.91600000000005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855.29399999999998</c:v>
                </c:pt>
                <c:pt idx="15">
                  <c:v>0</c:v>
                </c:pt>
                <c:pt idx="16">
                  <c:v>63.81</c:v>
                </c:pt>
                <c:pt idx="17">
                  <c:v>35.719000000000001</c:v>
                </c:pt>
                <c:pt idx="18">
                  <c:v>10.183999999999999</c:v>
                </c:pt>
                <c:pt idx="19">
                  <c:v>0</c:v>
                </c:pt>
                <c:pt idx="20">
                  <c:v>0</c:v>
                </c:pt>
                <c:pt idx="21">
                  <c:v>1863.1550000000002</c:v>
                </c:pt>
                <c:pt idx="22">
                  <c:v>20.052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406.85199999999998</c:v>
                </c:pt>
                <c:pt idx="28">
                  <c:v>26.817</c:v>
                </c:pt>
                <c:pt idx="29">
                  <c:v>134.346</c:v>
                </c:pt>
                <c:pt idx="30">
                  <c:v>9.3659999999999997</c:v>
                </c:pt>
                <c:pt idx="31">
                  <c:v>6.1749999999999998</c:v>
                </c:pt>
                <c:pt idx="32">
                  <c:v>240.53800000000001</c:v>
                </c:pt>
                <c:pt idx="33" formatCode="General">
                  <c:v>124.83499999999998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'2023'!$A$14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'2023'!$B$14:$M$14</c:f>
              <c:numCache>
                <c:formatCode>#,##0</c:formatCode>
                <c:ptCount val="12"/>
                <c:pt idx="0">
                  <c:v>93.924999999998363</c:v>
                </c:pt>
                <c:pt idx="1">
                  <c:v>69.941000000000713</c:v>
                </c:pt>
                <c:pt idx="2">
                  <c:v>100.42199999999866</c:v>
                </c:pt>
                <c:pt idx="3">
                  <c:v>50.175999999999476</c:v>
                </c:pt>
                <c:pt idx="4">
                  <c:v>30.166000000001077</c:v>
                </c:pt>
                <c:pt idx="5">
                  <c:v>42.652000000001863</c:v>
                </c:pt>
                <c:pt idx="6">
                  <c:v>207.33399999999983</c:v>
                </c:pt>
                <c:pt idx="7">
                  <c:v>55.220000000000255</c:v>
                </c:pt>
                <c:pt idx="8">
                  <c:v>87.34900000000107</c:v>
                </c:pt>
                <c:pt idx="9">
                  <c:v>7.6409999999996217</c:v>
                </c:pt>
                <c:pt idx="10">
                  <c:v>148.30399999999827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73-4C64-B7F7-213CDD032694}"/>
            </c:ext>
          </c:extLst>
        </c:ser>
        <c:ser>
          <c:idx val="1"/>
          <c:order val="1"/>
          <c:tx>
            <c:strRef>
              <c:f>'2023'!$A$13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'2023'!$B$13:$M$13</c:f>
              <c:numCache>
                <c:formatCode>#,##0</c:formatCode>
                <c:ptCount val="12"/>
                <c:pt idx="0">
                  <c:v>5354.2030000000004</c:v>
                </c:pt>
                <c:pt idx="1">
                  <c:v>4557.777</c:v>
                </c:pt>
                <c:pt idx="2">
                  <c:v>4935.5749999999998</c:v>
                </c:pt>
                <c:pt idx="3">
                  <c:v>5211.4170000000004</c:v>
                </c:pt>
                <c:pt idx="4">
                  <c:v>4997.384</c:v>
                </c:pt>
                <c:pt idx="5">
                  <c:v>4832.4520000000002</c:v>
                </c:pt>
                <c:pt idx="6">
                  <c:v>5496.2780000000002</c:v>
                </c:pt>
                <c:pt idx="7">
                  <c:v>5391.76</c:v>
                </c:pt>
                <c:pt idx="8">
                  <c:v>5408.7479999999996</c:v>
                </c:pt>
                <c:pt idx="9">
                  <c:v>5127.7749999999996</c:v>
                </c:pt>
                <c:pt idx="10">
                  <c:v>5091.8559999999998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3-4C64-B7F7-213CDD03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'2023'!$A$12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273-4C64-B7F7-213CDD032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'2023'!$B$12:$M$12</c:f>
              <c:numCache>
                <c:formatCode>#,##0</c:formatCode>
                <c:ptCount val="12"/>
                <c:pt idx="0">
                  <c:v>5363.2599999999993</c:v>
                </c:pt>
                <c:pt idx="1">
                  <c:v>4626.7539999999999</c:v>
                </c:pt>
                <c:pt idx="2">
                  <c:v>4942.7589999999991</c:v>
                </c:pt>
                <c:pt idx="3">
                  <c:v>5258.7569999999996</c:v>
                </c:pt>
                <c:pt idx="4">
                  <c:v>5051.6870000000008</c:v>
                </c:pt>
                <c:pt idx="5">
                  <c:v>4930.3370000000004</c:v>
                </c:pt>
                <c:pt idx="6">
                  <c:v>5506.7849999999999</c:v>
                </c:pt>
                <c:pt idx="7">
                  <c:v>5540.9069999999992</c:v>
                </c:pt>
                <c:pt idx="8">
                  <c:v>5421.0660000000007</c:v>
                </c:pt>
                <c:pt idx="9">
                  <c:v>5139.7179999999998</c:v>
                </c:pt>
                <c:pt idx="10">
                  <c:v>5104.0289999999986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3-4C64-B7F7-213CDD032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'2023'!$A$18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0-4AEE-4E40-8879-D6D3438A74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2-4AEE-4E40-8879-D6D3438A74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4-4AEE-4E40-8879-D6D3438A74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6-4AEE-4E40-8879-D6D3438A74F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8-4AEE-4E40-8879-D6D3438A74FE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AEE-4E40-8879-D6D3438A74FE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D-44BB-A042-101661F53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'2023'!$B$18:$M$18</c:f>
              <c:numCache>
                <c:formatCode>#,##0</c:formatCode>
                <c:ptCount val="12"/>
                <c:pt idx="0">
                  <c:v>92.911000000000001</c:v>
                </c:pt>
                <c:pt idx="1">
                  <c:v>85.721000000000004</c:v>
                </c:pt>
                <c:pt idx="2">
                  <c:v>79.081000000000003</c:v>
                </c:pt>
                <c:pt idx="3">
                  <c:v>81.849999999999994</c:v>
                </c:pt>
                <c:pt idx="4">
                  <c:v>88.628</c:v>
                </c:pt>
                <c:pt idx="5">
                  <c:v>67.983999999999995</c:v>
                </c:pt>
                <c:pt idx="6">
                  <c:v>82.361999999999995</c:v>
                </c:pt>
                <c:pt idx="7">
                  <c:v>82.034999999999997</c:v>
                </c:pt>
                <c:pt idx="8">
                  <c:v>73.355999999999995</c:v>
                </c:pt>
                <c:pt idx="9">
                  <c:v>91.206999999999994</c:v>
                </c:pt>
                <c:pt idx="10">
                  <c:v>111.19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AEE-4E40-8879-D6D3438A74FE}"/>
            </c:ext>
          </c:extLst>
        </c:ser>
        <c:ser>
          <c:idx val="1"/>
          <c:order val="1"/>
          <c:tx>
            <c:strRef>
              <c:f>'2023'!$A$19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'2023'!$B$19:$M$19</c:f>
              <c:numCache>
                <c:formatCode>#,##0</c:formatCode>
                <c:ptCount val="12"/>
                <c:pt idx="0">
                  <c:v>0</c:v>
                </c:pt>
                <c:pt idx="1">
                  <c:v>25.503</c:v>
                </c:pt>
                <c:pt idx="2">
                  <c:v>3.5169999999999959</c:v>
                </c:pt>
                <c:pt idx="3">
                  <c:v>2.1740000000000066</c:v>
                </c:pt>
                <c:pt idx="4">
                  <c:v>5.367999999999995</c:v>
                </c:pt>
                <c:pt idx="5">
                  <c:v>0</c:v>
                </c:pt>
                <c:pt idx="6">
                  <c:v>9.9540000000000077</c:v>
                </c:pt>
                <c:pt idx="7">
                  <c:v>8.9690000000000083</c:v>
                </c:pt>
                <c:pt idx="8">
                  <c:v>0</c:v>
                </c:pt>
                <c:pt idx="9">
                  <c:v>8.9939999999999998</c:v>
                </c:pt>
                <c:pt idx="10">
                  <c:v>38.592000000000013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AEE-4E40-8879-D6D3438A74FE}"/>
            </c:ext>
          </c:extLst>
        </c:ser>
        <c:ser>
          <c:idx val="2"/>
          <c:order val="2"/>
          <c:tx>
            <c:strRef>
              <c:f>'2023'!$A$17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C8-4203-8A07-B2C7A639DD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'2023'!$B$20:$M$20</c:f>
              <c:numCache>
                <c:formatCode>#,##0</c:formatCode>
                <c:ptCount val="12"/>
                <c:pt idx="0">
                  <c:v>158.685</c:v>
                </c:pt>
                <c:pt idx="1">
                  <c:v>128.37799999999999</c:v>
                </c:pt>
                <c:pt idx="2">
                  <c:v>124.334</c:v>
                </c:pt>
                <c:pt idx="3">
                  <c:v>136.59</c:v>
                </c:pt>
                <c:pt idx="4">
                  <c:v>132.00800000000001</c:v>
                </c:pt>
                <c:pt idx="5">
                  <c:v>134.17400000000001</c:v>
                </c:pt>
                <c:pt idx="6">
                  <c:v>143.654</c:v>
                </c:pt>
                <c:pt idx="7">
                  <c:v>147.673</c:v>
                </c:pt>
                <c:pt idx="8">
                  <c:v>140.24100000000001</c:v>
                </c:pt>
                <c:pt idx="9">
                  <c:v>127.343</c:v>
                </c:pt>
                <c:pt idx="10">
                  <c:v>119.779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DE-4746-9BF1-751A8FDFECAF}"/>
            </c:ext>
          </c:extLst>
        </c:ser>
        <c:ser>
          <c:idx val="1"/>
          <c:order val="1"/>
          <c:tx>
            <c:strRef>
              <c:f>'2023'!$A$21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DE-4746-9BF1-751A8FDFECAF}"/>
            </c:ext>
          </c:extLst>
        </c:ser>
        <c:ser>
          <c:idx val="2"/>
          <c:order val="2"/>
          <c:tx>
            <c:strRef>
              <c:f>'2023'!$A$22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'2023'!$B$22:$M$22</c:f>
              <c:numCache>
                <c:formatCode>#,##0</c:formatCode>
                <c:ptCount val="12"/>
                <c:pt idx="0">
                  <c:v>101.20699999999999</c:v>
                </c:pt>
                <c:pt idx="1">
                  <c:v>86.972999999999999</c:v>
                </c:pt>
                <c:pt idx="2">
                  <c:v>94.97</c:v>
                </c:pt>
                <c:pt idx="3">
                  <c:v>99.983000000000004</c:v>
                </c:pt>
                <c:pt idx="4">
                  <c:v>104.905</c:v>
                </c:pt>
                <c:pt idx="5">
                  <c:v>92.682000000000002</c:v>
                </c:pt>
                <c:pt idx="6">
                  <c:v>103.178</c:v>
                </c:pt>
                <c:pt idx="7">
                  <c:v>107.006</c:v>
                </c:pt>
                <c:pt idx="8">
                  <c:v>90.015000000000001</c:v>
                </c:pt>
                <c:pt idx="9">
                  <c:v>18.103999999999999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DE-4746-9BF1-751A8FDFECAF}"/>
            </c:ext>
          </c:extLst>
        </c:ser>
        <c:ser>
          <c:idx val="3"/>
          <c:order val="3"/>
          <c:tx>
            <c:strRef>
              <c:f>'2023'!$A$23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'2023'!$B$23:$M$23</c:f>
              <c:numCache>
                <c:formatCode>#,##0</c:formatCode>
                <c:ptCount val="12"/>
                <c:pt idx="0">
                  <c:v>9.3889999999999993</c:v>
                </c:pt>
                <c:pt idx="1">
                  <c:v>4.343</c:v>
                </c:pt>
                <c:pt idx="2">
                  <c:v>15.382999999999999</c:v>
                </c:pt>
                <c:pt idx="3">
                  <c:v>11.561999999999999</c:v>
                </c:pt>
                <c:pt idx="4">
                  <c:v>10.743</c:v>
                </c:pt>
                <c:pt idx="5">
                  <c:v>13.757999999999999</c:v>
                </c:pt>
                <c:pt idx="6">
                  <c:v>8.2390000000000008</c:v>
                </c:pt>
                <c:pt idx="7">
                  <c:v>6.5359999999999996</c:v>
                </c:pt>
                <c:pt idx="8">
                  <c:v>5.7190000000000003</c:v>
                </c:pt>
                <c:pt idx="9">
                  <c:v>4.4180000000000001</c:v>
                </c:pt>
                <c:pt idx="10">
                  <c:v>2.8580000000000001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DE-4746-9BF1-751A8FDFECAF}"/>
            </c:ext>
          </c:extLst>
        </c:ser>
        <c:ser>
          <c:idx val="4"/>
          <c:order val="4"/>
          <c:tx>
            <c:strRef>
              <c:f>'2023'!$A$24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DE-4746-9BF1-751A8FDFECAF}"/>
            </c:ext>
          </c:extLst>
        </c:ser>
        <c:ser>
          <c:idx val="5"/>
          <c:order val="5"/>
          <c:tx>
            <c:strRef>
              <c:f>'2023'!$A$25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'2023'!$B$25:$M$25</c:f>
              <c:numCache>
                <c:formatCode>#,##0</c:formatCode>
                <c:ptCount val="12"/>
                <c:pt idx="0">
                  <c:v>697.04399999999998</c:v>
                </c:pt>
                <c:pt idx="1">
                  <c:v>612.63</c:v>
                </c:pt>
                <c:pt idx="2">
                  <c:v>559.84999999999991</c:v>
                </c:pt>
                <c:pt idx="3">
                  <c:v>727.69600000000003</c:v>
                </c:pt>
                <c:pt idx="4">
                  <c:v>787.1869999999999</c:v>
                </c:pt>
                <c:pt idx="5">
                  <c:v>783.81799999999998</c:v>
                </c:pt>
                <c:pt idx="6">
                  <c:v>740.45699999999999</c:v>
                </c:pt>
                <c:pt idx="7">
                  <c:v>765.04399999999998</c:v>
                </c:pt>
                <c:pt idx="8">
                  <c:v>751.98599999999999</c:v>
                </c:pt>
                <c:pt idx="9">
                  <c:v>715.875</c:v>
                </c:pt>
                <c:pt idx="10">
                  <c:v>745.91600000000005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5-43A2-AD0C-0E1E61B07DB7}"/>
            </c:ext>
          </c:extLst>
        </c:ser>
        <c:ser>
          <c:idx val="6"/>
          <c:order val="6"/>
          <c:tx>
            <c:strRef>
              <c:f>'2023'!$A$27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4-4C85-BACE-6E4AA2AD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'2023'!$B$28:$M$28</c:f>
              <c:numCache>
                <c:formatCode>#,##0</c:formatCode>
                <c:ptCount val="12"/>
                <c:pt idx="0">
                  <c:v>31.808</c:v>
                </c:pt>
                <c:pt idx="1">
                  <c:v>30.06</c:v>
                </c:pt>
                <c:pt idx="2">
                  <c:v>41.706000000000003</c:v>
                </c:pt>
                <c:pt idx="3">
                  <c:v>39.786000000000001</c:v>
                </c:pt>
                <c:pt idx="4">
                  <c:v>41.301000000000002</c:v>
                </c:pt>
                <c:pt idx="5">
                  <c:v>42.518999999999998</c:v>
                </c:pt>
                <c:pt idx="6">
                  <c:v>38.244999999999997</c:v>
                </c:pt>
                <c:pt idx="7">
                  <c:v>44.468000000000004</c:v>
                </c:pt>
                <c:pt idx="8">
                  <c:v>44.734000000000002</c:v>
                </c:pt>
                <c:pt idx="9">
                  <c:v>16.318999999999999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2-4510-8C35-279565498126}"/>
            </c:ext>
          </c:extLst>
        </c:ser>
        <c:ser>
          <c:idx val="1"/>
          <c:order val="1"/>
          <c:tx>
            <c:strRef>
              <c:f>'2023'!$A$29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2-4510-8C35-279565498126}"/>
            </c:ext>
          </c:extLst>
        </c:ser>
        <c:ser>
          <c:idx val="2"/>
          <c:order val="2"/>
          <c:tx>
            <c:strRef>
              <c:f>'2023'!$A$30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'2023'!$B$30:$M$30</c:f>
              <c:numCache>
                <c:formatCode>#,##0</c:formatCode>
                <c:ptCount val="12"/>
                <c:pt idx="0">
                  <c:v>770.02099999999996</c:v>
                </c:pt>
                <c:pt idx="1">
                  <c:v>662.08799999999997</c:v>
                </c:pt>
                <c:pt idx="2">
                  <c:v>727.11400000000003</c:v>
                </c:pt>
                <c:pt idx="3">
                  <c:v>747.34299999999996</c:v>
                </c:pt>
                <c:pt idx="4">
                  <c:v>681.61</c:v>
                </c:pt>
                <c:pt idx="5">
                  <c:v>695.15499999999997</c:v>
                </c:pt>
                <c:pt idx="6">
                  <c:v>799.71100000000001</c:v>
                </c:pt>
                <c:pt idx="7">
                  <c:v>841.99900000000002</c:v>
                </c:pt>
                <c:pt idx="8">
                  <c:v>864.85199999999998</c:v>
                </c:pt>
                <c:pt idx="9">
                  <c:v>845.46699999999998</c:v>
                </c:pt>
                <c:pt idx="10">
                  <c:v>855.29399999999998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2-4510-8C35-2795654981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0B-4FD7-9F31-2E35412DCDBC}"/>
            </c:ext>
          </c:extLst>
        </c:ser>
        <c:ser>
          <c:idx val="1"/>
          <c:order val="1"/>
          <c:tx>
            <c:strRef>
              <c:f>'2023'!$A$32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'2023'!$B$32:$M$32</c:f>
              <c:numCache>
                <c:formatCode>#,##0</c:formatCode>
                <c:ptCount val="12"/>
                <c:pt idx="0">
                  <c:v>257.39400000000001</c:v>
                </c:pt>
                <c:pt idx="1">
                  <c:v>201.65299999999999</c:v>
                </c:pt>
                <c:pt idx="2">
                  <c:v>122.59399999999999</c:v>
                </c:pt>
                <c:pt idx="3">
                  <c:v>255.571</c:v>
                </c:pt>
                <c:pt idx="4">
                  <c:v>276.01600000000002</c:v>
                </c:pt>
                <c:pt idx="5">
                  <c:v>243.96899999999999</c:v>
                </c:pt>
                <c:pt idx="6">
                  <c:v>244.946</c:v>
                </c:pt>
                <c:pt idx="7">
                  <c:v>248.34299999999999</c:v>
                </c:pt>
                <c:pt idx="8">
                  <c:v>223.68899999999999</c:v>
                </c:pt>
                <c:pt idx="9">
                  <c:v>118.45699999999999</c:v>
                </c:pt>
                <c:pt idx="10">
                  <c:v>63.81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0B-4FD7-9F31-2E35412DCDBC}"/>
            </c:ext>
          </c:extLst>
        </c:ser>
        <c:ser>
          <c:idx val="2"/>
          <c:order val="2"/>
          <c:tx>
            <c:strRef>
              <c:f>'2023'!$A$33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'2023'!$B$33:$M$33</c:f>
              <c:numCache>
                <c:formatCode>#,##0</c:formatCode>
                <c:ptCount val="12"/>
                <c:pt idx="0">
                  <c:v>25.396000000000001</c:v>
                </c:pt>
                <c:pt idx="1">
                  <c:v>29.622</c:v>
                </c:pt>
                <c:pt idx="2">
                  <c:v>15.27</c:v>
                </c:pt>
                <c:pt idx="3">
                  <c:v>17.908000000000001</c:v>
                </c:pt>
                <c:pt idx="4">
                  <c:v>8.5239999999999991</c:v>
                </c:pt>
                <c:pt idx="5">
                  <c:v>17.242000000000001</c:v>
                </c:pt>
                <c:pt idx="6">
                  <c:v>23.145</c:v>
                </c:pt>
                <c:pt idx="7">
                  <c:v>21.039000000000001</c:v>
                </c:pt>
                <c:pt idx="8">
                  <c:v>28.672999999999998</c:v>
                </c:pt>
                <c:pt idx="9">
                  <c:v>17.536000000000001</c:v>
                </c:pt>
                <c:pt idx="10">
                  <c:v>35.719000000000001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0B-4FD7-9F31-2E35412DCDBC}"/>
            </c:ext>
          </c:extLst>
        </c:ser>
        <c:ser>
          <c:idx val="3"/>
          <c:order val="3"/>
          <c:tx>
            <c:strRef>
              <c:f>'2023'!$A$34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'2023'!$B$34:$M$34</c:f>
              <c:numCache>
                <c:formatCode>#,##0</c:formatCode>
                <c:ptCount val="12"/>
                <c:pt idx="0">
                  <c:v>7.1429999999999998</c:v>
                </c:pt>
                <c:pt idx="1">
                  <c:v>12.648</c:v>
                </c:pt>
                <c:pt idx="2">
                  <c:v>17.295000000000002</c:v>
                </c:pt>
                <c:pt idx="3">
                  <c:v>3.024</c:v>
                </c:pt>
                <c:pt idx="4">
                  <c:v>2.5009999999999999</c:v>
                </c:pt>
                <c:pt idx="5">
                  <c:v>1.585</c:v>
                </c:pt>
                <c:pt idx="6">
                  <c:v>2.9470000000000001</c:v>
                </c:pt>
                <c:pt idx="7">
                  <c:v>1.994</c:v>
                </c:pt>
                <c:pt idx="8">
                  <c:v>4.8710000000000004</c:v>
                </c:pt>
                <c:pt idx="9">
                  <c:v>11.677</c:v>
                </c:pt>
                <c:pt idx="10">
                  <c:v>10.183999999999999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50B-4FD7-9F31-2E35412DCDBC}"/>
            </c:ext>
          </c:extLst>
        </c:ser>
        <c:ser>
          <c:idx val="4"/>
          <c:order val="4"/>
          <c:tx>
            <c:strRef>
              <c:f>'2023'!$A$35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'2023'!$B$35:$M$35</c:f>
              <c:numCache>
                <c:formatCode>#,##0</c:formatCode>
                <c:ptCount val="12"/>
                <c:pt idx="0">
                  <c:v>65.213999999999999</c:v>
                </c:pt>
                <c:pt idx="1">
                  <c:v>59.210999999999999</c:v>
                </c:pt>
                <c:pt idx="2">
                  <c:v>75.263999999999996</c:v>
                </c:pt>
                <c:pt idx="3">
                  <c:v>69.869</c:v>
                </c:pt>
                <c:pt idx="4">
                  <c:v>69.680999999999997</c:v>
                </c:pt>
                <c:pt idx="5">
                  <c:v>49.259</c:v>
                </c:pt>
                <c:pt idx="6">
                  <c:v>67.546000000000006</c:v>
                </c:pt>
                <c:pt idx="7">
                  <c:v>69.353999999999999</c:v>
                </c:pt>
                <c:pt idx="8">
                  <c:v>67.876000000000005</c:v>
                </c:pt>
                <c:pt idx="9">
                  <c:v>28.199000000000002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0B-4FD7-9F31-2E35412DCDBC}"/>
            </c:ext>
          </c:extLst>
        </c:ser>
        <c:ser>
          <c:idx val="5"/>
          <c:order val="5"/>
          <c:tx>
            <c:strRef>
              <c:f>'2023'!$A$36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2-46BB-8130-9D8CCDE79489}"/>
            </c:ext>
          </c:extLst>
        </c:ser>
        <c:ser>
          <c:idx val="6"/>
          <c:order val="6"/>
          <c:tx>
            <c:strRef>
              <c:f>'2023'!$A$37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'2023'!$B$37:$M$37</c:f>
              <c:numCache>
                <c:formatCode>#,##0</c:formatCode>
                <c:ptCount val="12"/>
                <c:pt idx="0">
                  <c:v>1916.9299999999998</c:v>
                </c:pt>
                <c:pt idx="1">
                  <c:v>1665.2239999999999</c:v>
                </c:pt>
                <c:pt idx="2">
                  <c:v>1841.5260000000001</c:v>
                </c:pt>
                <c:pt idx="3">
                  <c:v>1891.5070000000001</c:v>
                </c:pt>
                <c:pt idx="4">
                  <c:v>1760.5920000000001</c:v>
                </c:pt>
                <c:pt idx="5">
                  <c:v>1789.9639999999999</c:v>
                </c:pt>
                <c:pt idx="6">
                  <c:v>1854.2660000000001</c:v>
                </c:pt>
                <c:pt idx="7">
                  <c:v>1952.3300000000004</c:v>
                </c:pt>
                <c:pt idx="8">
                  <c:v>1811.56</c:v>
                </c:pt>
                <c:pt idx="9">
                  <c:v>1837.307</c:v>
                </c:pt>
                <c:pt idx="10">
                  <c:v>1863.1550000000002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2-46BB-8130-9D8CCDE7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'2023'!$A$26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5AA-44B6-B4CD-0485E28DDEF4}"/>
            </c:ext>
          </c:extLst>
        </c:ser>
        <c:ser>
          <c:idx val="1"/>
          <c:order val="1"/>
          <c:tx>
            <c:strRef>
              <c:f>'2023'!$A$38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'2023'!$B$38:$M$38</c:f>
              <c:numCache>
                <c:formatCode>#,##0</c:formatCode>
                <c:ptCount val="12"/>
                <c:pt idx="0">
                  <c:v>10.331</c:v>
                </c:pt>
                <c:pt idx="1">
                  <c:v>9.25</c:v>
                </c:pt>
                <c:pt idx="2">
                  <c:v>14.212</c:v>
                </c:pt>
                <c:pt idx="3">
                  <c:v>11.42</c:v>
                </c:pt>
                <c:pt idx="4">
                  <c:v>12.983000000000001</c:v>
                </c:pt>
                <c:pt idx="5">
                  <c:v>8.9979999999999993</c:v>
                </c:pt>
                <c:pt idx="6">
                  <c:v>6.9589999999999996</c:v>
                </c:pt>
                <c:pt idx="7">
                  <c:v>2.1309999999999998</c:v>
                </c:pt>
                <c:pt idx="8">
                  <c:v>17.298999999999999</c:v>
                </c:pt>
                <c:pt idx="9">
                  <c:v>19.861999999999998</c:v>
                </c:pt>
                <c:pt idx="10">
                  <c:v>20.052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AA-44B6-B4CD-0485E28DDEF4}"/>
            </c:ext>
          </c:extLst>
        </c:ser>
        <c:ser>
          <c:idx val="2"/>
          <c:order val="2"/>
          <c:tx>
            <c:strRef>
              <c:f>'2023'!$A$39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'2023'!$B$4:$M$4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5AA-44B6-B4CD-0485E28DDE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8596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0</xdr:col>
      <xdr:colOff>38103</xdr:colOff>
      <xdr:row>0</xdr:row>
      <xdr:rowOff>66678</xdr:rowOff>
    </xdr:from>
    <xdr:ext cx="2933696" cy="666753"/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3" y="66678"/>
          <a:ext cx="2933696" cy="6667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S.G. de Prospectiva, Estrategia y Normativa en Materia de Energía 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19775</xdr:colOff>
      <xdr:row>14</xdr:row>
      <xdr:rowOff>23132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449036</xdr:colOff>
      <xdr:row>14</xdr:row>
      <xdr:rowOff>27209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7" name="Gráfico 13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8" name="Gráfico 15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781050</xdr:colOff>
      <xdr:row>44</xdr:row>
      <xdr:rowOff>96199</xdr:rowOff>
    </xdr:from>
    <xdr:ext cx="4238211" cy="2656940"/>
    <xdr:graphicFrame macro="">
      <xdr:nvGraphicFramePr>
        <xdr:cNvPr id="11" name="Gráfico 18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2" name="Gráfico 19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3" name="Gráfico 20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4" name="Gráfico 2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6" name="Gráfico 19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8" name="Gráfico 23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20" name="Gráfico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18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18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13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18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18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12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18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13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18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18</xdr:col>
      <xdr:colOff>775316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13</xdr:col>
      <xdr:colOff>71743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13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18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13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7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24</xdr:row>
      <xdr:rowOff>86591</xdr:rowOff>
    </xdr:from>
    <xdr:ext cx="5962402" cy="384463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7</xdr:row>
      <xdr:rowOff>11205</xdr:rowOff>
    </xdr:from>
    <xdr:ext cx="7958132" cy="7003677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1"/>
  <sheetViews>
    <sheetView topLeftCell="A25" workbookViewId="0">
      <selection activeCell="H41" sqref="A1:H41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82" t="s">
        <v>59</v>
      </c>
      <c r="C13" s="82"/>
      <c r="D13" s="82"/>
      <c r="E13" s="82"/>
      <c r="F13" s="82"/>
      <c r="G13" s="82"/>
      <c r="H13" s="82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82"/>
      <c r="C14" s="82"/>
      <c r="D14" s="82"/>
      <c r="E14" s="82"/>
      <c r="F14" s="82"/>
      <c r="G14" s="82"/>
      <c r="H14" s="82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83" t="str">
        <f>'2023'!AV3</f>
        <v>NOVIEMBRE 2023</v>
      </c>
      <c r="C16" s="83"/>
      <c r="D16" s="83"/>
      <c r="E16" s="83"/>
      <c r="F16" s="83"/>
      <c r="G16" s="83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83"/>
      <c r="C17" s="83"/>
      <c r="D17" s="83"/>
      <c r="E17" s="83"/>
      <c r="F17" s="83"/>
      <c r="G17" s="83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83"/>
      <c r="C18" s="83"/>
      <c r="D18" s="83"/>
      <c r="E18" s="83"/>
      <c r="F18" s="83"/>
      <c r="G18" s="83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84" t="s">
        <v>62</v>
      </c>
      <c r="B34" s="84"/>
      <c r="C34" s="84"/>
      <c r="D34" s="84"/>
      <c r="E34" s="84"/>
      <c r="F34" s="84"/>
      <c r="G34" s="84"/>
      <c r="H34" s="84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fitToWidth="0" fitToHeight="0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zoomScale="85" zoomScaleNormal="85" workbookViewId="0">
      <pane xSplit="1" ySplit="4" topLeftCell="B5" activePane="bottomRight" state="frozen"/>
      <selection activeCell="B8" sqref="B8"/>
      <selection pane="topRight" activeCell="B8" sqref="B8"/>
      <selection pane="bottomLeft" activeCell="B8" sqref="B8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zoomScale="70" zoomScaleNormal="70" workbookViewId="0">
      <pane xSplit="1" ySplit="4" topLeftCell="B27" activePane="bottomRight" state="frozen"/>
      <selection activeCell="B8" sqref="B8"/>
      <selection pane="topRight" activeCell="B8" sqref="B8"/>
      <selection pane="bottomLeft" activeCell="B8" sqref="B8"/>
      <selection pane="bottomRight" activeCell="N5" sqref="N5:N49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Y250"/>
  <sheetViews>
    <sheetView showGridLines="0" zoomScaleNormal="100" workbookViewId="0">
      <selection activeCell="AQ28" sqref="AQ28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72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1" width="11.5" style="72"/>
  </cols>
  <sheetData>
    <row r="1" spans="1:51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Q1" s="53" t="str">
        <f>"MOVIMIENTO DE CRUDOS Y OBTENCIÓN DE PRODUCTOS PETROLÍFEROS - " &amp;AV3</f>
        <v>MOVIMIENTO DE CRUDOS Y OBTENCIÓN DE PRODUCTOS PETROLÍFEROS - NOVIEMBRE 2023</v>
      </c>
      <c r="AE1" s="53" t="s">
        <v>60</v>
      </c>
    </row>
    <row r="2" spans="1:5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1" x14ac:dyDescent="0.2">
      <c r="AV3" s="73" t="str">
        <f>UPPER(TEXT(MAXA(B4:M4),"mmmm aaaa"))</f>
        <v>NOVIEMBRE 2023</v>
      </c>
    </row>
    <row r="4" spans="1:51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/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74"/>
      <c r="AY4" s="74"/>
    </row>
    <row r="5" spans="1:51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/>
      <c r="N5" s="20">
        <f>SUM(B5:M5)</f>
        <v>0.53400000000000003</v>
      </c>
      <c r="P5" s="34"/>
      <c r="Q5" s="34"/>
      <c r="R5" s="47"/>
      <c r="AS5" s="75"/>
      <c r="AT5" s="75"/>
      <c r="AU5" s="75"/>
      <c r="AV5" s="75"/>
      <c r="AW5" s="75"/>
      <c r="AX5" s="75"/>
      <c r="AY5" s="75"/>
    </row>
    <row r="6" spans="1:51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/>
      <c r="N6" s="25">
        <f>SUM(B6:M6)</f>
        <v>56465.202000000005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4796.5460000000003</v>
      </c>
      <c r="AW6" s="75"/>
      <c r="AX6" s="75"/>
      <c r="AY6" s="75"/>
    </row>
    <row r="7" spans="1:51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/>
      <c r="N7" s="29">
        <f t="shared" ref="N7:N49" si="0">SUM(B7:M7)</f>
        <v>-134.3799999999992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5104.0289999999986</v>
      </c>
      <c r="AW7" s="75"/>
      <c r="AX7" s="75"/>
      <c r="AY7" s="75"/>
    </row>
    <row r="8" spans="1:51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/>
      <c r="N8" s="29">
        <f t="shared" si="0"/>
        <v>60.510999999999967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4955.7250000000013</v>
      </c>
      <c r="AW8" s="75"/>
      <c r="AX8" s="75"/>
      <c r="AY8" s="75"/>
    </row>
    <row r="9" spans="1:51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/>
      <c r="N9" s="29">
        <f t="shared" si="0"/>
        <v>244.01000000000005</v>
      </c>
      <c r="P9" s="34"/>
      <c r="Q9" s="34"/>
      <c r="R9" s="47"/>
      <c r="AS9" s="75"/>
      <c r="AT9" s="75"/>
      <c r="AU9" s="75"/>
      <c r="AV9" s="77"/>
      <c r="AW9" s="75"/>
      <c r="AX9" s="75"/>
      <c r="AY9" s="75"/>
    </row>
    <row r="10" spans="1:51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/>
      <c r="N10" s="29">
        <f t="shared" si="0"/>
        <v>859.22400000000005</v>
      </c>
      <c r="P10" s="34"/>
      <c r="Q10" s="34"/>
      <c r="R10" s="47"/>
      <c r="AS10" s="75"/>
      <c r="AT10" s="75"/>
      <c r="AU10" s="75"/>
      <c r="AV10" s="77"/>
      <c r="AW10" s="75"/>
      <c r="AX10" s="75"/>
      <c r="AY10" s="75"/>
    </row>
    <row r="11" spans="1:5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/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-106.95700000000033</v>
      </c>
      <c r="AW11" s="75"/>
      <c r="AX11" s="75"/>
      <c r="AY11" s="75"/>
    </row>
    <row r="12" spans="1:51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/>
      <c r="N12" s="25">
        <f>SUM(B12:M12)</f>
        <v>56886.058999999994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78"/>
      <c r="AT12" s="78"/>
      <c r="AU12" s="76" t="str">
        <f>A8</f>
        <v>VARIACION DE STOCKS DE CRUDOS (Ef-Ei)</v>
      </c>
      <c r="AV12" s="79">
        <f>HLOOKUP(MAXA(B4:M4),$B$4:$M$15,5,FALSE)</f>
        <v>-295.29300000000001</v>
      </c>
      <c r="AW12" s="78"/>
      <c r="AX12" s="78"/>
      <c r="AY12" s="78"/>
    </row>
    <row r="13" spans="1:51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/>
      <c r="N13" s="29">
        <f t="shared" si="0"/>
        <v>56405.225000000006</v>
      </c>
      <c r="P13" s="34"/>
      <c r="Q13" s="34"/>
      <c r="R13" s="47"/>
      <c r="AS13" s="75"/>
      <c r="AT13" s="75"/>
      <c r="AU13" s="76" t="str">
        <f>A9</f>
        <v>APROVISIONAMIENTO DE PROD. INTERMEDIOS Y MAT. AUXILIARES</v>
      </c>
      <c r="AV13" s="77">
        <f>HLOOKUP(MAXA(B4:M4),$B$4:$M$15,6,FALSE)</f>
        <v>-70.774999999999977</v>
      </c>
      <c r="AW13" s="75"/>
      <c r="AX13" s="75"/>
      <c r="AY13" s="75"/>
    </row>
    <row r="14" spans="1:51" s="21" customFormat="1" ht="21" customHeight="1" x14ac:dyDescent="0.2">
      <c r="A14" s="26" t="s">
        <v>8</v>
      </c>
      <c r="B14" s="27">
        <v>93.924999999998363</v>
      </c>
      <c r="C14" s="28">
        <v>69.941000000000713</v>
      </c>
      <c r="D14" s="28">
        <v>100.42199999999866</v>
      </c>
      <c r="E14" s="28">
        <v>50.175999999999476</v>
      </c>
      <c r="F14" s="28">
        <v>30.166000000001077</v>
      </c>
      <c r="G14" s="28">
        <v>42.652000000001863</v>
      </c>
      <c r="H14" s="28">
        <v>207.33399999999983</v>
      </c>
      <c r="I14" s="46">
        <v>55.220000000000255</v>
      </c>
      <c r="J14" s="28">
        <v>87.34900000000107</v>
      </c>
      <c r="K14" s="28">
        <v>7.6409999999996217</v>
      </c>
      <c r="L14" s="28">
        <v>148.30399999999827</v>
      </c>
      <c r="M14" s="28"/>
      <c r="N14" s="29">
        <f t="shared" si="0"/>
        <v>893.1299999999992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75"/>
      <c r="AT14" s="75"/>
      <c r="AU14" s="76" t="str">
        <f>A10</f>
        <v>PRODUCTOS TRASPASADOS Y BACKFLOWS</v>
      </c>
      <c r="AV14" s="77">
        <f>HLOOKUP(MAXA(B4:M4),$B$4:$M$15,7,FALSE)</f>
        <v>48.355000000000004</v>
      </c>
      <c r="AW14" s="75"/>
      <c r="AX14" s="75"/>
      <c r="AY14" s="75"/>
    </row>
    <row r="15" spans="1:51" s="32" customFormat="1" ht="21" customHeight="1" x14ac:dyDescent="0.2">
      <c r="A15" s="22" t="s">
        <v>9</v>
      </c>
      <c r="B15" s="24">
        <f t="shared" ref="B15:L15" si="1">SUM(B16:B49)</f>
        <v>5269.3350000000009</v>
      </c>
      <c r="C15" s="24">
        <f t="shared" si="1"/>
        <v>4556.8129999999992</v>
      </c>
      <c r="D15" s="24">
        <f t="shared" si="1"/>
        <v>4842.3370000000004</v>
      </c>
      <c r="E15" s="24">
        <f t="shared" si="1"/>
        <v>5208.5810000000001</v>
      </c>
      <c r="F15" s="24">
        <f t="shared" si="1"/>
        <v>5021.5209999999997</v>
      </c>
      <c r="G15" s="24">
        <f t="shared" si="1"/>
        <v>4887.6849999999995</v>
      </c>
      <c r="H15" s="24">
        <f t="shared" si="1"/>
        <v>5299.451</v>
      </c>
      <c r="I15" s="24">
        <f t="shared" si="1"/>
        <v>5485.686999999999</v>
      </c>
      <c r="J15" s="24">
        <f t="shared" si="1"/>
        <v>5333.7169999999996</v>
      </c>
      <c r="K15" s="24">
        <f t="shared" si="1"/>
        <v>5132.0770000000002</v>
      </c>
      <c r="L15" s="24">
        <f t="shared" si="1"/>
        <v>4955.7250000000013</v>
      </c>
      <c r="M15" s="24"/>
      <c r="N15" s="25">
        <f t="shared" si="0"/>
        <v>55992.928999999989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S15" s="75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X15" s="75"/>
      <c r="AY15" s="75"/>
    </row>
    <row r="16" spans="1:51" ht="16.5" customHeight="1" x14ac:dyDescent="0.2">
      <c r="A16" s="9" t="s">
        <v>14</v>
      </c>
      <c r="B16" s="3">
        <v>231.304</v>
      </c>
      <c r="C16" s="2">
        <v>169.92599999999999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/>
      <c r="N16" s="4">
        <f t="shared" si="0"/>
        <v>1921.7260000000001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140.24600000000001</v>
      </c>
      <c r="AW17" s="81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/>
      <c r="N18" s="4">
        <f t="shared" si="0"/>
        <v>936.32499999999982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8.9939999999999998</v>
      </c>
      <c r="L19" s="2">
        <v>38.592000000000013</v>
      </c>
      <c r="M19" s="2"/>
      <c r="N19" s="4">
        <f t="shared" si="0"/>
        <v>103.07100000000003</v>
      </c>
      <c r="AU19" s="80" t="str">
        <f t="shared" si="2"/>
        <v>Butano</v>
      </c>
      <c r="AV19" s="81">
        <f>HLOOKUP(MAXA(B4:M4),$B$4:$M$49,15,FALSE)</f>
        <v>111.19</v>
      </c>
      <c r="AW19" s="81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/>
      <c r="N20" s="4">
        <f t="shared" si="0"/>
        <v>1492.8590000000002</v>
      </c>
      <c r="AU20" s="80" t="str">
        <f t="shared" si="2"/>
        <v>Propano</v>
      </c>
      <c r="AV20" s="81">
        <f>HLOOKUP(MAXA(B4:M4),$B$4:$M$49,16,FALSE)</f>
        <v>38.592000000000013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/>
      <c r="N21" s="4">
        <f t="shared" si="0"/>
        <v>0</v>
      </c>
      <c r="AU21" s="80" t="str">
        <f t="shared" si="2"/>
        <v>Nafta</v>
      </c>
      <c r="AV21" s="81">
        <f>HLOOKUP(MAXA(B4:M4),$B$4:$M$49,17,FALSE)</f>
        <v>119.779</v>
      </c>
      <c r="AW21" s="81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107.006</v>
      </c>
      <c r="J22" s="2">
        <v>90.015000000000001</v>
      </c>
      <c r="K22" s="2">
        <v>18.103999999999999</v>
      </c>
      <c r="L22" s="2">
        <v>0</v>
      </c>
      <c r="M22" s="2"/>
      <c r="N22" s="4">
        <f t="shared" si="0"/>
        <v>899.02300000000002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/>
      <c r="N23" s="4">
        <f t="shared" si="0"/>
        <v>92.948000000000008</v>
      </c>
      <c r="AU23" s="80" t="str">
        <f t="shared" si="2"/>
        <v>Gasolina 95 I.O.</v>
      </c>
      <c r="AV23" s="81">
        <f>HLOOKUP(MAXA(B4:M4),$B$4:$M$49,19,FALSE)</f>
        <v>0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/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2.8580000000000001</v>
      </c>
      <c r="AW24" s="81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/>
      <c r="N25" s="4">
        <f t="shared" si="0"/>
        <v>7887.5029999999997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/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745.91600000000005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/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/>
      <c r="N28" s="4">
        <f t="shared" si="0"/>
        <v>370.94600000000003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/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0</v>
      </c>
      <c r="AW29" s="81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/>
      <c r="N30" s="4">
        <f t="shared" si="0"/>
        <v>8490.6540000000005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/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855.29399999999998</v>
      </c>
      <c r="AW31" s="81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276.01600000000002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63.81</v>
      </c>
      <c r="M32" s="2"/>
      <c r="N32" s="4">
        <f t="shared" si="0"/>
        <v>2256.442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/>
      <c r="N33" s="4">
        <f t="shared" si="0"/>
        <v>240.07400000000001</v>
      </c>
      <c r="AU33" s="80" t="str">
        <f t="shared" si="2"/>
        <v>Gasóleo A 10 PPM</v>
      </c>
      <c r="AV33" s="81">
        <f>HLOOKUP(MAXA(B4:M4),$B$4:$M$49,29,FALSE)</f>
        <v>63.81</v>
      </c>
      <c r="AW33" s="81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/>
      <c r="N34" s="4">
        <f t="shared" si="0"/>
        <v>75.869</v>
      </c>
      <c r="AU34" s="80" t="str">
        <f t="shared" si="2"/>
        <v>Gasóleo B</v>
      </c>
      <c r="AV34" s="81">
        <f>HLOOKUP(MAXA(B4:M4),$B$4:$M$49,30,FALSE)</f>
        <v>35.719000000000001</v>
      </c>
      <c r="AW34" s="81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/>
      <c r="N35" s="4">
        <f t="shared" si="0"/>
        <v>621.47299999999996</v>
      </c>
      <c r="AU35" s="80" t="str">
        <f t="shared" si="2"/>
        <v>Gasóleo C</v>
      </c>
      <c r="AV35" s="81">
        <f>HLOOKUP(MAXA(B4:M4),$B$4:$M$49,31,FALSE)</f>
        <v>10.183999999999999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/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0</v>
      </c>
      <c r="AW36" s="81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1891.5070000000001</v>
      </c>
      <c r="F37" s="2">
        <v>1760.5920000000001</v>
      </c>
      <c r="G37" s="2">
        <v>1789.9639999999999</v>
      </c>
      <c r="H37" s="2">
        <v>1854.2660000000001</v>
      </c>
      <c r="I37" s="2">
        <v>1952.3300000000004</v>
      </c>
      <c r="J37" s="2">
        <v>1811.56</v>
      </c>
      <c r="K37" s="2">
        <v>1837.307</v>
      </c>
      <c r="L37" s="2">
        <v>1863.1550000000002</v>
      </c>
      <c r="M37" s="2"/>
      <c r="N37" s="4">
        <f t="shared" si="0"/>
        <v>20184.361000000001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12.983000000000001</v>
      </c>
      <c r="G38" s="2">
        <v>8.9979999999999993</v>
      </c>
      <c r="H38" s="2">
        <v>6.9589999999999996</v>
      </c>
      <c r="I38" s="2">
        <v>2.1309999999999998</v>
      </c>
      <c r="J38" s="2">
        <v>17.298999999999999</v>
      </c>
      <c r="K38" s="2">
        <v>19.861999999999998</v>
      </c>
      <c r="L38" s="2">
        <v>20.052</v>
      </c>
      <c r="M38" s="2"/>
      <c r="N38" s="4">
        <f t="shared" si="0"/>
        <v>133.49699999999999</v>
      </c>
      <c r="AU38" s="80" t="str">
        <f t="shared" si="2"/>
        <v>Otros Gasóleos</v>
      </c>
      <c r="AV38" s="81">
        <f>HLOOKUP(MAXA(B4:M4),$B$4:$M$49,34,FALSE)</f>
        <v>1863.1550000000002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/>
      <c r="N39" s="4">
        <f t="shared" si="0"/>
        <v>0</v>
      </c>
      <c r="AU39" s="80" t="str">
        <f t="shared" si="2"/>
        <v>Biodiesel</v>
      </c>
      <c r="AV39" s="81">
        <f>HLOOKUP(MAXA(B4:M4),$B$4:$M$49,35,FALSE)</f>
        <v>20.052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/>
      <c r="N40" s="4">
        <f t="shared" si="0"/>
        <v>1E-3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/>
      <c r="N41" s="4">
        <f t="shared" si="0"/>
        <v>4.7290000000000001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61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/>
      <c r="N42" s="4">
        <f t="shared" si="0"/>
        <v>3.0000000000000001E-3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/>
      <c r="N43" s="4">
        <f t="shared" si="0"/>
        <v>3547.5409999999997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/>
      <c r="N44" s="4">
        <f t="shared" si="0"/>
        <v>281.90500000000003</v>
      </c>
      <c r="AU44" s="80" t="str">
        <f t="shared" si="2"/>
        <v>Otros Fuelóleos</v>
      </c>
      <c r="AV44" s="81">
        <f>HLOOKUP(MAXA(B4:M4),$B$4:$M$49,40,FALSE)</f>
        <v>406.85199999999998</v>
      </c>
      <c r="AW44" s="81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/>
      <c r="N45" s="4">
        <f t="shared" si="0"/>
        <v>1672.9209999999998</v>
      </c>
      <c r="AU45" s="80" t="str">
        <f t="shared" si="2"/>
        <v>Aceites y bases lubricantes</v>
      </c>
      <c r="AV45" s="81">
        <f>HLOOKUP(MAXA(B4:M4),$B$4:$M$49,41,FALSE)</f>
        <v>26.817</v>
      </c>
      <c r="AW45" s="81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/>
      <c r="N46" s="4">
        <f t="shared" si="0"/>
        <v>111.91000000000001</v>
      </c>
      <c r="AU46" s="80" t="str">
        <f t="shared" si="2"/>
        <v>Productos asfálticos</v>
      </c>
      <c r="AV46" s="81">
        <f>HLOOKUP(MAXA(B4:M4),$B$4:$M$49,42,FALSE)</f>
        <v>134.346</v>
      </c>
      <c r="AW46" s="81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/>
      <c r="N47" s="4">
        <f t="shared" si="0"/>
        <v>63.289999999999992</v>
      </c>
      <c r="AU47" s="80" t="str">
        <f t="shared" si="2"/>
        <v>Disolventes</v>
      </c>
      <c r="AV47" s="81">
        <f>HLOOKUP(MAXA(B4:M4),$B$4:$M$49,43,FALSE)</f>
        <v>9.3659999999999997</v>
      </c>
      <c r="AW47" s="81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326.91699999999997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/>
      <c r="N48" s="4">
        <f t="shared" si="0"/>
        <v>3160.0009999999997</v>
      </c>
      <c r="AU48" s="80" t="str">
        <f t="shared" si="2"/>
        <v>Parafinas</v>
      </c>
      <c r="AV48" s="81">
        <f>HLOOKUP(MAXA(B4:M4),$B$4:$M$49,44,FALSE)</f>
        <v>6.1749999999999998</v>
      </c>
      <c r="AW48" s="81"/>
    </row>
    <row r="49" spans="1:49" ht="18" customHeight="1" x14ac:dyDescent="0.2">
      <c r="A49" s="10" t="s">
        <v>52</v>
      </c>
      <c r="B49" s="7">
        <v>178.7340000000022</v>
      </c>
      <c r="C49" s="5">
        <v>110.85200000000003</v>
      </c>
      <c r="D49" s="5">
        <v>187.20700000000002</v>
      </c>
      <c r="E49" s="5">
        <v>67.786000000000968</v>
      </c>
      <c r="F49" s="5">
        <v>94.30699999999797</v>
      </c>
      <c r="G49" s="5">
        <v>11.461999999999989</v>
      </c>
      <c r="H49" s="5">
        <v>186.27600000000166</v>
      </c>
      <c r="I49" s="5">
        <v>160.69199999999819</v>
      </c>
      <c r="J49" s="5">
        <v>126.13699999999997</v>
      </c>
      <c r="K49" s="5">
        <v>195.56900000000005</v>
      </c>
      <c r="L49" s="5">
        <v>124.83499999999998</v>
      </c>
      <c r="M49" s="5"/>
      <c r="N49" s="6">
        <f t="shared" si="0"/>
        <v>1443.8570000000011</v>
      </c>
      <c r="AU49" s="80" t="str">
        <f t="shared" si="2"/>
        <v>Coque de petróleo</v>
      </c>
      <c r="AV49" s="81">
        <f>HLOOKUP(MAXA(B4:M4),$B$4:$M$49,45,FALSE)</f>
        <v>240.53800000000001</v>
      </c>
      <c r="AW49" s="81"/>
    </row>
    <row r="50" spans="1:49" x14ac:dyDescent="0.2">
      <c r="F50" s="41"/>
      <c r="AU50" s="80" t="str">
        <f t="shared" si="2"/>
        <v>Otros Productos</v>
      </c>
      <c r="AV50" s="72">
        <f>HLOOKUP(MAXA(B4:M4),$B$4:$M$49,46,FALSE)</f>
        <v>124.83499999999998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6"/>
  <sheetViews>
    <sheetView tabSelected="1" zoomScale="70" zoomScaleNormal="70" workbookViewId="0">
      <selection activeCell="K114" sqref="K114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16384" width="11" style="59"/>
  </cols>
  <sheetData>
    <row r="1" spans="1:13" ht="15" x14ac:dyDescent="0.25">
      <c r="A1" s="57" t="s">
        <v>13</v>
      </c>
      <c r="B1" s="58">
        <v>2012</v>
      </c>
      <c r="C1" s="58">
        <v>2013</v>
      </c>
      <c r="D1" s="58">
        <v>2014</v>
      </c>
      <c r="E1" s="58">
        <v>2015</v>
      </c>
      <c r="F1" s="58">
        <v>2016</v>
      </c>
      <c r="G1" s="58">
        <v>2017</v>
      </c>
      <c r="H1" s="58">
        <v>2018</v>
      </c>
      <c r="I1" s="58">
        <v>2019</v>
      </c>
      <c r="J1" s="58">
        <v>2020</v>
      </c>
      <c r="K1" s="58">
        <v>2021</v>
      </c>
      <c r="L1" s="58">
        <v>2022</v>
      </c>
    </row>
    <row r="2" spans="1:13" ht="15" x14ac:dyDescent="0.2">
      <c r="A2" s="60" t="s">
        <v>0</v>
      </c>
      <c r="B2" s="61">
        <v>142.76599999999999</v>
      </c>
      <c r="C2" s="62">
        <v>368.34000000000003</v>
      </c>
      <c r="D2" s="62">
        <v>305.411</v>
      </c>
      <c r="E2" s="63">
        <v>232.244</v>
      </c>
      <c r="F2" s="63">
        <v>140.89499999999998</v>
      </c>
      <c r="G2" s="63">
        <v>120.10500000000002</v>
      </c>
      <c r="H2" s="63">
        <v>86.990999999999985</v>
      </c>
      <c r="I2" s="63">
        <v>40.245000000000005</v>
      </c>
      <c r="J2" s="63">
        <v>27.536000000000001</v>
      </c>
      <c r="K2" s="63">
        <v>5.8159999999999998</v>
      </c>
      <c r="L2" s="64">
        <v>0.91199999999999992</v>
      </c>
      <c r="M2" s="69"/>
    </row>
    <row r="3" spans="1:13" ht="15.75" x14ac:dyDescent="0.2">
      <c r="A3" s="65" t="s">
        <v>1</v>
      </c>
      <c r="B3" s="61">
        <v>58697</v>
      </c>
      <c r="C3" s="62">
        <v>57871</v>
      </c>
      <c r="D3" s="62">
        <v>59054</v>
      </c>
      <c r="E3" s="63">
        <v>64726</v>
      </c>
      <c r="F3" s="63">
        <v>64171</v>
      </c>
      <c r="G3" s="63">
        <v>65958</v>
      </c>
      <c r="H3" s="63">
        <v>67586</v>
      </c>
      <c r="I3" s="63">
        <v>66319</v>
      </c>
      <c r="J3" s="63">
        <v>54852</v>
      </c>
      <c r="K3" s="63">
        <v>56171.787000000004</v>
      </c>
      <c r="L3" s="64">
        <v>63595.529000000002</v>
      </c>
      <c r="M3" s="69"/>
    </row>
    <row r="4" spans="1:13" ht="15" x14ac:dyDescent="0.2">
      <c r="A4" s="66" t="s">
        <v>2</v>
      </c>
      <c r="B4" s="61">
        <v>1127</v>
      </c>
      <c r="C4" s="62">
        <v>1965</v>
      </c>
      <c r="D4" s="62">
        <v>1633</v>
      </c>
      <c r="E4" s="63">
        <v>181</v>
      </c>
      <c r="F4" s="63">
        <v>-422</v>
      </c>
      <c r="G4" s="63">
        <v>-733</v>
      </c>
      <c r="H4" s="63">
        <v>-391</v>
      </c>
      <c r="I4" s="63">
        <v>-118</v>
      </c>
      <c r="J4" s="63">
        <v>544</v>
      </c>
      <c r="K4" s="63">
        <v>1778.8929999999973</v>
      </c>
      <c r="L4" s="64">
        <v>-475.32299999999941</v>
      </c>
      <c r="M4" s="69"/>
    </row>
    <row r="5" spans="1:13" ht="15" x14ac:dyDescent="0.2">
      <c r="A5" s="66" t="s">
        <v>3</v>
      </c>
      <c r="B5" s="61">
        <v>-296</v>
      </c>
      <c r="C5" s="62">
        <v>85</v>
      </c>
      <c r="D5" s="62">
        <v>330</v>
      </c>
      <c r="E5" s="63">
        <v>-73</v>
      </c>
      <c r="F5" s="63">
        <v>-676</v>
      </c>
      <c r="G5" s="63">
        <v>40</v>
      </c>
      <c r="H5" s="63">
        <v>-220</v>
      </c>
      <c r="I5" s="63">
        <v>695</v>
      </c>
      <c r="J5" s="63">
        <v>-271</v>
      </c>
      <c r="K5" s="63">
        <v>-744.52100000000007</v>
      </c>
      <c r="L5" s="64">
        <v>202.49099999999999</v>
      </c>
      <c r="M5" s="69"/>
    </row>
    <row r="6" spans="1:13" ht="15" x14ac:dyDescent="0.2">
      <c r="A6" s="66" t="s">
        <v>4</v>
      </c>
      <c r="B6" s="61">
        <v>-566</v>
      </c>
      <c r="C6" s="62">
        <v>-132</v>
      </c>
      <c r="D6" s="62">
        <v>-1</v>
      </c>
      <c r="E6" s="63">
        <v>-62</v>
      </c>
      <c r="F6" s="63">
        <v>193</v>
      </c>
      <c r="G6" s="63">
        <v>-164</v>
      </c>
      <c r="H6" s="63">
        <v>-89</v>
      </c>
      <c r="I6" s="63">
        <v>235</v>
      </c>
      <c r="J6" s="63">
        <v>-395</v>
      </c>
      <c r="K6" s="63">
        <v>-75.290999999999912</v>
      </c>
      <c r="L6" s="64">
        <v>144.61299999999994</v>
      </c>
      <c r="M6" s="69"/>
    </row>
    <row r="7" spans="1:13" ht="15" x14ac:dyDescent="0.2">
      <c r="A7" s="66" t="s">
        <v>5</v>
      </c>
      <c r="B7" s="61">
        <v>1077</v>
      </c>
      <c r="C7" s="62">
        <v>800</v>
      </c>
      <c r="D7" s="62">
        <v>513</v>
      </c>
      <c r="E7" s="63">
        <v>389</v>
      </c>
      <c r="F7" s="63">
        <v>1323</v>
      </c>
      <c r="G7" s="63">
        <v>1356</v>
      </c>
      <c r="H7" s="63">
        <v>1126</v>
      </c>
      <c r="I7" s="63">
        <v>1244</v>
      </c>
      <c r="J7" s="63">
        <v>525</v>
      </c>
      <c r="K7" s="63">
        <v>271</v>
      </c>
      <c r="L7" s="64">
        <v>1018.2149999999999</v>
      </c>
      <c r="M7" s="69"/>
    </row>
    <row r="8" spans="1:13" ht="15" x14ac:dyDescent="0.2">
      <c r="A8" s="66" t="s">
        <v>6</v>
      </c>
      <c r="B8" s="61">
        <v>12</v>
      </c>
      <c r="C8" s="62">
        <v>12</v>
      </c>
      <c r="D8" s="62">
        <v>7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9"/>
    </row>
    <row r="9" spans="1:13" ht="15.75" x14ac:dyDescent="0.2">
      <c r="A9" s="65" t="s">
        <v>7</v>
      </c>
      <c r="B9" s="61">
        <v>61893.766000000003</v>
      </c>
      <c r="C9" s="62">
        <v>61039.340000000004</v>
      </c>
      <c r="D9" s="62">
        <v>61169.411</v>
      </c>
      <c r="E9" s="63">
        <v>65663.244000000006</v>
      </c>
      <c r="F9" s="63">
        <v>65695.89499999999</v>
      </c>
      <c r="G9" s="63">
        <v>66825</v>
      </c>
      <c r="H9" s="63">
        <v>68718</v>
      </c>
      <c r="I9" s="63">
        <v>66555.244999999995</v>
      </c>
      <c r="J9" s="63">
        <v>56614.535999999993</v>
      </c>
      <c r="K9" s="63">
        <v>59047.308000000005</v>
      </c>
      <c r="L9" s="64">
        <v>63792.228999999999</v>
      </c>
      <c r="M9" s="69"/>
    </row>
    <row r="10" spans="1:13" ht="15" x14ac:dyDescent="0.2">
      <c r="A10" s="66" t="s">
        <v>12</v>
      </c>
      <c r="B10" s="61">
        <v>59123</v>
      </c>
      <c r="C10" s="62">
        <v>58143</v>
      </c>
      <c r="D10" s="62">
        <v>59022</v>
      </c>
      <c r="E10" s="63">
        <v>65031</v>
      </c>
      <c r="F10" s="63">
        <v>64988</v>
      </c>
      <c r="G10" s="63">
        <v>66038</v>
      </c>
      <c r="H10" s="63">
        <v>67894</v>
      </c>
      <c r="I10" s="63">
        <v>65648</v>
      </c>
      <c r="J10" s="63">
        <v>55153</v>
      </c>
      <c r="K10" s="63">
        <v>56922.123999999996</v>
      </c>
      <c r="L10" s="64">
        <v>63393.94999999999</v>
      </c>
      <c r="M10" s="69"/>
    </row>
    <row r="11" spans="1:13" ht="15" x14ac:dyDescent="0.2">
      <c r="A11" s="66" t="s">
        <v>8</v>
      </c>
      <c r="B11" s="61">
        <v>548.11400000000413</v>
      </c>
      <c r="C11" s="62">
        <v>537.55000000000018</v>
      </c>
      <c r="D11" s="62">
        <v>606.80799999999999</v>
      </c>
      <c r="E11" s="63">
        <v>678.15200000000277</v>
      </c>
      <c r="F11" s="63">
        <v>740.9360000000006</v>
      </c>
      <c r="G11" s="63">
        <v>927.83299999999781</v>
      </c>
      <c r="H11" s="63">
        <v>848.35799999999654</v>
      </c>
      <c r="I11" s="63">
        <v>1042.3570000000036</v>
      </c>
      <c r="J11" s="63">
        <v>807.31799999999839</v>
      </c>
      <c r="K11" s="63">
        <v>870.51200000000154</v>
      </c>
      <c r="L11" s="64">
        <v>1664.4920000000029</v>
      </c>
      <c r="M11" s="70"/>
    </row>
    <row r="12" spans="1:13" ht="15.75" x14ac:dyDescent="0.2">
      <c r="A12" s="65" t="s">
        <v>9</v>
      </c>
      <c r="B12" s="61">
        <v>61345.652000000002</v>
      </c>
      <c r="C12" s="62">
        <v>60501.79</v>
      </c>
      <c r="D12" s="62">
        <v>60562.602999999988</v>
      </c>
      <c r="E12" s="63">
        <v>64983.195999999996</v>
      </c>
      <c r="F12" s="63">
        <v>64955.064000000006</v>
      </c>
      <c r="G12" s="63">
        <v>65897.167000000001</v>
      </c>
      <c r="H12" s="63">
        <v>67869.641999999993</v>
      </c>
      <c r="I12" s="63">
        <v>65512.642999999996</v>
      </c>
      <c r="J12" s="63">
        <v>55806.682000000001</v>
      </c>
      <c r="K12" s="63">
        <v>58176.796000000002</v>
      </c>
      <c r="L12" s="64">
        <v>62127.737000000001</v>
      </c>
      <c r="M12" s="69"/>
    </row>
    <row r="13" spans="1:13" ht="15" x14ac:dyDescent="0.2">
      <c r="A13" s="67" t="s">
        <v>14</v>
      </c>
      <c r="B13" s="61">
        <v>2059.3429999999998</v>
      </c>
      <c r="C13" s="62">
        <v>1879.5739999999998</v>
      </c>
      <c r="D13" s="62">
        <v>1955.3679999999999</v>
      </c>
      <c r="E13" s="63">
        <v>2363.9790000000003</v>
      </c>
      <c r="F13" s="63">
        <v>2365.8740000000003</v>
      </c>
      <c r="G13" s="63">
        <v>2346.299</v>
      </c>
      <c r="H13" s="63">
        <v>2236.3780000000002</v>
      </c>
      <c r="I13" s="63">
        <v>2113.3359999999998</v>
      </c>
      <c r="J13" s="63">
        <v>1907.335</v>
      </c>
      <c r="K13" s="63">
        <v>1952.643</v>
      </c>
      <c r="L13" s="64">
        <v>2704.739</v>
      </c>
      <c r="M13" s="69"/>
    </row>
    <row r="14" spans="1:13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9"/>
    </row>
    <row r="15" spans="1:13" ht="15" x14ac:dyDescent="0.2">
      <c r="A15" s="67" t="s">
        <v>16</v>
      </c>
      <c r="B15" s="61">
        <v>1116.239</v>
      </c>
      <c r="C15" s="62">
        <v>1144.5999999999999</v>
      </c>
      <c r="D15" s="62">
        <v>1112.5830000000001</v>
      </c>
      <c r="E15" s="63">
        <v>1173.1079999999999</v>
      </c>
      <c r="F15" s="63">
        <v>1178.07</v>
      </c>
      <c r="G15" s="63">
        <v>1152.7330000000002</v>
      </c>
      <c r="H15" s="63">
        <v>1103.134</v>
      </c>
      <c r="I15" s="63">
        <v>958.995</v>
      </c>
      <c r="J15" s="63">
        <v>854.30399999999997</v>
      </c>
      <c r="K15" s="63">
        <v>1071.2329999999999</v>
      </c>
      <c r="L15" s="64">
        <v>1100.6819999999998</v>
      </c>
      <c r="M15" s="69"/>
    </row>
    <row r="16" spans="1:13" ht="15" x14ac:dyDescent="0.2">
      <c r="A16" s="67" t="s">
        <v>17</v>
      </c>
      <c r="B16" s="61">
        <v>584.86599999999987</v>
      </c>
      <c r="C16" s="62">
        <v>567.88700000000006</v>
      </c>
      <c r="D16" s="62">
        <v>462.25600000000003</v>
      </c>
      <c r="E16" s="63">
        <v>525.89199999999994</v>
      </c>
      <c r="F16" s="63">
        <v>362.93</v>
      </c>
      <c r="G16" s="63">
        <v>248.26700000000002</v>
      </c>
      <c r="H16" s="63">
        <v>207.77599999999998</v>
      </c>
      <c r="I16" s="63">
        <v>208.005</v>
      </c>
      <c r="J16" s="63">
        <v>65.696000000000026</v>
      </c>
      <c r="K16" s="63">
        <v>168.73700000000002</v>
      </c>
      <c r="L16" s="64">
        <v>34.631</v>
      </c>
      <c r="M16" s="69"/>
    </row>
    <row r="17" spans="1:13" ht="15" x14ac:dyDescent="0.2">
      <c r="A17" s="67" t="s">
        <v>18</v>
      </c>
      <c r="B17" s="61">
        <v>317.79500000000002</v>
      </c>
      <c r="C17" s="62">
        <v>345.08400000000006</v>
      </c>
      <c r="D17" s="62">
        <v>303.50700000000001</v>
      </c>
      <c r="E17" s="63">
        <v>1240</v>
      </c>
      <c r="F17" s="63">
        <v>1194</v>
      </c>
      <c r="G17" s="63">
        <v>1368</v>
      </c>
      <c r="H17" s="63">
        <v>1756</v>
      </c>
      <c r="I17" s="63">
        <v>1438</v>
      </c>
      <c r="J17" s="63">
        <v>1309</v>
      </c>
      <c r="K17" s="63">
        <v>1443.748</v>
      </c>
      <c r="L17" s="64">
        <v>1678.6889999999999</v>
      </c>
      <c r="M17" s="69"/>
    </row>
    <row r="18" spans="1:13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9"/>
    </row>
    <row r="19" spans="1:13" ht="15" x14ac:dyDescent="0.2">
      <c r="A19" s="67" t="s">
        <v>20</v>
      </c>
      <c r="B19" s="61">
        <v>1111.1579999999999</v>
      </c>
      <c r="C19" s="62">
        <v>1287.2289999999998</v>
      </c>
      <c r="D19" s="62">
        <v>1309.3149999999998</v>
      </c>
      <c r="E19" s="63">
        <v>1093.296</v>
      </c>
      <c r="F19" s="63">
        <v>1019.001</v>
      </c>
      <c r="G19" s="63">
        <v>878.40499999999986</v>
      </c>
      <c r="H19" s="63">
        <v>1195.105</v>
      </c>
      <c r="I19" s="63">
        <v>1095.317</v>
      </c>
      <c r="J19" s="63">
        <v>1053.1750000000002</v>
      </c>
      <c r="K19" s="63">
        <v>1186.8810000000001</v>
      </c>
      <c r="L19" s="64">
        <v>1211.8000000000002</v>
      </c>
      <c r="M19" s="69"/>
    </row>
    <row r="20" spans="1:13" ht="15" x14ac:dyDescent="0.2">
      <c r="A20" s="67" t="s">
        <v>21</v>
      </c>
      <c r="B20" s="61">
        <v>69.296999999999997</v>
      </c>
      <c r="C20" s="62">
        <v>59.605999999999995</v>
      </c>
      <c r="D20" s="62">
        <v>75.36699999999999</v>
      </c>
      <c r="E20" s="63">
        <v>50.234000000000002</v>
      </c>
      <c r="F20" s="63">
        <v>60.134</v>
      </c>
      <c r="G20" s="63">
        <v>71.317000000000007</v>
      </c>
      <c r="H20" s="63">
        <v>61.750000000000007</v>
      </c>
      <c r="I20" s="63">
        <v>77.353999999999999</v>
      </c>
      <c r="J20" s="63">
        <v>58.756999999999998</v>
      </c>
      <c r="K20" s="63">
        <v>55.305999999999997</v>
      </c>
      <c r="L20" s="64">
        <v>66.042999999999992</v>
      </c>
      <c r="M20" s="69"/>
    </row>
    <row r="21" spans="1:13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9"/>
    </row>
    <row r="22" spans="1:13" ht="15" x14ac:dyDescent="0.2">
      <c r="A22" s="67" t="s">
        <v>23</v>
      </c>
      <c r="B22" s="61">
        <v>6038.2350000000006</v>
      </c>
      <c r="C22" s="62">
        <v>6124.0770000000002</v>
      </c>
      <c r="D22" s="62">
        <v>5890.1620000000003</v>
      </c>
      <c r="E22" s="63">
        <v>7961.8929999999991</v>
      </c>
      <c r="F22" s="63">
        <v>8475.8809999999994</v>
      </c>
      <c r="G22" s="63">
        <v>8150.8120000000008</v>
      </c>
      <c r="H22" s="63">
        <v>7954.1570000000011</v>
      </c>
      <c r="I22" s="63">
        <v>7914.9160000000002</v>
      </c>
      <c r="J22" s="63">
        <v>6711.4719999999998</v>
      </c>
      <c r="K22" s="63">
        <v>8425.6710000000003</v>
      </c>
      <c r="L22" s="64">
        <v>8600.77</v>
      </c>
      <c r="M22" s="69"/>
    </row>
    <row r="23" spans="1:13" ht="15" x14ac:dyDescent="0.2">
      <c r="A23" s="67" t="s">
        <v>24</v>
      </c>
      <c r="B23" s="61">
        <v>11.865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9"/>
    </row>
    <row r="24" spans="1:13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9"/>
    </row>
    <row r="25" spans="1:13" ht="15" x14ac:dyDescent="0.2">
      <c r="A25" s="67" t="s">
        <v>26</v>
      </c>
      <c r="B25" s="61">
        <v>161.524</v>
      </c>
      <c r="C25" s="62">
        <v>148.95000000000002</v>
      </c>
      <c r="D25" s="62">
        <v>197.20900000000003</v>
      </c>
      <c r="E25" s="63">
        <v>225.935</v>
      </c>
      <c r="F25" s="63">
        <v>213.608</v>
      </c>
      <c r="G25" s="63">
        <v>188.614</v>
      </c>
      <c r="H25" s="63">
        <v>380.85499999999996</v>
      </c>
      <c r="I25" s="63">
        <v>454.21</v>
      </c>
      <c r="J25" s="63">
        <v>155.31899999999996</v>
      </c>
      <c r="K25" s="63">
        <v>315.61900000000003</v>
      </c>
      <c r="L25" s="64">
        <v>427.49299999999994</v>
      </c>
      <c r="M25" s="69"/>
    </row>
    <row r="26" spans="1:13" ht="15" x14ac:dyDescent="0.2">
      <c r="A26" s="67" t="s">
        <v>27</v>
      </c>
      <c r="B26" s="61">
        <v>6.5000000000000002E-2</v>
      </c>
      <c r="C26" s="62">
        <v>2.2000000000000002E-2</v>
      </c>
      <c r="D26" s="62">
        <v>3.0000000000000002E-2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9"/>
    </row>
    <row r="27" spans="1:13" ht="15" x14ac:dyDescent="0.2">
      <c r="A27" s="67" t="s">
        <v>28</v>
      </c>
      <c r="B27" s="61">
        <v>8371.5689999999995</v>
      </c>
      <c r="C27" s="62">
        <v>8477.628999999999</v>
      </c>
      <c r="D27" s="62">
        <v>8678.8389999999999</v>
      </c>
      <c r="E27" s="63">
        <v>9285.3820000000014</v>
      </c>
      <c r="F27" s="63">
        <v>8672.6139999999996</v>
      </c>
      <c r="G27" s="63">
        <v>9300.3379999999997</v>
      </c>
      <c r="H27" s="63">
        <v>10038.733</v>
      </c>
      <c r="I27" s="63">
        <v>9816.6459999999988</v>
      </c>
      <c r="J27" s="63">
        <v>7838.5070000000005</v>
      </c>
      <c r="K27" s="63">
        <v>8378.6840000000011</v>
      </c>
      <c r="L27" s="64">
        <v>9153.7040000000015</v>
      </c>
      <c r="M27" s="69"/>
    </row>
    <row r="28" spans="1:13" ht="15" x14ac:dyDescent="0.2">
      <c r="A28" s="67" t="s">
        <v>29</v>
      </c>
      <c r="B28" s="61">
        <v>0</v>
      </c>
      <c r="C28" s="62">
        <v>3.0000000000000001E-3</v>
      </c>
      <c r="D28" s="62">
        <v>5.0000000000000001E-3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9"/>
    </row>
    <row r="29" spans="1:13" ht="15" x14ac:dyDescent="0.2">
      <c r="A29" s="67" t="s">
        <v>30</v>
      </c>
      <c r="B29" s="61">
        <v>2462.7609999999995</v>
      </c>
      <c r="C29" s="62">
        <v>2436.9259999999999</v>
      </c>
      <c r="D29" s="62">
        <v>2208.1949999999997</v>
      </c>
      <c r="E29" s="63">
        <v>1983.4960000000001</v>
      </c>
      <c r="F29" s="63">
        <v>2904.6060000000007</v>
      </c>
      <c r="G29" s="63">
        <v>2956.1630000000005</v>
      </c>
      <c r="H29" s="63">
        <v>3166.7429999999995</v>
      </c>
      <c r="I29" s="63">
        <v>3181.0829999999996</v>
      </c>
      <c r="J29" s="63">
        <v>3224.8609999999999</v>
      </c>
      <c r="K29" s="63">
        <v>3061.7809999999999</v>
      </c>
      <c r="L29" s="64">
        <v>2962.4490000000001</v>
      </c>
      <c r="M29" s="70"/>
    </row>
    <row r="30" spans="1:13" ht="15" x14ac:dyDescent="0.2">
      <c r="A30" s="67" t="s">
        <v>31</v>
      </c>
      <c r="B30" s="61">
        <v>309.315</v>
      </c>
      <c r="C30" s="62">
        <v>410.09999999999997</v>
      </c>
      <c r="D30" s="62">
        <v>329.80400000000003</v>
      </c>
      <c r="E30" s="63">
        <v>249.31899999999999</v>
      </c>
      <c r="F30" s="63">
        <v>268.18200000000002</v>
      </c>
      <c r="G30" s="63">
        <v>313.66699999999997</v>
      </c>
      <c r="H30" s="63">
        <v>332.56800000000004</v>
      </c>
      <c r="I30" s="63">
        <v>282.54199999999997</v>
      </c>
      <c r="J30" s="63">
        <v>379.303</v>
      </c>
      <c r="K30" s="63">
        <v>377.07799999999992</v>
      </c>
      <c r="L30" s="64">
        <v>404.28500000000003</v>
      </c>
      <c r="M30" s="69"/>
    </row>
    <row r="31" spans="1:13" ht="15" x14ac:dyDescent="0.2">
      <c r="A31" s="67" t="s">
        <v>32</v>
      </c>
      <c r="B31" s="61">
        <v>46.366999999999997</v>
      </c>
      <c r="C31" s="62">
        <v>24.143999999999998</v>
      </c>
      <c r="D31" s="62">
        <v>221.791</v>
      </c>
      <c r="E31" s="63">
        <v>122.66900000000001</v>
      </c>
      <c r="F31" s="63">
        <v>84.996999999999986</v>
      </c>
      <c r="G31" s="63">
        <v>121.81199999999998</v>
      </c>
      <c r="H31" s="63">
        <v>53.104000000000006</v>
      </c>
      <c r="I31" s="63">
        <v>75.085000000000008</v>
      </c>
      <c r="J31" s="63">
        <v>63.033000000000001</v>
      </c>
      <c r="K31" s="63">
        <v>44.867999999999995</v>
      </c>
      <c r="L31" s="64">
        <v>49.397000000000006</v>
      </c>
      <c r="M31" s="69"/>
    </row>
    <row r="32" spans="1:13" ht="15" x14ac:dyDescent="0.2">
      <c r="A32" s="67" t="s">
        <v>33</v>
      </c>
      <c r="B32" s="61">
        <v>0.76</v>
      </c>
      <c r="C32" s="62">
        <v>13.891999999999999</v>
      </c>
      <c r="D32" s="62">
        <v>352.39799999999997</v>
      </c>
      <c r="E32" s="63">
        <v>634.03700000000003</v>
      </c>
      <c r="F32" s="63">
        <v>530.70800000000008</v>
      </c>
      <c r="G32" s="63">
        <v>377.63900000000001</v>
      </c>
      <c r="H32" s="63">
        <v>782.8570000000002</v>
      </c>
      <c r="I32" s="63">
        <v>745.18700000000001</v>
      </c>
      <c r="J32" s="63">
        <v>889.81500000000005</v>
      </c>
      <c r="K32" s="63">
        <v>898.79899999999998</v>
      </c>
      <c r="L32" s="64">
        <v>894.15199999999982</v>
      </c>
      <c r="M32" s="69"/>
    </row>
    <row r="33" spans="1:13" ht="15" x14ac:dyDescent="0.2">
      <c r="A33" s="67" t="s">
        <v>34</v>
      </c>
      <c r="B33" s="61">
        <v>3.6999999999999998E-2</v>
      </c>
      <c r="C33" s="62">
        <v>0.30299999999999999</v>
      </c>
      <c r="D33" s="62">
        <v>0.17100000000000001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9"/>
    </row>
    <row r="34" spans="1:13" ht="15" x14ac:dyDescent="0.2">
      <c r="A34" s="67" t="s">
        <v>35</v>
      </c>
      <c r="B34" s="61">
        <v>23655.098000000002</v>
      </c>
      <c r="C34" s="62">
        <v>23759.561000000002</v>
      </c>
      <c r="D34" s="62">
        <v>23998.255999999994</v>
      </c>
      <c r="E34" s="63">
        <v>24477.329000000005</v>
      </c>
      <c r="F34" s="63">
        <v>22853.851999999999</v>
      </c>
      <c r="G34" s="63">
        <v>23356.296000000002</v>
      </c>
      <c r="H34" s="63">
        <v>22827.504000000001</v>
      </c>
      <c r="I34" s="63">
        <v>22851.345999999998</v>
      </c>
      <c r="J34" s="63">
        <v>19692.742000000002</v>
      </c>
      <c r="K34" s="63">
        <v>19803.856</v>
      </c>
      <c r="L34" s="64">
        <v>21713.006999999998</v>
      </c>
      <c r="M34" s="70"/>
    </row>
    <row r="35" spans="1:13" ht="15" x14ac:dyDescent="0.2">
      <c r="A35" s="67" t="s">
        <v>36</v>
      </c>
      <c r="B35" s="61">
        <v>10.229999999999999</v>
      </c>
      <c r="C35" s="62">
        <v>138.06799999999998</v>
      </c>
      <c r="D35" s="62">
        <v>273.51499999999999</v>
      </c>
      <c r="E35" s="63">
        <v>19.149999999999999</v>
      </c>
      <c r="F35" s="63">
        <v>64.655000000000001</v>
      </c>
      <c r="G35" s="63">
        <v>146.423</v>
      </c>
      <c r="H35" s="63">
        <v>273.22399999999999</v>
      </c>
      <c r="I35" s="63">
        <v>161.75699999999998</v>
      </c>
      <c r="J35" s="63">
        <v>124.24600000000001</v>
      </c>
      <c r="K35" s="63">
        <v>120.07700000000001</v>
      </c>
      <c r="L35" s="64">
        <v>131.208</v>
      </c>
      <c r="M35" s="70"/>
    </row>
    <row r="36" spans="1:13" ht="15" x14ac:dyDescent="0.2">
      <c r="A36" s="67" t="s">
        <v>37</v>
      </c>
      <c r="B36" s="61">
        <v>5.9930000000000003</v>
      </c>
      <c r="C36" s="62">
        <v>3.0000000000000001E-3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9"/>
    </row>
    <row r="37" spans="1:13" ht="15" x14ac:dyDescent="0.2">
      <c r="A37" s="67" t="s">
        <v>38</v>
      </c>
      <c r="B37" s="61">
        <v>242.67899999999997</v>
      </c>
      <c r="C37" s="62">
        <v>97.96</v>
      </c>
      <c r="D37" s="62">
        <v>43.962000000000003</v>
      </c>
      <c r="E37" s="63">
        <v>0</v>
      </c>
      <c r="F37" s="63">
        <v>1.0999999999999999E-2</v>
      </c>
      <c r="G37" s="63">
        <v>2.1000000000000001E-2</v>
      </c>
      <c r="H37" s="63">
        <v>1.9E-2</v>
      </c>
      <c r="I37" s="63">
        <v>3.6999999999999998E-2</v>
      </c>
      <c r="J37" s="63">
        <v>0</v>
      </c>
      <c r="K37" s="63">
        <v>1.4999999999999999E-2</v>
      </c>
      <c r="L37" s="64">
        <v>0</v>
      </c>
      <c r="M37" s="69"/>
    </row>
    <row r="38" spans="1:13" ht="15" x14ac:dyDescent="0.2">
      <c r="A38" s="67" t="s">
        <v>39</v>
      </c>
      <c r="B38" s="61">
        <v>23.422999999999998</v>
      </c>
      <c r="C38" s="62">
        <v>10.284000000000001</v>
      </c>
      <c r="D38" s="62">
        <v>50.414000000000001</v>
      </c>
      <c r="E38" s="63">
        <v>36.086000000000006</v>
      </c>
      <c r="F38" s="63">
        <v>6.875</v>
      </c>
      <c r="G38" s="63">
        <v>39.305</v>
      </c>
      <c r="H38" s="63">
        <v>70.665000000000006</v>
      </c>
      <c r="I38" s="63">
        <v>23.421000000000003</v>
      </c>
      <c r="J38" s="63">
        <v>75.243999999999986</v>
      </c>
      <c r="K38" s="63">
        <v>74.864000000000004</v>
      </c>
      <c r="L38" s="64">
        <v>0.97200000000000031</v>
      </c>
      <c r="M38" s="69"/>
    </row>
    <row r="39" spans="1:13" ht="15" x14ac:dyDescent="0.2">
      <c r="A39" s="67" t="s">
        <v>57</v>
      </c>
      <c r="B39" s="61">
        <v>484.964</v>
      </c>
      <c r="C39" s="62">
        <v>262.62299999999999</v>
      </c>
      <c r="D39" s="62">
        <v>156.21599999999998</v>
      </c>
      <c r="E39" s="63">
        <v>4.4409999999999998</v>
      </c>
      <c r="F39" s="63">
        <v>5.1980000000000004</v>
      </c>
      <c r="G39" s="63">
        <v>1.8049999999999997</v>
      </c>
      <c r="H39" s="63">
        <v>0</v>
      </c>
      <c r="I39" s="63">
        <v>0</v>
      </c>
      <c r="J39" s="63">
        <v>0</v>
      </c>
      <c r="K39" s="63">
        <v>0</v>
      </c>
      <c r="L39" s="64">
        <v>7.0000000000000001E-3</v>
      </c>
      <c r="M39" s="69"/>
    </row>
    <row r="40" spans="1:13" ht="15" x14ac:dyDescent="0.2">
      <c r="A40" s="67" t="s">
        <v>40</v>
      </c>
      <c r="B40" s="61">
        <v>5783.8779999999997</v>
      </c>
      <c r="C40" s="62">
        <v>4925.3550000000005</v>
      </c>
      <c r="D40" s="62">
        <v>4231.1399999999994</v>
      </c>
      <c r="E40" s="63">
        <v>3943.2400000000002</v>
      </c>
      <c r="F40" s="63">
        <v>5097.1839999999993</v>
      </c>
      <c r="G40" s="63">
        <v>5491.2370000000001</v>
      </c>
      <c r="H40" s="63">
        <v>5929.7330000000002</v>
      </c>
      <c r="I40" s="63">
        <v>5032.235999999999</v>
      </c>
      <c r="J40" s="63">
        <v>2367.299</v>
      </c>
      <c r="K40" s="63">
        <v>2569.741</v>
      </c>
      <c r="L40" s="64">
        <v>3641.92</v>
      </c>
      <c r="M40" s="70"/>
    </row>
    <row r="41" spans="1:13" ht="15" x14ac:dyDescent="0.2">
      <c r="A41" s="67" t="s">
        <v>41</v>
      </c>
      <c r="B41" s="61">
        <v>165.179</v>
      </c>
      <c r="C41" s="62">
        <v>190.64699999999996</v>
      </c>
      <c r="D41" s="62">
        <v>336.96300000000008</v>
      </c>
      <c r="E41" s="63">
        <v>396.09100000000001</v>
      </c>
      <c r="F41" s="63">
        <v>408.81400000000002</v>
      </c>
      <c r="G41" s="63">
        <v>399.22699999999998</v>
      </c>
      <c r="H41" s="63">
        <v>414.57400000000001</v>
      </c>
      <c r="I41" s="63">
        <v>354.22500000000002</v>
      </c>
      <c r="J41" s="63">
        <v>316.589</v>
      </c>
      <c r="K41" s="63">
        <v>307.51099999999997</v>
      </c>
      <c r="L41" s="64">
        <v>341.11200000000002</v>
      </c>
      <c r="M41" s="69"/>
    </row>
    <row r="42" spans="1:13" ht="15" x14ac:dyDescent="0.2">
      <c r="A42" s="67" t="s">
        <v>42</v>
      </c>
      <c r="B42" s="61">
        <v>1877.87</v>
      </c>
      <c r="C42" s="62">
        <v>2073.8830000000003</v>
      </c>
      <c r="D42" s="62">
        <v>1917.2549999999997</v>
      </c>
      <c r="E42" s="63">
        <v>2491.1219999999998</v>
      </c>
      <c r="F42" s="63">
        <v>2471.4650000000001</v>
      </c>
      <c r="G42" s="63">
        <v>2482.5739999999996</v>
      </c>
      <c r="H42" s="63">
        <v>2629.5830000000001</v>
      </c>
      <c r="I42" s="63">
        <v>2372.59</v>
      </c>
      <c r="J42" s="63">
        <v>1907.655</v>
      </c>
      <c r="K42" s="63">
        <v>2191.232</v>
      </c>
      <c r="L42" s="64">
        <v>1715.5740000000001</v>
      </c>
      <c r="M42" s="69"/>
    </row>
    <row r="43" spans="1:13" ht="15" x14ac:dyDescent="0.2">
      <c r="A43" s="67" t="s">
        <v>43</v>
      </c>
      <c r="B43" s="61">
        <v>179.1</v>
      </c>
      <c r="C43" s="62">
        <v>180.18800000000002</v>
      </c>
      <c r="D43" s="62">
        <v>203.84299999999999</v>
      </c>
      <c r="E43" s="63">
        <v>257.37900000000002</v>
      </c>
      <c r="F43" s="63">
        <v>265.14699999999999</v>
      </c>
      <c r="G43" s="63">
        <v>255.05499999999998</v>
      </c>
      <c r="H43" s="63">
        <v>243.16300000000001</v>
      </c>
      <c r="I43" s="63">
        <v>201.55599999999998</v>
      </c>
      <c r="J43" s="63">
        <v>129.38900000000001</v>
      </c>
      <c r="K43" s="63">
        <v>143.95799999999997</v>
      </c>
      <c r="L43" s="64">
        <v>120.07800000000002</v>
      </c>
      <c r="M43" s="69"/>
    </row>
    <row r="44" spans="1:13" ht="15" x14ac:dyDescent="0.2">
      <c r="A44" s="67" t="s">
        <v>44</v>
      </c>
      <c r="B44" s="61">
        <v>33.677</v>
      </c>
      <c r="C44" s="62">
        <v>36.271000000000001</v>
      </c>
      <c r="D44" s="62">
        <v>55.038999999999994</v>
      </c>
      <c r="E44" s="63">
        <v>84.269000000000005</v>
      </c>
      <c r="F44" s="63">
        <v>94.957999999999984</v>
      </c>
      <c r="G44" s="63">
        <v>88.320999999999984</v>
      </c>
      <c r="H44" s="63">
        <v>89.766000000000005</v>
      </c>
      <c r="I44" s="63">
        <v>77.551000000000002</v>
      </c>
      <c r="J44" s="63">
        <v>72.461000000000013</v>
      </c>
      <c r="K44" s="63">
        <v>76.009999999999991</v>
      </c>
      <c r="L44" s="64">
        <v>78.824000000000012</v>
      </c>
      <c r="M44" s="69"/>
    </row>
    <row r="45" spans="1:13" ht="15" x14ac:dyDescent="0.2">
      <c r="A45" s="67" t="s">
        <v>45</v>
      </c>
      <c r="B45" s="61">
        <v>3085.0219999999999</v>
      </c>
      <c r="C45" s="62">
        <v>3436.2899999999995</v>
      </c>
      <c r="D45" s="62">
        <v>3743.6349999999998</v>
      </c>
      <c r="E45" s="63">
        <v>3659.797</v>
      </c>
      <c r="F45" s="63">
        <v>3781.5</v>
      </c>
      <c r="G45" s="63">
        <v>3823.3130000000001</v>
      </c>
      <c r="H45" s="63">
        <v>3802.1469999999995</v>
      </c>
      <c r="I45" s="63">
        <v>3602.9690000000001</v>
      </c>
      <c r="J45" s="63">
        <v>3528.8910000000001</v>
      </c>
      <c r="K45" s="63">
        <v>2887.1469999999995</v>
      </c>
      <c r="L45" s="64">
        <v>3434.0340000000001</v>
      </c>
      <c r="M45" s="69"/>
    </row>
    <row r="46" spans="1:13" ht="15" x14ac:dyDescent="0.2">
      <c r="A46" s="68" t="s">
        <v>52</v>
      </c>
      <c r="B46" s="64">
        <v>3137.3429999999994</v>
      </c>
      <c r="C46" s="62">
        <v>2470.631000000004</v>
      </c>
      <c r="D46" s="62">
        <v>2455.3649999999948</v>
      </c>
      <c r="E46" s="63">
        <v>2706.9480000000008</v>
      </c>
      <c r="F46" s="63">
        <v>2574.7999999999961</v>
      </c>
      <c r="G46" s="63">
        <v>2339.5239999999981</v>
      </c>
      <c r="H46" s="63">
        <v>2320.1039999999994</v>
      </c>
      <c r="I46" s="63">
        <v>2474.2789999999995</v>
      </c>
      <c r="J46" s="63">
        <v>3081.5889999999995</v>
      </c>
      <c r="K46" s="63">
        <v>2621.3369999999973</v>
      </c>
      <c r="L46" s="64">
        <v>1662.1669999999949</v>
      </c>
      <c r="M46" s="70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G2:AF46"/>
  <sheetViews>
    <sheetView zoomScale="85" zoomScaleNormal="85" workbookViewId="0">
      <selection sqref="A1:R47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"&amp;'2023'!$AV$3</f>
        <v>MOVIMIENTO DE CRUDOS Y OBTENCIÓN DE PRODUCTOS PETROLÍFEROS - NOVIEMBRE 2023</v>
      </c>
    </row>
    <row r="14" spans="7:32" ht="15" x14ac:dyDescent="0.2">
      <c r="W14" s="54"/>
      <c r="X14" s="54"/>
      <c r="Y14" s="54"/>
      <c r="Z14" s="54"/>
      <c r="AA14" s="54"/>
      <c r="AB14" s="54"/>
      <c r="AC14" s="54"/>
      <c r="AD14" s="54"/>
      <c r="AE14" s="54"/>
      <c r="AF14" s="16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x14ac:dyDescent="0.2">
      <c r="W18" s="34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x14ac:dyDescent="0.2">
      <c r="W19" s="34"/>
      <c r="X19" s="47"/>
      <c r="Y19" s="21"/>
      <c r="Z19" s="21"/>
      <c r="AA19" s="21"/>
      <c r="AB19" s="21"/>
      <c r="AC19" s="21"/>
      <c r="AD19" s="21"/>
      <c r="AE19" s="21"/>
      <c r="AF19" s="2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ht="15" x14ac:dyDescent="0.2">
      <c r="W21" s="55"/>
      <c r="X21" s="47"/>
      <c r="Y21" s="21"/>
      <c r="Z21" s="21"/>
      <c r="AA21" s="21"/>
      <c r="AB21" s="21"/>
      <c r="AC21" s="21"/>
      <c r="AD21" s="21"/>
      <c r="AE21" s="21"/>
      <c r="AF21" s="21"/>
    </row>
    <row r="22" spans="23:32" ht="15" x14ac:dyDescent="0.2">
      <c r="W22" s="34"/>
      <c r="X22" s="47"/>
      <c r="Y22" s="56"/>
      <c r="Z22" s="56"/>
      <c r="AA22" s="56"/>
      <c r="AB22" s="56"/>
      <c r="AC22" s="56"/>
      <c r="AD22" s="56"/>
      <c r="AE22" s="56"/>
      <c r="AF22" s="31"/>
    </row>
    <row r="23" spans="23:32" x14ac:dyDescent="0.2">
      <c r="W23" s="34"/>
      <c r="X23" s="47"/>
      <c r="Y23" s="21"/>
      <c r="Z23" s="21"/>
      <c r="AA23" s="21"/>
      <c r="AB23" s="21"/>
      <c r="AC23" s="21"/>
      <c r="AD23" s="21"/>
      <c r="AE23" s="21"/>
      <c r="AF23" s="21"/>
    </row>
    <row r="24" spans="23:32" x14ac:dyDescent="0.2">
      <c r="W24" s="34"/>
      <c r="X24" s="47"/>
      <c r="Y24" s="42"/>
      <c r="Z24" s="42"/>
      <c r="AA24" s="42"/>
      <c r="AB24" s="42"/>
      <c r="AC24" s="42"/>
      <c r="AD24" s="42"/>
      <c r="AE24" s="42"/>
      <c r="AF24" s="21"/>
    </row>
    <row r="25" spans="23:32" x14ac:dyDescent="0.2">
      <c r="W25" s="21"/>
      <c r="X25" s="42"/>
      <c r="Y25" s="42"/>
      <c r="Z25" s="42"/>
      <c r="AA25" s="42"/>
      <c r="AB25" s="42"/>
      <c r="AC25" s="42"/>
      <c r="AD25" s="42"/>
      <c r="AE25" s="42"/>
      <c r="AF25" s="32"/>
    </row>
    <row r="27" spans="23:32" x14ac:dyDescent="0.2">
      <c r="X27" s="38"/>
      <c r="Y27" s="38"/>
      <c r="Z27" s="38"/>
      <c r="AA27" s="38"/>
      <c r="AB27" s="38"/>
      <c r="AC27" s="38"/>
      <c r="AD27" s="38"/>
      <c r="AE27" s="38"/>
    </row>
    <row r="46" ht="12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zoomScale="85" zoomScaleNormal="85" workbookViewId="0">
      <pane xSplit="1" topLeftCell="B1" activePane="topRight" state="frozen"/>
      <selection activeCell="A42" sqref="A42"/>
      <selection pane="topRight" activeCell="O1" sqref="O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P1" sqref="P1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zoomScale="85" zoomScaleNormal="85" workbookViewId="0">
      <pane xSplit="1" ySplit="4" topLeftCell="B5" activePane="bottomRight" state="frozen"/>
      <selection activeCell="A42" sqref="A42"/>
      <selection pane="topRight" activeCell="A42" sqref="A42"/>
      <selection pane="bottomLeft" activeCell="A42" sqref="A42"/>
      <selection pane="bottomRight" activeCell="O1" sqref="O1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Carátula!Área_de_impresión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2024-01-22T08:32:53Z</dcterms:modified>
</cp:coreProperties>
</file>