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306C97C-CDA0-4046-97E6-05D6DA13CE16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Evolución_Anual" sheetId="16" r:id="rId16"/>
    <sheet name="Impresión" sheetId="17" state="hidden" r:id="rId17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0">Carátula!$A$1:$H$40</definedName>
    <definedName name="_xlnm.Print_Area" localSheetId="15">Evolución_Anual!$A$1:$M$46</definedName>
    <definedName name="_xlnm.Print_Area" localSheetId="16">Impresión!$A$1:$R$45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5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6" l="1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H15" i="20"/>
  <c r="G15" i="20"/>
  <c r="F15" i="20"/>
  <c r="E15" i="20"/>
  <c r="D15" i="20"/>
  <c r="C15" i="20"/>
  <c r="B15" i="20"/>
  <c r="N15" i="20" s="1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M3" i="16" s="1"/>
  <c r="N15" i="19" l="1"/>
  <c r="M12" i="16" s="1"/>
  <c r="B16" i="15"/>
  <c r="G2" i="17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<sst xmlns="http://schemas.openxmlformats.org/spreadsheetml/2006/main" count="722" uniqueCount="66">
  <si>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</si>
  <si>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</si>
  <si>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</si>
  <si>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</si>
  <si>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</si>
  <si>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</si>
  <si>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</si>
  <si>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</si>
  <si>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</si>
  <si>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</si>
  <si>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</si>
  <si>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</si>
  <si>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</si>
  <si>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</si>
  <si>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</si>
  <si>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</si>
  <si>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</si>
  <si>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</si>
  <si>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</si>
  <si>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</si>
  <si>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</si>
  <si>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</si>
  <si>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</si>
  <si>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</si>
  <si>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</si>
  <si>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</si>
  <si>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</si>
  <si>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</si>
  <si>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</si>
  <si>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</si>
  <si>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</si>
  <si>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</si>
  <si>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</si>
  <si>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</si>
  <si>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</si>
  <si>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</si>
  <si>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</si>
  <si>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</si>
  <si>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</si>
  <si>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</si>
  <si>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</si>
  <si>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</si>
  <si>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</si>
  <si>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</si>
  <si>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</si>
  <si>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</si>
  <si>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</si>
  <si>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</si>
  <si>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</si>
  <si>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</si>
  <si>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</si>
  <si>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</si>
  <si>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</si>
  <si>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</si>
  <si>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</si>
  <si>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</si>
  <si>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</si>
  <si>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</si>
  <si>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</si>
  <si>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</si>
  <si>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</si>
  <si>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</si>
  <si>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</si>
  <si>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</si>
  <si>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</si>
  <si>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Información provisional elaborada a partir de la información disponible a fecha 14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</si>
</sst>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7" fontId="7" fillId="2" borderId="15" xfId="0" applyNumberFormat="1" applyFont="1" applyFill="1" applyBorder="1" applyAlignment="1">
      <alignment vertical="center"/>
    </xf>
    <xf numFmtId="17" fontId="7" fillId="2" borderId="16" xfId="0" applyNumberFormat="1" applyFont="1" applyFill="1" applyBorder="1" applyAlignment="1">
      <alignment vertical="center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1.9021979265828631E-2"/>
                  <c:y val="7.457403225987219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5137.7950000000001</c:v>
                </c:pt>
                <c:pt idx="1">
                  <c:v>5498.2810000000009</c:v>
                </c:pt>
                <c:pt idx="2">
                  <c:v>5448.1540000000005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-28.425999999999476</c:v>
                </c:pt>
                <c:pt idx="1">
                  <c:v>-242.45</c:v>
                </c:pt>
                <c:pt idx="2">
                  <c:v>-114.16700000000003</c:v>
                </c:pt>
                <c:pt idx="3">
                  <c:v>32.295000000000002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190.39699999999999</c:v>
                </c:pt>
                <c:pt idx="1">
                  <c:v>0</c:v>
                </c:pt>
                <c:pt idx="2">
                  <c:v>93.141000000000005</c:v>
                </c:pt>
                <c:pt idx="3">
                  <c:v>13.206999999999994</c:v>
                </c:pt>
                <c:pt idx="4">
                  <c:v>127.961</c:v>
                </c:pt>
                <c:pt idx="5">
                  <c:v>0</c:v>
                </c:pt>
                <c:pt idx="6">
                  <c:v>91.56</c:v>
                </c:pt>
                <c:pt idx="7">
                  <c:v>14.805999999999999</c:v>
                </c:pt>
                <c:pt idx="8">
                  <c:v>0</c:v>
                </c:pt>
                <c:pt idx="9">
                  <c:v>735.15</c:v>
                </c:pt>
                <c:pt idx="10">
                  <c:v>0</c:v>
                </c:pt>
                <c:pt idx="11">
                  <c:v>0</c:v>
                </c:pt>
                <c:pt idx="12">
                  <c:v>39.442999999999998</c:v>
                </c:pt>
                <c:pt idx="13">
                  <c:v>0</c:v>
                </c:pt>
                <c:pt idx="14">
                  <c:v>845.74800000000005</c:v>
                </c:pt>
                <c:pt idx="15">
                  <c:v>0</c:v>
                </c:pt>
                <c:pt idx="16">
                  <c:v>272.16199999999998</c:v>
                </c:pt>
                <c:pt idx="17">
                  <c:v>36.04</c:v>
                </c:pt>
                <c:pt idx="18">
                  <c:v>5.0919999999999996</c:v>
                </c:pt>
                <c:pt idx="19">
                  <c:v>82.831000000000003</c:v>
                </c:pt>
                <c:pt idx="20">
                  <c:v>0</c:v>
                </c:pt>
                <c:pt idx="21">
                  <c:v>1864.027</c:v>
                </c:pt>
                <c:pt idx="22">
                  <c:v>19.706</c:v>
                </c:pt>
                <c:pt idx="23">
                  <c:v>0</c:v>
                </c:pt>
                <c:pt idx="24">
                  <c:v>0</c:v>
                </c:pt>
                <c:pt idx="25">
                  <c:v>7.8E-2</c:v>
                </c:pt>
                <c:pt idx="26">
                  <c:v>0</c:v>
                </c:pt>
                <c:pt idx="27">
                  <c:v>368.03800000000001</c:v>
                </c:pt>
                <c:pt idx="28">
                  <c:v>27.532</c:v>
                </c:pt>
                <c:pt idx="29">
                  <c:v>145.88300000000001</c:v>
                </c:pt>
                <c:pt idx="30">
                  <c:v>10.88</c:v>
                </c:pt>
                <c:pt idx="31">
                  <c:v>5.407</c:v>
                </c:pt>
                <c:pt idx="32">
                  <c:v>290.74799999999999</c:v>
                </c:pt>
                <c:pt idx="33">
                  <c:v>168.31699999999998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5137.7950000000001</c:v>
                </c:pt>
                <c:pt idx="1">
                  <c:v>5498.2810000000009</c:v>
                </c:pt>
                <c:pt idx="2">
                  <c:v>5448.1540000000005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-28.425999999999476</c:v>
                </c:pt>
                <c:pt idx="1">
                  <c:v>-242.45</c:v>
                </c:pt>
                <c:pt idx="2">
                  <c:v>-114.16700000000003</c:v>
                </c:pt>
                <c:pt idx="3">
                  <c:v>32.295000000000002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AGOSTO 2025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190.39699999999999</c:v>
                </c:pt>
                <c:pt idx="1">
                  <c:v>0</c:v>
                </c:pt>
                <c:pt idx="2">
                  <c:v>93.141000000000005</c:v>
                </c:pt>
                <c:pt idx="3">
                  <c:v>13.206999999999994</c:v>
                </c:pt>
                <c:pt idx="4">
                  <c:v>127.961</c:v>
                </c:pt>
                <c:pt idx="5">
                  <c:v>0</c:v>
                </c:pt>
                <c:pt idx="6">
                  <c:v>91.56</c:v>
                </c:pt>
                <c:pt idx="7">
                  <c:v>14.805999999999999</c:v>
                </c:pt>
                <c:pt idx="8">
                  <c:v>0</c:v>
                </c:pt>
                <c:pt idx="9">
                  <c:v>735.15</c:v>
                </c:pt>
                <c:pt idx="10">
                  <c:v>0</c:v>
                </c:pt>
                <c:pt idx="11">
                  <c:v>0</c:v>
                </c:pt>
                <c:pt idx="12">
                  <c:v>39.442999999999998</c:v>
                </c:pt>
                <c:pt idx="13">
                  <c:v>0</c:v>
                </c:pt>
                <c:pt idx="14">
                  <c:v>845.74800000000005</c:v>
                </c:pt>
                <c:pt idx="15">
                  <c:v>0</c:v>
                </c:pt>
                <c:pt idx="16">
                  <c:v>272.16199999999998</c:v>
                </c:pt>
                <c:pt idx="17">
                  <c:v>36.04</c:v>
                </c:pt>
                <c:pt idx="18">
                  <c:v>5.0919999999999996</c:v>
                </c:pt>
                <c:pt idx="19">
                  <c:v>82.831000000000003</c:v>
                </c:pt>
                <c:pt idx="20">
                  <c:v>0</c:v>
                </c:pt>
                <c:pt idx="21">
                  <c:v>1864.027</c:v>
                </c:pt>
                <c:pt idx="22">
                  <c:v>19.706</c:v>
                </c:pt>
                <c:pt idx="23">
                  <c:v>0</c:v>
                </c:pt>
                <c:pt idx="24">
                  <c:v>0</c:v>
                </c:pt>
                <c:pt idx="25">
                  <c:v>7.8E-2</c:v>
                </c:pt>
                <c:pt idx="26">
                  <c:v>0</c:v>
                </c:pt>
                <c:pt idx="27">
                  <c:v>368.03800000000001</c:v>
                </c:pt>
                <c:pt idx="28">
                  <c:v>27.532</c:v>
                </c:pt>
                <c:pt idx="29">
                  <c:v>145.88300000000001</c:v>
                </c:pt>
                <c:pt idx="30">
                  <c:v>10.88</c:v>
                </c:pt>
                <c:pt idx="31">
                  <c:v>5.407</c:v>
                </c:pt>
                <c:pt idx="32">
                  <c:v>290.74799999999999</c:v>
                </c:pt>
                <c:pt idx="33">
                  <c:v>168.31699999999998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41433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53288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45123</xdr:colOff>
      <xdr:row>31</xdr:row>
      <xdr:rowOff>112695</xdr:rowOff>
    </xdr:from>
    <xdr:to>
      <xdr:col>32</xdr:col>
      <xdr:colOff>367392</xdr:colOff>
      <xdr:row>47</xdr:row>
      <xdr:rowOff>13606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86590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11205</xdr:rowOff>
    </xdr:from>
    <xdr:ext cx="7958132" cy="7093324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H36" sqref="H36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'2025'!AV3</f>
        <v>AGOSTO 2025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65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AL1" zoomScale="70" zoomScaleNormal="70" workbookViewId="0">
      <selection activeCell="AV12" sqref="AV1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A20" zoomScale="70" zoomScaleNormal="70" workbookViewId="0">
      <selection activeCell="AS42" sqref="AS4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AGOSTO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AGOSTO 2025</v>
      </c>
    </row>
    <row r="4" spans="1:61" s="16" customFormat="1" ht="21" customHeight="1" x14ac:dyDescent="0.2">
      <c r="A4" s="11" t="s">
        <v>13</v>
      </c>
      <c r="B4" s="91">
        <v>45658</v>
      </c>
      <c r="C4" s="92">
        <v>45689</v>
      </c>
      <c r="D4" s="92">
        <v>45717</v>
      </c>
      <c r="E4" s="92">
        <v>45748</v>
      </c>
      <c r="F4" s="92">
        <v>45778</v>
      </c>
      <c r="G4" s="14">
        <v>45809</v>
      </c>
      <c r="H4" s="14">
        <v>45839</v>
      </c>
      <c r="I4" s="14">
        <v>45870</v>
      </c>
      <c r="J4" s="14"/>
      <c r="K4" s="14"/>
      <c r="L4" s="14"/>
      <c r="M4" s="14"/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/>
      <c r="K5" s="19"/>
      <c r="L5" s="19"/>
      <c r="M5" s="19"/>
      <c r="N5" s="20">
        <f>SUM(B5:M5)</f>
        <v>0.82799999999999985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/>
      <c r="K6" s="24"/>
      <c r="L6" s="24"/>
      <c r="M6" s="24"/>
      <c r="N6" s="25">
        <f>SUM(B6:M6)</f>
        <v>40255.027999999998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5137.7950000000001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/>
      <c r="K7" s="28"/>
      <c r="L7" s="28"/>
      <c r="M7" s="28"/>
      <c r="N7" s="29">
        <f t="shared" ref="N7:N49" si="0">SUM(B7:M7)</f>
        <v>597.17200000000048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5498.2810000000009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/>
      <c r="K8" s="28"/>
      <c r="L8" s="28"/>
      <c r="M8" s="28"/>
      <c r="N8" s="29">
        <f t="shared" si="0"/>
        <v>95.900999999999954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5448.1540000000005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/>
      <c r="K9" s="28"/>
      <c r="L9" s="28"/>
      <c r="M9" s="28"/>
      <c r="N9" s="29">
        <f t="shared" si="0"/>
        <v>226.69199999999995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/>
      <c r="K10" s="28"/>
      <c r="L10" s="28"/>
      <c r="M10" s="28"/>
      <c r="N10" s="29">
        <f t="shared" si="0"/>
        <v>390.43600000000004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-28.425999999999476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/>
      <c r="K12" s="24"/>
      <c r="L12" s="24"/>
      <c r="M12" s="24"/>
      <c r="N12" s="25">
        <f>SUM(B12:M12)</f>
        <v>40920.870999999999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-242.45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/>
      <c r="K13" s="28"/>
      <c r="L13" s="28"/>
      <c r="M13" s="28"/>
      <c r="N13" s="29">
        <f t="shared" si="0"/>
        <v>40159.954999999994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-114.16700000000003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/>
      <c r="K14" s="28"/>
      <c r="L14" s="28"/>
      <c r="M14" s="28"/>
      <c r="N14" s="29">
        <f t="shared" si="0"/>
        <v>765.3620000000019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32.295000000000002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H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v>5448.1540000000005</v>
      </c>
      <c r="J15" s="24"/>
      <c r="K15" s="24"/>
      <c r="L15" s="24"/>
      <c r="M15" s="24"/>
      <c r="N15" s="25">
        <f t="shared" si="0"/>
        <v>40155.509000000005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/>
      <c r="K16" s="2"/>
      <c r="L16" s="2"/>
      <c r="M16" s="2"/>
      <c r="N16" s="4">
        <f t="shared" si="0"/>
        <v>1416.7460000000001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190.39699999999999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/>
      <c r="K18" s="2"/>
      <c r="L18" s="2"/>
      <c r="M18" s="2"/>
      <c r="N18" s="4">
        <f t="shared" si="0"/>
        <v>693.8649999999999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/>
      <c r="K19" s="2"/>
      <c r="L19" s="2"/>
      <c r="M19" s="2"/>
      <c r="N19" s="4">
        <f t="shared" si="0"/>
        <v>107.74600000000001</v>
      </c>
      <c r="AU19" s="80" t="str">
        <f t="shared" si="2"/>
        <v>Butano</v>
      </c>
      <c r="AV19" s="81">
        <f>HLOOKUP(MAXA(B4:M4),$B$4:$M$49,15,FALSE)</f>
        <v>93.141000000000005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/>
      <c r="K20" s="2"/>
      <c r="L20" s="2"/>
      <c r="M20" s="2"/>
      <c r="N20" s="4">
        <f t="shared" si="0"/>
        <v>1081.588</v>
      </c>
      <c r="AU20" s="80" t="str">
        <f t="shared" si="2"/>
        <v>Propano</v>
      </c>
      <c r="AV20" s="81">
        <f>HLOOKUP(MAXA(B4:M4),$B$4:$M$49,16,FALSE)</f>
        <v>13.206999999999994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/>
      <c r="K21" s="2"/>
      <c r="L21" s="2"/>
      <c r="M21" s="2"/>
      <c r="N21" s="4">
        <f t="shared" si="0"/>
        <v>0</v>
      </c>
      <c r="AU21" s="80" t="str">
        <f t="shared" si="2"/>
        <v>Nafta</v>
      </c>
      <c r="AV21" s="81">
        <f>HLOOKUP(MAXA(B4:M4),$B$4:$M$49,17,FALSE)</f>
        <v>127.961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/>
      <c r="K22" s="2"/>
      <c r="L22" s="2"/>
      <c r="M22" s="2"/>
      <c r="N22" s="4">
        <f t="shared" si="0"/>
        <v>711.69599999999991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/>
      <c r="K23" s="2"/>
      <c r="L23" s="2"/>
      <c r="M23" s="2"/>
      <c r="N23" s="4">
        <f t="shared" si="0"/>
        <v>74.378</v>
      </c>
      <c r="AU23" s="80" t="str">
        <f t="shared" si="2"/>
        <v>Gasolina 95 I.O.</v>
      </c>
      <c r="AV23" s="81">
        <f>HLOOKUP(MAXA(B4:M4),$B$4:$M$49,19,FALSE)</f>
        <v>91.56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/>
      <c r="K24" s="2"/>
      <c r="L24" s="2"/>
      <c r="M24" s="2"/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14.805999999999999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/>
      <c r="K25" s="2"/>
      <c r="L25" s="2"/>
      <c r="M25" s="2"/>
      <c r="N25" s="4">
        <f t="shared" si="0"/>
        <v>5351.0609999999988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/>
      <c r="K26" s="2"/>
      <c r="L26" s="2"/>
      <c r="M26" s="2"/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735.15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/>
      <c r="K27" s="2"/>
      <c r="L27" s="2"/>
      <c r="M27" s="2"/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/>
      <c r="K28" s="2"/>
      <c r="L28" s="2"/>
      <c r="M28" s="2"/>
      <c r="N28" s="4">
        <f t="shared" si="0"/>
        <v>333.21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/>
      <c r="K29" s="2"/>
      <c r="L29" s="2"/>
      <c r="M29" s="2"/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39.442999999999998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/>
      <c r="K30" s="2"/>
      <c r="L30" s="2"/>
      <c r="M30" s="2"/>
      <c r="N30" s="4">
        <f t="shared" si="0"/>
        <v>6058.9600000000009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/>
      <c r="K31" s="2"/>
      <c r="L31" s="2"/>
      <c r="M31" s="2"/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845.74800000000005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/>
      <c r="K32" s="2"/>
      <c r="L32" s="2"/>
      <c r="M32" s="2"/>
      <c r="N32" s="4">
        <f t="shared" si="0"/>
        <v>2047.164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/>
      <c r="K33" s="2"/>
      <c r="L33" s="2"/>
      <c r="M33" s="2"/>
      <c r="N33" s="4">
        <f t="shared" si="0"/>
        <v>218.03099999999998</v>
      </c>
      <c r="AU33" s="80" t="str">
        <f t="shared" si="2"/>
        <v>Gasóleo A 10 PPM</v>
      </c>
      <c r="AV33" s="81">
        <f>HLOOKUP(MAXA(B4:M4),$B$4:$M$49,29,FALSE)</f>
        <v>272.16199999999998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/>
      <c r="K34" s="2"/>
      <c r="L34" s="2"/>
      <c r="M34" s="2"/>
      <c r="N34" s="4">
        <f t="shared" si="0"/>
        <v>68.063000000000002</v>
      </c>
      <c r="AU34" s="80" t="str">
        <f t="shared" si="2"/>
        <v>Gasóleo B</v>
      </c>
      <c r="AV34" s="81">
        <f>HLOOKUP(MAXA(B4:M4),$B$4:$M$49,30,FALSE)</f>
        <v>36.04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/>
      <c r="K35" s="2"/>
      <c r="L35" s="2"/>
      <c r="M35" s="2"/>
      <c r="N35" s="4">
        <f t="shared" si="0"/>
        <v>588.40700000000004</v>
      </c>
      <c r="AU35" s="80" t="str">
        <f t="shared" si="2"/>
        <v>Gasóleo C</v>
      </c>
      <c r="AV35" s="81">
        <f>HLOOKUP(MAXA(B4:M4),$B$4:$M$49,31,FALSE)</f>
        <v>5.0919999999999996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/>
      <c r="K36" s="2"/>
      <c r="L36" s="2"/>
      <c r="M36" s="2"/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82.831000000000003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/>
      <c r="K37" s="2"/>
      <c r="L37" s="2"/>
      <c r="M37" s="2"/>
      <c r="N37" s="4">
        <f t="shared" si="0"/>
        <v>13238.310000000001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/>
      <c r="K38" s="2"/>
      <c r="L38" s="2"/>
      <c r="M38" s="2"/>
      <c r="N38" s="4">
        <f t="shared" si="0"/>
        <v>234.37100000000004</v>
      </c>
      <c r="AU38" s="80" t="str">
        <f t="shared" si="2"/>
        <v>Otros Gasóleos</v>
      </c>
      <c r="AV38" s="81">
        <f>HLOOKUP(MAXA(B4:M4),$B$4:$M$49,34,FALSE)</f>
        <v>1864.027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/>
      <c r="K39" s="2"/>
      <c r="L39" s="2"/>
      <c r="M39" s="2"/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19.706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/>
      <c r="K40" s="2"/>
      <c r="L40" s="2"/>
      <c r="M40" s="2"/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/>
      <c r="K41" s="2"/>
      <c r="L41" s="2"/>
      <c r="M41" s="2"/>
      <c r="N41" s="4">
        <f t="shared" si="0"/>
        <v>0.30199999999999999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/>
      <c r="K42" s="2"/>
      <c r="L42" s="2"/>
      <c r="M42" s="2"/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7.8E-2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/>
      <c r="K43" s="2"/>
      <c r="L43" s="2"/>
      <c r="M43" s="2"/>
      <c r="N43" s="4">
        <f t="shared" si="0"/>
        <v>2564.6890000000003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/>
      <c r="K44" s="2"/>
      <c r="L44" s="2"/>
      <c r="M44" s="2"/>
      <c r="N44" s="4">
        <f t="shared" si="0"/>
        <v>188.04700000000003</v>
      </c>
      <c r="AU44" s="80" t="str">
        <f>A43</f>
        <v>Otros Fuelóleos</v>
      </c>
      <c r="AV44" s="81">
        <f>HLOOKUP(MAXA(B4:M4),$B$4:$M$49,40,FALSE)</f>
        <v>368.03800000000001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/>
      <c r="K45" s="2"/>
      <c r="L45" s="2"/>
      <c r="M45" s="2"/>
      <c r="N45" s="4">
        <f t="shared" si="0"/>
        <v>1121.1759999999999</v>
      </c>
      <c r="AU45" s="80" t="str">
        <f t="shared" si="2"/>
        <v>Aceites y bases lubricantes</v>
      </c>
      <c r="AV45" s="81">
        <f>HLOOKUP(MAXA(B4:M4),$B$4:$M$49,41,FALSE)</f>
        <v>27.532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/>
      <c r="K46" s="2"/>
      <c r="L46" s="2"/>
      <c r="M46" s="2"/>
      <c r="N46" s="4">
        <f t="shared" si="0"/>
        <v>78.588999999999999</v>
      </c>
      <c r="AU46" s="80" t="str">
        <f t="shared" si="2"/>
        <v>Productos asfálticos</v>
      </c>
      <c r="AV46" s="81">
        <f>HLOOKUP(MAXA(B4:M4),$B$4:$M$49,42,FALSE)</f>
        <v>145.88300000000001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/>
      <c r="K47" s="2"/>
      <c r="L47" s="2"/>
      <c r="M47" s="2"/>
      <c r="N47" s="4">
        <f t="shared" si="0"/>
        <v>44.515000000000001</v>
      </c>
      <c r="AU47" s="80" t="str">
        <f t="shared" si="2"/>
        <v>Disolventes</v>
      </c>
      <c r="AV47" s="81">
        <f>HLOOKUP(MAXA(B4:M4),$B$4:$M$49,43,FALSE)</f>
        <v>10.88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/>
      <c r="K48" s="2"/>
      <c r="L48" s="2"/>
      <c r="M48" s="2"/>
      <c r="N48" s="4">
        <f t="shared" si="0"/>
        <v>2210.643</v>
      </c>
      <c r="AU48" s="80" t="str">
        <f t="shared" si="2"/>
        <v>Parafinas</v>
      </c>
      <c r="AV48" s="81">
        <f>HLOOKUP(MAXA(B4:M4),$B$4:$M$49,44,FALSE)</f>
        <v>5.407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/>
      <c r="K49" s="5"/>
      <c r="L49" s="5"/>
      <c r="M49" s="5"/>
      <c r="N49" s="6">
        <f t="shared" si="0"/>
        <v>1723.9309999999982</v>
      </c>
      <c r="AU49" s="80" t="str">
        <f t="shared" si="2"/>
        <v>Coque de petróleo</v>
      </c>
      <c r="AV49" s="81">
        <f>HLOOKUP(MAXA(B4:M4),$B$4:$M$49,45,FALSE)</f>
        <v>290.74799999999999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168.31699999999998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" right="0.7" top="0.75" bottom="0.75" header="0.3" footer="0.3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V46"/>
  <sheetViews>
    <sheetView showGridLines="0" topLeftCell="C1" zoomScale="70" zoomScaleNormal="70" workbookViewId="0">
      <selection activeCell="M2" sqref="M2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90"/>
    <col min="49" max="16384" width="11" style="59"/>
  </cols>
  <sheetData>
    <row r="1" spans="1:15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</row>
    <row r="2" spans="1:15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9"/>
      <c r="O2" s="69"/>
    </row>
    <row r="3" spans="1:15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9"/>
      <c r="O3" s="69"/>
    </row>
    <row r="4" spans="1:15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9"/>
      <c r="O4" s="69"/>
    </row>
    <row r="5" spans="1:15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9"/>
      <c r="O5" s="69"/>
    </row>
    <row r="6" spans="1:15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9"/>
      <c r="O6" s="69"/>
    </row>
    <row r="7" spans="1:15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9"/>
      <c r="O7" s="69"/>
    </row>
    <row r="8" spans="1:15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9"/>
      <c r="O8" s="69"/>
    </row>
    <row r="9" spans="1:15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9"/>
      <c r="O9" s="69"/>
    </row>
    <row r="10" spans="1:15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9"/>
      <c r="O10" s="69"/>
    </row>
    <row r="11" spans="1:15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9"/>
      <c r="O11" s="70"/>
    </row>
    <row r="12" spans="1:15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9"/>
      <c r="O12" s="69"/>
    </row>
    <row r="13" spans="1:15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9"/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9"/>
      <c r="O14" s="69"/>
    </row>
    <row r="15" spans="1:15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9"/>
      <c r="O15" s="69"/>
    </row>
    <row r="16" spans="1:15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9"/>
      <c r="O16" s="69"/>
    </row>
    <row r="17" spans="1:15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9"/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9"/>
      <c r="O18" s="69"/>
    </row>
    <row r="19" spans="1:15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9"/>
      <c r="O19" s="69"/>
    </row>
    <row r="20" spans="1:15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9"/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9"/>
      <c r="O21" s="69"/>
    </row>
    <row r="22" spans="1:15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9"/>
      <c r="O22" s="69"/>
    </row>
    <row r="23" spans="1:15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9"/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9"/>
      <c r="O24" s="69"/>
    </row>
    <row r="25" spans="1:15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9"/>
      <c r="O25" s="69"/>
    </row>
    <row r="26" spans="1:15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9"/>
      <c r="O26" s="69"/>
    </row>
    <row r="27" spans="1:15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9"/>
      <c r="O27" s="69"/>
    </row>
    <row r="28" spans="1:15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9"/>
      <c r="O28" s="69"/>
    </row>
    <row r="29" spans="1:15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9"/>
      <c r="O29" s="70"/>
    </row>
    <row r="30" spans="1:15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9"/>
      <c r="O30" s="69"/>
    </row>
    <row r="31" spans="1:15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9"/>
      <c r="O31" s="69"/>
    </row>
    <row r="32" spans="1:15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9"/>
      <c r="O32" s="69"/>
    </row>
    <row r="33" spans="1:15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9"/>
      <c r="O33" s="69"/>
    </row>
    <row r="34" spans="1:15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9"/>
      <c r="O34" s="70"/>
    </row>
    <row r="35" spans="1:15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9"/>
      <c r="O35" s="70"/>
    </row>
    <row r="36" spans="1:15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9"/>
      <c r="O36" s="69"/>
    </row>
    <row r="37" spans="1:15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9"/>
      <c r="O37" s="69"/>
    </row>
    <row r="38" spans="1:15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9"/>
      <c r="O38" s="69"/>
    </row>
    <row r="39" spans="1:15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9"/>
      <c r="O39" s="69"/>
    </row>
    <row r="40" spans="1:15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9"/>
      <c r="O40" s="70"/>
    </row>
    <row r="41" spans="1:15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9"/>
      <c r="O41" s="69"/>
    </row>
    <row r="42" spans="1:15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9"/>
      <c r="O42" s="69"/>
    </row>
    <row r="43" spans="1:15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9"/>
      <c r="O43" s="69"/>
    </row>
    <row r="44" spans="1:15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9"/>
      <c r="O44" s="69"/>
    </row>
    <row r="45" spans="1:15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9"/>
      <c r="O45" s="69"/>
    </row>
    <row r="46" spans="1:15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9"/>
      <c r="O46" s="70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zoomScale="55" zoomScaleNormal="55" workbookViewId="0">
      <selection sqref="A1:R45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"&amp;'2025'!$AV$3</f>
        <v>MOVIMIENTO DE CRUDOS Y OBTENCIÓN DE PRODUCTOS PETROLÍFEROS - AGOSTO 2025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2025-10-21T09:18:44Z</dcterms:modified>
</cp:coreProperties>
</file>