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workbookProtection workbookAlgorithmName="SHA-512" workbookHashValue="XBRs3tCVxQoiXhAEHMgW8/katoDGKNaHQoV5lyF87f31GOL0ux5LjpMFYR5GxJgOA2kjWr4g2OsWgNl0Jjkzvw==" workbookSaltValue="6yF33A2Hv3UyvywprUCSSw==" workbookSpinCount="100000" lockStructure="1"/>
  <bookViews>
    <workbookView xWindow="0" yWindow="0" windowWidth="28800" windowHeight="12300" tabRatio="909"/>
  </bookViews>
  <sheets>
    <sheet name="CONTENIDO" sheetId="61" r:id="rId1"/>
    <sheet name="1.Datos generales municipio" sheetId="52" r:id="rId2"/>
    <sheet name="2. Hoja de trabajo. Consumos" sheetId="56" r:id="rId3"/>
    <sheet name="3. Instalaciones fijas" sheetId="62" r:id="rId4"/>
    <sheet name="4. Vehículos y maquinaria" sheetId="60" r:id="rId5"/>
    <sheet name="5. Emisiones Fugitivas" sheetId="27" r:id="rId6"/>
    <sheet name="6. Información adicional" sheetId="40" r:id="rId7"/>
    <sheet name="7.Electricidad y otras energías" sheetId="65" r:id="rId8"/>
    <sheet name="8. Informe final. Resultados" sheetId="68" r:id="rId9"/>
    <sheet name="9. Factores de emisión" sheetId="70" r:id="rId10"/>
    <sheet name="10. Revisiones calculadora" sheetId="49" r:id="rId11"/>
    <sheet name="Datos" sheetId="66" state="hidden" r:id="rId12"/>
  </sheets>
  <externalReferences>
    <externalReference r:id="rId13"/>
  </externalReferences>
  <definedNames>
    <definedName name="_Com2007">Datos!$M$806:$M$820</definedName>
    <definedName name="_Com2008">Datos!$O$806:$O$818</definedName>
    <definedName name="_Com2009">Datos!$Q$806:$Q$823</definedName>
    <definedName name="_Com2010">Datos!$S$806:$S$825</definedName>
    <definedName name="_Com2011">Datos!$U$806:$U$830</definedName>
    <definedName name="_Com2012">Datos!$W$806:$W$832</definedName>
    <definedName name="_Com2013">Datos!$Y$806:$Y$842</definedName>
    <definedName name="_Com2014">Datos!$AA$806:$AA$848</definedName>
    <definedName name="_Com2015">Datos!$AC$806:$AC$872</definedName>
    <definedName name="_Com2016">Datos!$AE$806:$AE$925</definedName>
    <definedName name="_Com2017">Datos!$AG$806:$AG$929</definedName>
    <definedName name="_Com2018">Datos!$AI$806:$AI$980</definedName>
    <definedName name="_Com2019">Datos!$AK$806:$AK$1005</definedName>
    <definedName name="_Com2020">Datos!$AM$806:$AM$1050</definedName>
    <definedName name="_Com2021">Datos!$AO$806:$AO$1041</definedName>
    <definedName name="_Com2022">Datos!$AQ$806:$AQ$995</definedName>
    <definedName name="_Com2023">Datos!$AS$806:$AS$1017</definedName>
    <definedName name="_Com2024">Datos!$AU$806:$AU$1040</definedName>
    <definedName name="_xlnm._FilterDatabase" localSheetId="11" hidden="1">Datos!#REF!</definedName>
    <definedName name="_Mix2007">Datos!$N$806:$N$820</definedName>
    <definedName name="_Mix2008">Datos!$P$806:$P$818</definedName>
    <definedName name="_Mix2009">Datos!$R$806:$R$823</definedName>
    <definedName name="_Mix2010">Datos!$T$806:$T$825</definedName>
    <definedName name="_Mix2011">Datos!$V$806:$V$830</definedName>
    <definedName name="_Mix2012">Datos!$X$806:$X$832</definedName>
    <definedName name="_Mix2013">Datos!$Z$806:$Z$842</definedName>
    <definedName name="_Mix2014">Datos!$AB$806:$AB$848</definedName>
    <definedName name="_Mix2015">Datos!$AD$806:$AD$872</definedName>
    <definedName name="_Mix2016">Datos!$AF$806:$AF$925</definedName>
    <definedName name="_Mix2017">Datos!$AH$806:$AH$929</definedName>
    <definedName name="_Mix2018">Datos!$AJ$806:$AJ$980</definedName>
    <definedName name="_Mix2019">Datos!$AL$806:$AL$1005</definedName>
    <definedName name="_Mix2020">Datos!$AN$806:$AN$1050</definedName>
    <definedName name="_Mix2021">Datos!$AP$806:$AP$1041</definedName>
    <definedName name="_Mix2022">Datos!$AR$806:$AR$995</definedName>
    <definedName name="_Mix2023">Datos!$AT$806:$AT$1017</definedName>
    <definedName name="_Mix2024">Datos!$AV$806:$AV$1040</definedName>
    <definedName name="Año">Datos!$C$13:$C$30</definedName>
    <definedName name="Categoría_Veh">Datos!$C$262:$C$267</definedName>
    <definedName name="Comb_fijas_2007">Datos!$C$115:$C$138</definedName>
    <definedName name="Comb_fijas_2008">Datos!$D$115:$D$138</definedName>
    <definedName name="Comb_fijas_2009">Datos!$E$115:$E$138</definedName>
    <definedName name="Comb_fijas_2010">Datos!$F$115:$F$138</definedName>
    <definedName name="Comb_fijas_2011">Datos!$G$115:$G$138</definedName>
    <definedName name="Comb_fijas_2012">Datos!$H$115:$H$138</definedName>
    <definedName name="Comb_fijas_2013">Datos!$I$115:$I$138</definedName>
    <definedName name="Comb_fijas_2014">Datos!$J$115:$J$138</definedName>
    <definedName name="Comb_fijas_2015">Datos!$K$115:$K$138</definedName>
    <definedName name="Comb_fijas_2016">Datos!$L$115:$L$138</definedName>
    <definedName name="Comb_fijas_2017">Datos!$M$115:$M$138</definedName>
    <definedName name="Comb_fijas_2018">Datos!$N$115:$N$138</definedName>
    <definedName name="Comb_fijas_2019">Datos!$O$115:$O$145</definedName>
    <definedName name="Comb_fijas_2020">Datos!$P$115:$P$145</definedName>
    <definedName name="Comb_fijas_2021">Datos!$Q$115:$Q$145</definedName>
    <definedName name="Comb_fijas_2022">Datos!$R$115:$R$145</definedName>
    <definedName name="Comb_fijas_2023">Datos!$S$115:$S$145</definedName>
    <definedName name="Comb_fijas_2024">Datos!$T$115:$T$145</definedName>
    <definedName name="Comb_fijas_2025">Datos!$U$115:$U$145</definedName>
    <definedName name="Comb_fijas_2026">Datos!$V$115:$V$145</definedName>
    <definedName name="Comb_Maq_1_2007">Datos!$C$587:$C$591</definedName>
    <definedName name="Comb_Maq_1_2008">Datos!$F$587:$F$591</definedName>
    <definedName name="Comb_Maq_1_2009">Datos!$I$587:$I$591</definedName>
    <definedName name="Comb_Maq_1_2010">Datos!$L$587:$L$591</definedName>
    <definedName name="Comb_Maq_1_2011">Datos!$O$587:$O$591</definedName>
    <definedName name="Comb_Maq_1_2012">Datos!$R$587:$R$591</definedName>
    <definedName name="Comb_Maq_1_2013">Datos!$U$587:$U$591</definedName>
    <definedName name="Comb_Maq_1_2014">Datos!$X$587:$X$591</definedName>
    <definedName name="Comb_Maq_1_2015">Datos!$AA$587:$AA$591</definedName>
    <definedName name="Comb_Maq_1_2016">Datos!$AD$587:$AD$591</definedName>
    <definedName name="Comb_Maq_1_2017">Datos!$AG$587:$AG$591</definedName>
    <definedName name="Comb_Maq_1_2018">Datos!$AJ$587:$AJ$591</definedName>
    <definedName name="Comb_Maq_1_2019">Datos!$AM$587:$AM$595</definedName>
    <definedName name="Comb_Maq_1_2020">Datos!$AP$587:$AP$595</definedName>
    <definedName name="Comb_Maq_1_2021">Datos!$AS$587:$AS$595</definedName>
    <definedName name="Comb_Maq_1_2022">Datos!$AV$587:$AV$595</definedName>
    <definedName name="Comb_Maq_1_2023">Datos!$AY$587:$AY$595</definedName>
    <definedName name="Comb_Maq_1_2024">Datos!$BB$587:$BB$595</definedName>
    <definedName name="Comb_Maq_1_2025">Datos!$BE$587:$BE$595</definedName>
    <definedName name="Comb_Maq_1_2026">Datos!$BH$587:$BH$595</definedName>
    <definedName name="Comb_Maq_2_2007">Datos!$D$587:$D$592</definedName>
    <definedName name="Comb_Maq_2_2008">Datos!$G$587:$G$592</definedName>
    <definedName name="Comb_Maq_2_2009">Datos!$J$587:$J$592</definedName>
    <definedName name="Comb_Maq_2_2010">Datos!$M$587:$M$592</definedName>
    <definedName name="Comb_Maq_2_2011">Datos!$P$587:$P$592</definedName>
    <definedName name="Comb_Maq_2_2012">Datos!$S$587:$S$592</definedName>
    <definedName name="Comb_Maq_2_2013">Datos!$V$587:$V$592</definedName>
    <definedName name="Comb_Maq_2_2014">Datos!$Y$587:$Y$592</definedName>
    <definedName name="Comb_Maq_2_2015">Datos!$AB$587:$AB$592</definedName>
    <definedName name="Comb_Maq_2_2016">Datos!$AE$587:$AE$592</definedName>
    <definedName name="Comb_Maq_2_2017">Datos!$AH$587:$AH$592</definedName>
    <definedName name="Comb_Maq_2_2018">Datos!$AK$587:$AK$592</definedName>
    <definedName name="Comb_Maq_2_2019">Datos!$AN$587:$AN$599</definedName>
    <definedName name="Comb_Maq_2_2020">Datos!$AQ$587:$AQ$599</definedName>
    <definedName name="Comb_Maq_2_2021">Datos!$AT$587:$AT$599</definedName>
    <definedName name="Comb_Maq_2_2022">Datos!$AW$587:$AW$599</definedName>
    <definedName name="Comb_Maq_2_2023">Datos!$AZ$587:$AZ$599</definedName>
    <definedName name="Comb_Maq_2_2024">Datos!$BC$587:$BC$599</definedName>
    <definedName name="Comb_Maq_2_2025">Datos!$BF$587:$BF$599</definedName>
    <definedName name="Comb_Maq_2_2026">Datos!$BI$587:$BI$599</definedName>
    <definedName name="Comb_Maq_3_2007">Datos!$E$587:$E$592</definedName>
    <definedName name="Comb_Maq_3_2008">Datos!$H$587:$H$592</definedName>
    <definedName name="Comb_Maq_3_2009">Datos!$K$587:$K$592</definedName>
    <definedName name="Comb_Maq_3_2010">Datos!$N$587:$N$592</definedName>
    <definedName name="Comb_Maq_3_2011">Datos!$Q$587:$Q$592</definedName>
    <definedName name="Comb_Maq_3_2012">Datos!$T$587:$T$592</definedName>
    <definedName name="Comb_Maq_3_2013">Datos!$W$587:$W$592</definedName>
    <definedName name="Comb_Maq_3_2014">Datos!$Z$587:$Z$592</definedName>
    <definedName name="Comb_Maq_3_2015">Datos!$AC$587:$AC$592</definedName>
    <definedName name="Comb_Maq_3_2016">Datos!$AF$587:$AF$592</definedName>
    <definedName name="Comb_Maq_3_2017">Datos!$AI$587:$AI$592</definedName>
    <definedName name="Comb_Maq_3_2018">Datos!$AL$587:$AL$592</definedName>
    <definedName name="Comb_Maq_3_2019">Datos!$AO$587:$AO$599</definedName>
    <definedName name="Comb_Maq_3_2020">Datos!$AR$587:$AR$599</definedName>
    <definedName name="Comb_Maq_3_2021">Datos!$AU$587:$AU$599</definedName>
    <definedName name="Comb_Maq_3_2022">Datos!$AX$587:$AX$599</definedName>
    <definedName name="Comb_Maq_3_2023">Datos!$BA$587:$BA$599</definedName>
    <definedName name="Comb_Maq_3_2024">Datos!$BD$587:$BD$599</definedName>
    <definedName name="Comb_Maq_3_2025">Datos!$BG$587:$BG$599</definedName>
    <definedName name="Comb_Maq_3_2026">Datos!$BJ$587:$BJ$599</definedName>
    <definedName name="Comb_VehA1_1_2007">Datos!$C$290:$C$295</definedName>
    <definedName name="Comb_VehA1_1_2008">Datos!$I$290:$I$295</definedName>
    <definedName name="Comb_VehA1_1_2009">Datos!$O$290:$O$295</definedName>
    <definedName name="Comb_VehA1_1_2010">Datos!$U$290:$U$295</definedName>
    <definedName name="Comb_VehA1_1_2011">Datos!$AA$290:$AA$295</definedName>
    <definedName name="Comb_VehA1_1_2012">Datos!$AG$290:$AG$295</definedName>
    <definedName name="Comb_VehA1_1_2013">Datos!$AM$290:$AM$295</definedName>
    <definedName name="Comb_VehA1_1_2014">Datos!$AS$290:$AS$295</definedName>
    <definedName name="Comb_VehA1_1_2015">Datos!$AY$290:$AY$295</definedName>
    <definedName name="Comb_VehA1_1_2016">Datos!$BE$290:$BE$295</definedName>
    <definedName name="Comb_VehA1_1_2017">Datos!$BK$290:$BK$295</definedName>
    <definedName name="Comb_VehA1_1_2018">Datos!$BQ$290:$BQ$295</definedName>
    <definedName name="Comb_VehA1_1_2019">Datos!$BW$290:$BW$302</definedName>
    <definedName name="Comb_VehA1_1_2020">Datos!$CC$290:$CC$302</definedName>
    <definedName name="Comb_VehA1_1_2021">Datos!$CI$290:$CI$302</definedName>
    <definedName name="Comb_VehA1_1_2022">Datos!$CO$290:$CO$302</definedName>
    <definedName name="Comb_VehA1_1_2023">Datos!$CU$290:$CU$302</definedName>
    <definedName name="Comb_VehA1_1_2024">Datos!$DA$290:$DA$302</definedName>
    <definedName name="Comb_VehA1_2_2007">Datos!$D$290:$D$293</definedName>
    <definedName name="Comb_VehA1_2_2008">Datos!$J$290:$J$293</definedName>
    <definedName name="Comb_VehA1_2_2009">Datos!$P$290:$P$293</definedName>
    <definedName name="Comb_VehA1_2_2010">Datos!$V$290:$V$293</definedName>
    <definedName name="Comb_VehA1_2_2011">Datos!$AB$290:$AB$293</definedName>
    <definedName name="Comb_VehA1_2_2012">Datos!$AH$290:$AH$293</definedName>
    <definedName name="Comb_VehA1_2_2013">Datos!$AN$290:$AN$293</definedName>
    <definedName name="Comb_VehA1_2_2014">Datos!$AT$290:$AT$293</definedName>
    <definedName name="Comb_VehA1_2_2015">Datos!$AZ$290:$AZ$293</definedName>
    <definedName name="Comb_VehA1_2_2016">Datos!$BF$290:$BF$293</definedName>
    <definedName name="Comb_VehA1_2_2017">Datos!$BL$290:$BL$293</definedName>
    <definedName name="Comb_VehA1_2_2018">Datos!$BR$290:$BR$293</definedName>
    <definedName name="Comb_VehA1_2_2019">Datos!$BX$290:$BX$300</definedName>
    <definedName name="Comb_VehA1_2_2020">Datos!$CD$290:$CD$300</definedName>
    <definedName name="Comb_VehA1_2_2021">Datos!$CJ$290:$CJ$300</definedName>
    <definedName name="Comb_VehA1_2_2022">Datos!$CP$290:$CP$300</definedName>
    <definedName name="Comb_VehA1_2_2023">Datos!$CV$290:$CV$300</definedName>
    <definedName name="Comb_VehA1_2_2024">Datos!$DB$290:$DB$300</definedName>
    <definedName name="Comb_VehA1_3_2007">Datos!$E$290:$E$295</definedName>
    <definedName name="Comb_VehA1_3_2008">Datos!$K$290:$K$295</definedName>
    <definedName name="Comb_VehA1_3_2009">Datos!$Q$290:$Q$295</definedName>
    <definedName name="Comb_VehA1_3_2010">Datos!$W$290:$W$295</definedName>
    <definedName name="Comb_VehA1_3_2011">Datos!$AC$290:$AC$295</definedName>
    <definedName name="Comb_VehA1_3_2012">Datos!$AI$290:$AI$295</definedName>
    <definedName name="Comb_VehA1_3_2013">Datos!$AO$290:$AO$295</definedName>
    <definedName name="Comb_VehA1_3_2014">Datos!$AU$290:$AU$295</definedName>
    <definedName name="Comb_VehA1_3_2015">Datos!$BA$290:$BA$295</definedName>
    <definedName name="Comb_VehA1_3_2016">Datos!$BG$290:$BG$295</definedName>
    <definedName name="Comb_VehA1_3_2017">Datos!$BM$290:$BM$295</definedName>
    <definedName name="Comb_VehA1_3_2018">Datos!$BS$290:$BS$295</definedName>
    <definedName name="Comb_VehA1_3_2019">Datos!$BY$290:$BY$302</definedName>
    <definedName name="Comb_VehA1_3_2020">Datos!$CE$290:$CE$302</definedName>
    <definedName name="Comb_VehA1_3_2021">Datos!$CK$290:$CK$302</definedName>
    <definedName name="Comb_VehA1_3_2022">Datos!$CQ$290:$CQ$302</definedName>
    <definedName name="Comb_VehA1_3_2023">Datos!$CW$290:$CW$302</definedName>
    <definedName name="Comb_VehA1_3_2024">Datos!$DC$290:$DC$302</definedName>
    <definedName name="Comb_VehA1_4_2007">Datos!$F$290:$F$293</definedName>
    <definedName name="Comb_VehA1_4_2008">Datos!$L$290:$L$293</definedName>
    <definedName name="Comb_VehA1_4_2009">Datos!$R$290:$R$293</definedName>
    <definedName name="Comb_VehA1_4_2010">Datos!$X$290:$X$293</definedName>
    <definedName name="Comb_VehA1_4_2011">Datos!$AD$290:$AD$293</definedName>
    <definedName name="Comb_VehA1_4_2012">Datos!$AJ$290:$AJ$293</definedName>
    <definedName name="Comb_VehA1_4_2013">Datos!$AP$290:$AP$293</definedName>
    <definedName name="Comb_VehA1_4_2014">Datos!$AV$290:$AV$293</definedName>
    <definedName name="Comb_VehA1_4_2015">Datos!$BB$290:$BB$293</definedName>
    <definedName name="Comb_VehA1_4_2016">Datos!$BH$290:$BH$293</definedName>
    <definedName name="Comb_VehA1_4_2017">Datos!$BN$290:$BN$293</definedName>
    <definedName name="Comb_VehA1_4_2018">Datos!$BT$290:$BT$293</definedName>
    <definedName name="Comb_VehA1_4_2019">Datos!$BZ$290:$BZ$297</definedName>
    <definedName name="Comb_VehA1_4_2020">Datos!$CF$290:$CF$297</definedName>
    <definedName name="Comb_VehA1_4_2021">Datos!$CL$290:$CL$297</definedName>
    <definedName name="Comb_VehA1_4_2022">Datos!$CR$290:$CR$297</definedName>
    <definedName name="Comb_VehA1_4_2023">Datos!$CX$290:$CX$297</definedName>
    <definedName name="Comb_VehA1_4_2024">Datos!$DD$290:$DD$297</definedName>
    <definedName name="Comb_VehA1_5_2007">Datos!$G$290:$G$291</definedName>
    <definedName name="Comb_VehA1_5_2008">Datos!$M$290:$M$291</definedName>
    <definedName name="Comb_VehA1_5_2009">Datos!$S$290:$S$291</definedName>
    <definedName name="Comb_VehA1_5_2010">Datos!$Y$290:$Y$291</definedName>
    <definedName name="Comb_VehA1_5_2011">Datos!$AE$290:$AE$291</definedName>
    <definedName name="Comb_VehA1_5_2012">Datos!$AK$290:$AK$291</definedName>
    <definedName name="Comb_VehA1_5_2013">Datos!$AQ$290:$AQ$291</definedName>
    <definedName name="Comb_VehA1_5_2014">Datos!$AW$290:$AW$291</definedName>
    <definedName name="Comb_VehA1_5_2015">Datos!$BC$290:$BC$291</definedName>
    <definedName name="Comb_VehA1_5_2016">Datos!$BI$290:$BI$291</definedName>
    <definedName name="Comb_VehA1_5_2017">Datos!$BO$290:$BO$291</definedName>
    <definedName name="Comb_VehA1_5_2018">Datos!$BU$290:$BU$291</definedName>
    <definedName name="Comb_VehA1_5_2019">Datos!$CA$290:$CA$294</definedName>
    <definedName name="Comb_VehA1_5_2020">Datos!$CG$290:$CG$294</definedName>
    <definedName name="Comb_VehA1_5_2021">Datos!$CM$290:$CM$294</definedName>
    <definedName name="Comb_VehA1_5_2022">Datos!$CS$290:$CS$294</definedName>
    <definedName name="Comb_VehA1_5_2023">Datos!$CY$290:$CY$294</definedName>
    <definedName name="Comb_VehA1_5_2024">Datos!$DE$290:$DE$294</definedName>
    <definedName name="Comb_VehA1_6_2007">Datos!$H$290:$H$291</definedName>
    <definedName name="Comb_VehA1_6_2008">Datos!$N$290:$N$291</definedName>
    <definedName name="Comb_VehA1_6_2009">Datos!$T$290:$T$291</definedName>
    <definedName name="Comb_VehA1_6_2010">Datos!$Z$290:$Z$291</definedName>
    <definedName name="Comb_VehA1_6_2011">Datos!$AF$290:$AF$291</definedName>
    <definedName name="Comb_VehA1_6_2012">Datos!$AL$290:$AL$291</definedName>
    <definedName name="Comb_VehA1_6_2013">Datos!$AR$290:$AR$291</definedName>
    <definedName name="Comb_VehA1_6_2014">Datos!$AX$290:$AX$291</definedName>
    <definedName name="Comb_VehA1_6_2015">Datos!$BD$290:$BD$291</definedName>
    <definedName name="Comb_VehA1_6_2016">Datos!$BJ$290:$BJ$291</definedName>
    <definedName name="Comb_VehA1_6_2017">Datos!$BP$290:$BP$291</definedName>
    <definedName name="Comb_VehA1_6_2018">Datos!$BV$290:$BV$291</definedName>
    <definedName name="Comb_VehA1_6_2019">Datos!$CB$290:$CB$294</definedName>
    <definedName name="Comb_VehA1_6_2020">Datos!$CH$290:$CH$294</definedName>
    <definedName name="Comb_VehA1_6_2021">Datos!$CN$290:$CN$294</definedName>
    <definedName name="Comb_VehA1_6_2022">Datos!$CT$290:$CT$294</definedName>
    <definedName name="Comb_VehA1_6_2023">Datos!$CZ$290:$CZ$294</definedName>
    <definedName name="Comb_VehA1_6_2024">Datos!$DF$290:$DF$294</definedName>
    <definedName name="Comb_VehA2_1_2007">Datos!$C$389:$C$393</definedName>
    <definedName name="Comb_VehA2_1_2008">Datos!$I$389:$I$393</definedName>
    <definedName name="Comb_VehA2_1_2009">Datos!$O$389:$O$393</definedName>
    <definedName name="Comb_VehA2_1_2010">Datos!$U$389:$U$393</definedName>
    <definedName name="Comb_VehA2_1_2011">Datos!$AA$389:$AA$393</definedName>
    <definedName name="Comb_VehA2_1_2012">Datos!$AG$389:$AG$393</definedName>
    <definedName name="Comb_VehA2_1_2013">Datos!$AM$389:$AM$393</definedName>
    <definedName name="Comb_VehA2_1_2014">Datos!$AS$389:$AS$393</definedName>
    <definedName name="Comb_VehA2_1_2015">Datos!$AY$389:$AY$393</definedName>
    <definedName name="Comb_VehA2_1_2016">Datos!$BE$389:$BE$393</definedName>
    <definedName name="Comb_VehA2_1_2017">Datos!$BK$389:$BK$393</definedName>
    <definedName name="Comb_VehA2_1_2018">Datos!$BQ$389:$BQ$393</definedName>
    <definedName name="Comb_VehA2_1_2019">Datos!$BW$389:$BW$393</definedName>
    <definedName name="Comb_VehA2_1_2020">Datos!$CC$389:$CC$393</definedName>
    <definedName name="Comb_VehA2_1_2021">Datos!$CI$389:$CI$393</definedName>
    <definedName name="Comb_VehA2_1_2022">Datos!$CO$389:$CO$393</definedName>
    <definedName name="Comb_VehA2_1_2023">Datos!$CU$389:$CU$393</definedName>
    <definedName name="Comb_VehA2_1_2024">Datos!$DA$389:$DA$393</definedName>
    <definedName name="Comb_VehA2_2_2007">Datos!$D$389:$D$391</definedName>
    <definedName name="Comb_VehA2_2_2008">Datos!$J$389:$J$391</definedName>
    <definedName name="Comb_VehA2_2_2009">Datos!$P$389:$P$391</definedName>
    <definedName name="Comb_VehA2_2_2010">Datos!$V$389:$V$391</definedName>
    <definedName name="Comb_VehA2_2_2011">Datos!$AB$389:$AB$391</definedName>
    <definedName name="Comb_VehA2_2_2012">Datos!$AH$389:$AH$391</definedName>
    <definedName name="Comb_VehA2_2_2013">Datos!$AN$389:$AN$391</definedName>
    <definedName name="Comb_VehA2_2_2014">Datos!$AT$389:$AT$391</definedName>
    <definedName name="Comb_VehA2_2_2015">Datos!$AZ$389:$AZ$391</definedName>
    <definedName name="Comb_VehA2_2_2016">Datos!$BF$389:$BF$391</definedName>
    <definedName name="Comb_VehA2_2_2017">Datos!$BL$389:$BL$391</definedName>
    <definedName name="Comb_VehA2_2_2018">Datos!$BR$389:$BR$391</definedName>
    <definedName name="Comb_VehA2_2_2019">Datos!$BX$389:$BX$391</definedName>
    <definedName name="Comb_VehA2_2_2020">Datos!$CD$389:$CD$391</definedName>
    <definedName name="Comb_VehA2_2_2021">Datos!$CJ$389:$CJ$391</definedName>
    <definedName name="Comb_VehA2_2_2022">Datos!$CP$389:$CP$391</definedName>
    <definedName name="Comb_VehA2_2_2023">Datos!$CV$389:$CV$391</definedName>
    <definedName name="Comb_VehA2_2_2024">Datos!$DB$389:$DB$391</definedName>
    <definedName name="Comb_VehA2_3_2007">Datos!$E$389:$E$393</definedName>
    <definedName name="Comb_VehA2_3_2008">Datos!$K$389:$K$393</definedName>
    <definedName name="Comb_VehA2_3_2009">Datos!$Q$389:$Q$393</definedName>
    <definedName name="Comb_VehA2_3_2010">Datos!$W$389:$W$393</definedName>
    <definedName name="Comb_VehA2_3_2011">Datos!$AC$389:$AC$393</definedName>
    <definedName name="Comb_VehA2_3_2012">Datos!$AI$389:$AI$393</definedName>
    <definedName name="Comb_VehA2_3_2013">Datos!$AO$389:$AO$393</definedName>
    <definedName name="Comb_VehA2_3_2014">Datos!$AU$389:$AU$393</definedName>
    <definedName name="Comb_VehA2_3_2015">Datos!$BA$389:$BA$393</definedName>
    <definedName name="Comb_VehA2_3_2016">Datos!$BG$389:$BG$393</definedName>
    <definedName name="Comb_VehA2_3_2017">Datos!$BM$389:$BM$393</definedName>
    <definedName name="Comb_VehA2_3_2018">Datos!$BS$389:$BS$393</definedName>
    <definedName name="Comb_VehA2_3_2019">Datos!$BY$389:$BY$393</definedName>
    <definedName name="Comb_VehA2_3_2020">Datos!$CE$389:$CE$393</definedName>
    <definedName name="Comb_VehA2_3_2021">Datos!$CK$389:$CK$393</definedName>
    <definedName name="Comb_VehA2_3_2022">Datos!$CQ$389:$CQ$393</definedName>
    <definedName name="Comb_VehA2_3_2023">Datos!$CW$389:$CW$393</definedName>
    <definedName name="Comb_VehA2_3_2024">Datos!$DC$389:$DC$393</definedName>
    <definedName name="Comb_VehA2_4_2007">Datos!$F$389:$F$391</definedName>
    <definedName name="Comb_VehA2_4_2008">Datos!$L$389:$L$391</definedName>
    <definedName name="Comb_VehA2_4_2009">Datos!$R$389:$R$391</definedName>
    <definedName name="Comb_VehA2_4_2010">Datos!$X$389:$X$391</definedName>
    <definedName name="Comb_VehA2_4_2011">Datos!$AD$389:$AD$391</definedName>
    <definedName name="Comb_VehA2_4_2012">Datos!$AJ$389:$AJ$391</definedName>
    <definedName name="Comb_VehA2_4_2013">Datos!$AP$389:$AP$391</definedName>
    <definedName name="Comb_VehA2_4_2014">Datos!$AV$389:$AV$391</definedName>
    <definedName name="Comb_VehA2_4_2015">Datos!$BB$389:$BB$391</definedName>
    <definedName name="Comb_VehA2_4_2016">Datos!$BH$389:$BH$391</definedName>
    <definedName name="Comb_VehA2_4_2017">Datos!$BN$389:$BN$391</definedName>
    <definedName name="Comb_VehA2_4_2018">Datos!$BT$389:$BT$391</definedName>
    <definedName name="Comb_VehA2_4_2019">Datos!$BZ$389:$BZ$391</definedName>
    <definedName name="Comb_VehA2_4_2020">Datos!$CF$389:$CF$391</definedName>
    <definedName name="Comb_VehA2_4_2021">Datos!$CL$389:$CL$391</definedName>
    <definedName name="Comb_VehA2_4_2022">Datos!$CR$389:$CR$391</definedName>
    <definedName name="Comb_VehA2_4_2023">Datos!$CX$389:$CX$391</definedName>
    <definedName name="Comb_VehA2_4_2024">Datos!$DD$389:$DD$391</definedName>
    <definedName name="Comb_VehA2_5_2007">Datos!$G$389:$G$390</definedName>
    <definedName name="Comb_VehA2_5_2008">Datos!$M$389:$M$390</definedName>
    <definedName name="Comb_VehA2_5_2009">Datos!$S$389:$S$390</definedName>
    <definedName name="Comb_VehA2_5_2010">Datos!$Y$389:$Y$390</definedName>
    <definedName name="Comb_VehA2_5_2011">Datos!$AE$389:$AE$390</definedName>
    <definedName name="Comb_VehA2_5_2012">Datos!$AK$389:$AK$390</definedName>
    <definedName name="Comb_VehA2_5_2013">Datos!$AQ$389:$AQ$390</definedName>
    <definedName name="Comb_VehA2_5_2014">Datos!$AW$389:$AW$390</definedName>
    <definedName name="Comb_VehA2_5_2015">Datos!$BC$389:$BC$390</definedName>
    <definedName name="Comb_VehA2_5_2016">Datos!$BI$389:$BI$390</definedName>
    <definedName name="Comb_VehA2_5_2017">Datos!$BO$389:$BO$390</definedName>
    <definedName name="Comb_VehA2_5_2018">Datos!$BU$389:$BU$390</definedName>
    <definedName name="Comb_VehA2_5_2019">Datos!$CA$389:$CA$390</definedName>
    <definedName name="Comb_VehA2_5_2020">Datos!$CG$389:$CG$390</definedName>
    <definedName name="Comb_VehA2_5_2021">Datos!$CM$389:$CM$390</definedName>
    <definedName name="Comb_VehA2_5_2022">Datos!$CS$389:$CS$390</definedName>
    <definedName name="Comb_VehA2_5_2023">Datos!$CY$389:$CY$390</definedName>
    <definedName name="Comb_VehA2_5_2024">Datos!$DE$389:$DE$390</definedName>
    <definedName name="Comb_VehA2_6_2007">Datos!$H$389:$H$390</definedName>
    <definedName name="Comb_VehA2_6_2008">Datos!$N$389:$N$390</definedName>
    <definedName name="Comb_VehA2_6_2009">Datos!$T$389:$T$390</definedName>
    <definedName name="Comb_VehA2_6_2010">Datos!$Z$389:$Z$390</definedName>
    <definedName name="Comb_VehA2_6_2011">Datos!$AF$389:$AF$390</definedName>
    <definedName name="Comb_VehA2_6_2012">Datos!$AL$389:$AL$390</definedName>
    <definedName name="Comb_VehA2_6_2013">Datos!$AR$389:$AR$390</definedName>
    <definedName name="Comb_VehA2_6_2014">Datos!$AX$389:$AX$390</definedName>
    <definedName name="Comb_VehA2_6_2015">Datos!$BD$389:$BD$390</definedName>
    <definedName name="Comb_VehA2_6_2016">Datos!$BJ$389:$BJ$390</definedName>
    <definedName name="Comb_VehA2_6_2017">Datos!$BP$389:$BP$390</definedName>
    <definedName name="Comb_VehA2_6_2018">Datos!$BV$389:$BV$390</definedName>
    <definedName name="Comb_VehA2_6_2019">Datos!$CB$389:$CB$390</definedName>
    <definedName name="Comb_VehA2_6_2020">Datos!$CH$389:$CH$390</definedName>
    <definedName name="Comb_VehA2_6_2021">Datos!$CN$389:$CN$390</definedName>
    <definedName name="Comb_VehA2_6_2022">Datos!$CT$389:$CT$390</definedName>
    <definedName name="Comb_VehA2_6_2023">Datos!$CZ$389:$CZ$390</definedName>
    <definedName name="Comb_VehA2_6_2024">Datos!$DF$389:$DF$390</definedName>
    <definedName name="Combustible_No_Carr_1">Datos!$G$494:$G$495</definedName>
    <definedName name="Combustible_No_Carr_2">Datos!$H$494:$H$496</definedName>
    <definedName name="Combustible_No_Carr_3">Datos!$I$494:$I$496</definedName>
    <definedName name="fdgsdfg">[1]Datos!$C$7:$C$16</definedName>
    <definedName name="Fugitivas_otros">Datos!$C$716:$C$726</definedName>
    <definedName name="GdO_1">Datos!$D$861</definedName>
    <definedName name="GdO_2">Datos!$E$861:$E$863</definedName>
    <definedName name="PCA_1">Datos!$C$631:$E$676</definedName>
    <definedName name="PCA_2">Datos!$C$715:$E$726</definedName>
    <definedName name="Provincia">Datos!$E$13:$E$63</definedName>
    <definedName name="Provincias">[1]Datos!$D$7:$D$58</definedName>
    <definedName name="Refrigerante">Datos!$C$632:$C$676</definedName>
    <definedName name="Sector_Industrial">Datos!#REF!</definedName>
    <definedName name="Tipo_EAdquirida">Datos!$I$1134:$I$1137</definedName>
    <definedName name="Tipo_ER">Datos!$C$787:$C$790</definedName>
    <definedName name="Tipo_Maquinaria">Datos!$C$571:$C$573</definedName>
    <definedName name="Tipo_transporte">Datos!$C$494:$C$496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385" i="66" l="1"/>
  <c r="C1386" i="66"/>
  <c r="C1387" i="66"/>
  <c r="C1388" i="66"/>
  <c r="C1389" i="66"/>
  <c r="C1390" i="66"/>
  <c r="C1391" i="66"/>
  <c r="C1392" i="66"/>
  <c r="C1393" i="66"/>
  <c r="C1394" i="66"/>
  <c r="C1395" i="66"/>
  <c r="G1095" i="66" l="1"/>
  <c r="F1101" i="66"/>
  <c r="F1114" i="66"/>
  <c r="D1110" i="66"/>
  <c r="J1109" i="66" s="1"/>
  <c r="E1110" i="66"/>
  <c r="F1110" i="66"/>
  <c r="D1111" i="66"/>
  <c r="J1110" i="66" s="1"/>
  <c r="E1111" i="66"/>
  <c r="F1111" i="66"/>
  <c r="D1112" i="66"/>
  <c r="J1111" i="66" s="1"/>
  <c r="E1112" i="66"/>
  <c r="F1112" i="66"/>
  <c r="D1113" i="66"/>
  <c r="J1112" i="66" s="1"/>
  <c r="E1113" i="66"/>
  <c r="F1113" i="66"/>
  <c r="D1114" i="66"/>
  <c r="J1113" i="66" s="1"/>
  <c r="E1114" i="66"/>
  <c r="D1115" i="66"/>
  <c r="J1114" i="66" s="1"/>
  <c r="E1115" i="66"/>
  <c r="F1115" i="66"/>
  <c r="D1116" i="66"/>
  <c r="J1115" i="66" s="1"/>
  <c r="E1116" i="66"/>
  <c r="F1116" i="66"/>
  <c r="D1117" i="66"/>
  <c r="J1116" i="66" s="1"/>
  <c r="E1117" i="66"/>
  <c r="F1117" i="66"/>
  <c r="D1118" i="66"/>
  <c r="J1117" i="66" s="1"/>
  <c r="E1118" i="66"/>
  <c r="F1118" i="66"/>
  <c r="D1119" i="66"/>
  <c r="J1118" i="66" s="1"/>
  <c r="E1119" i="66"/>
  <c r="F1119" i="66"/>
  <c r="D1120" i="66"/>
  <c r="J1119" i="66" s="1"/>
  <c r="E1120" i="66"/>
  <c r="F1120" i="66"/>
  <c r="C1111" i="66"/>
  <c r="C1112" i="66"/>
  <c r="C1113" i="66"/>
  <c r="C1114" i="66"/>
  <c r="C1115" i="66"/>
  <c r="C1116" i="66"/>
  <c r="C1117" i="66"/>
  <c r="C1118" i="66"/>
  <c r="C1119" i="66"/>
  <c r="C1120" i="66"/>
  <c r="D829" i="66"/>
  <c r="C883" i="66" s="1"/>
  <c r="E829" i="66"/>
  <c r="F829" i="66"/>
  <c r="D830" i="66"/>
  <c r="C884" i="66" s="1"/>
  <c r="E830" i="66"/>
  <c r="F830" i="66"/>
  <c r="D831" i="66"/>
  <c r="C885" i="66" s="1"/>
  <c r="E831" i="66"/>
  <c r="F831" i="66"/>
  <c r="D832" i="66"/>
  <c r="C886" i="66" s="1"/>
  <c r="E832" i="66"/>
  <c r="F832" i="66"/>
  <c r="D833" i="66"/>
  <c r="C887" i="66" s="1"/>
  <c r="E833" i="66"/>
  <c r="F833" i="66"/>
  <c r="D834" i="66"/>
  <c r="C888" i="66" s="1"/>
  <c r="E834" i="66"/>
  <c r="F834" i="66"/>
  <c r="D835" i="66"/>
  <c r="E835" i="66"/>
  <c r="F835" i="66"/>
  <c r="D836" i="66"/>
  <c r="C890" i="66" s="1"/>
  <c r="E836" i="66"/>
  <c r="F836" i="66"/>
  <c r="D837" i="66"/>
  <c r="C891" i="66" s="1"/>
  <c r="E837" i="66"/>
  <c r="F837" i="66"/>
  <c r="D838" i="66"/>
  <c r="C892" i="66" s="1"/>
  <c r="E838" i="66"/>
  <c r="F838" i="66"/>
  <c r="D839" i="66"/>
  <c r="C893" i="66" s="1"/>
  <c r="E839" i="66"/>
  <c r="F839" i="66"/>
  <c r="D840" i="66"/>
  <c r="C894" i="66" s="1"/>
  <c r="E840" i="66"/>
  <c r="F840" i="66"/>
  <c r="D841" i="66"/>
  <c r="E841" i="66"/>
  <c r="F841" i="66"/>
  <c r="D842" i="66"/>
  <c r="C896" i="66" s="1"/>
  <c r="E842" i="66"/>
  <c r="F842" i="66"/>
  <c r="D843" i="66"/>
  <c r="C897" i="66" s="1"/>
  <c r="E843" i="66"/>
  <c r="F843" i="66"/>
  <c r="D844" i="66"/>
  <c r="C898" i="66" s="1"/>
  <c r="E844" i="66"/>
  <c r="F844" i="66"/>
  <c r="D845" i="66"/>
  <c r="E845" i="66"/>
  <c r="F845" i="66"/>
  <c r="D846" i="66"/>
  <c r="C900" i="66" s="1"/>
  <c r="E846" i="66"/>
  <c r="F846" i="66"/>
  <c r="D847" i="66"/>
  <c r="E847" i="66"/>
  <c r="F847" i="66"/>
  <c r="D848" i="66"/>
  <c r="C902" i="66" s="1"/>
  <c r="E848" i="66"/>
  <c r="F848" i="66"/>
  <c r="D849" i="66"/>
  <c r="C903" i="66" s="1"/>
  <c r="E849" i="66"/>
  <c r="F849" i="66"/>
  <c r="D850" i="66"/>
  <c r="C904" i="66" s="1"/>
  <c r="E850" i="66"/>
  <c r="F850" i="66"/>
  <c r="D851" i="66"/>
  <c r="C905" i="66" s="1"/>
  <c r="E851" i="66"/>
  <c r="F851" i="66"/>
  <c r="D852" i="66"/>
  <c r="C906" i="66" s="1"/>
  <c r="E852" i="66"/>
  <c r="F852" i="66"/>
  <c r="D853" i="66"/>
  <c r="E853" i="66"/>
  <c r="F853" i="66"/>
  <c r="D854" i="66"/>
  <c r="C908" i="66" s="1"/>
  <c r="E854" i="66"/>
  <c r="F854" i="66"/>
  <c r="D855" i="66"/>
  <c r="C909" i="66" s="1"/>
  <c r="E855" i="66"/>
  <c r="F855" i="66"/>
  <c r="D856" i="66"/>
  <c r="C910" i="66" s="1"/>
  <c r="E856" i="66"/>
  <c r="F856" i="66"/>
  <c r="C899" i="66"/>
  <c r="C856" i="66"/>
  <c r="C1374" i="66" s="1"/>
  <c r="C849" i="66"/>
  <c r="C1367" i="66" s="1"/>
  <c r="C850" i="66"/>
  <c r="C1368" i="66" s="1"/>
  <c r="C851" i="66"/>
  <c r="C1369" i="66" s="1"/>
  <c r="C852" i="66"/>
  <c r="C1370" i="66" s="1"/>
  <c r="C853" i="66"/>
  <c r="C1371" i="66" s="1"/>
  <c r="C854" i="66"/>
  <c r="C1372" i="66" s="1"/>
  <c r="C855" i="66"/>
  <c r="C1373" i="66" s="1"/>
  <c r="C829" i="66"/>
  <c r="C1347" i="66" s="1"/>
  <c r="C830" i="66"/>
  <c r="C1348" i="66" s="1"/>
  <c r="C831" i="66"/>
  <c r="C1349" i="66" s="1"/>
  <c r="C832" i="66"/>
  <c r="C1350" i="66" s="1"/>
  <c r="C833" i="66"/>
  <c r="C1351" i="66" s="1"/>
  <c r="C834" i="66"/>
  <c r="C1352" i="66" s="1"/>
  <c r="C835" i="66"/>
  <c r="C1353" i="66" s="1"/>
  <c r="C836" i="66"/>
  <c r="C1354" i="66" s="1"/>
  <c r="C837" i="66"/>
  <c r="C1355" i="66" s="1"/>
  <c r="C838" i="66"/>
  <c r="C1356" i="66" s="1"/>
  <c r="C839" i="66"/>
  <c r="C1357" i="66" s="1"/>
  <c r="C840" i="66"/>
  <c r="C1358" i="66" s="1"/>
  <c r="C841" i="66"/>
  <c r="C1359" i="66" s="1"/>
  <c r="C842" i="66"/>
  <c r="C1360" i="66" s="1"/>
  <c r="C843" i="66"/>
  <c r="C1361" i="66" s="1"/>
  <c r="C844" i="66"/>
  <c r="C1362" i="66" s="1"/>
  <c r="C845" i="66"/>
  <c r="C1363" i="66" s="1"/>
  <c r="C846" i="66"/>
  <c r="C1364" i="66" s="1"/>
  <c r="C847" i="66"/>
  <c r="C1365" i="66" s="1"/>
  <c r="C848" i="66"/>
  <c r="C1366" i="66" s="1"/>
  <c r="C907" i="66" l="1"/>
  <c r="C901" i="66"/>
  <c r="C895" i="66"/>
  <c r="C889" i="66"/>
  <c r="BM528" i="66"/>
  <c r="BL528" i="66"/>
  <c r="BK528" i="66"/>
  <c r="BJ528" i="66"/>
  <c r="BI528" i="66"/>
  <c r="BH528" i="66"/>
  <c r="BB586" i="66"/>
  <c r="BA586" i="66"/>
  <c r="BJ586" i="66"/>
  <c r="BI586" i="66"/>
  <c r="BH586" i="66"/>
  <c r="BG586" i="66"/>
  <c r="BF586" i="66"/>
  <c r="BE586" i="66"/>
  <c r="E563" i="66"/>
  <c r="E564" i="66"/>
  <c r="E565" i="66"/>
  <c r="BI483" i="66" l="1"/>
  <c r="BJ483" i="66"/>
  <c r="BK483" i="66"/>
  <c r="BL483" i="66"/>
  <c r="BM483" i="66"/>
  <c r="BH483" i="66"/>
  <c r="DA388" i="66" l="1"/>
  <c r="DF388" i="66"/>
  <c r="DE388" i="66"/>
  <c r="DD388" i="66"/>
  <c r="DC388" i="66"/>
  <c r="DB388" i="66"/>
  <c r="BG342" i="66"/>
  <c r="BF342" i="66"/>
  <c r="BE342" i="66"/>
  <c r="DB289" i="66" l="1"/>
  <c r="DC289" i="66"/>
  <c r="DD289" i="66"/>
  <c r="DE289" i="66"/>
  <c r="DF289" i="66"/>
  <c r="DA289" i="66"/>
  <c r="BF199" i="66"/>
  <c r="BG199" i="66"/>
  <c r="BE199" i="66"/>
  <c r="V114" i="66"/>
  <c r="BI76" i="66" l="1"/>
  <c r="BH76" i="66"/>
  <c r="BK76" i="66"/>
  <c r="BM76" i="66"/>
  <c r="BL76" i="66"/>
  <c r="BJ76" i="66"/>
  <c r="AX388" i="66" l="1"/>
  <c r="BD586" i="66" l="1"/>
  <c r="BC586" i="66"/>
  <c r="AZ586" i="66"/>
  <c r="AY586" i="66"/>
  <c r="E562" i="66"/>
  <c r="E561" i="66"/>
  <c r="E560" i="66"/>
  <c r="E559" i="66"/>
  <c r="E558" i="66"/>
  <c r="E557" i="66"/>
  <c r="E556" i="66"/>
  <c r="E555" i="66"/>
  <c r="E554" i="66"/>
  <c r="E553" i="66"/>
  <c r="E552" i="66"/>
  <c r="E551" i="66"/>
  <c r="E550" i="66"/>
  <c r="E549" i="66"/>
  <c r="E548" i="66"/>
  <c r="E547" i="66"/>
  <c r="E546" i="66"/>
  <c r="E545" i="66"/>
  <c r="E544" i="66"/>
  <c r="E543" i="66"/>
  <c r="E542" i="66"/>
  <c r="E541" i="66"/>
  <c r="E540" i="66"/>
  <c r="E539" i="66"/>
  <c r="E538" i="66"/>
  <c r="E537" i="66"/>
  <c r="E536" i="66"/>
  <c r="E535" i="66"/>
  <c r="E534" i="66"/>
  <c r="E533" i="66"/>
  <c r="E532" i="66"/>
  <c r="E531" i="66"/>
  <c r="E530" i="66"/>
  <c r="E529" i="66"/>
  <c r="BG528" i="66"/>
  <c r="BF528" i="66"/>
  <c r="BE528" i="66"/>
  <c r="BD528" i="66"/>
  <c r="BC528" i="66"/>
  <c r="BB528" i="66"/>
  <c r="BA528" i="66"/>
  <c r="AZ528" i="66"/>
  <c r="AY528" i="66"/>
  <c r="AX528" i="66"/>
  <c r="AW528" i="66"/>
  <c r="AV528" i="66"/>
  <c r="AU528" i="66"/>
  <c r="AT528" i="66"/>
  <c r="AS528" i="66"/>
  <c r="AR528" i="66"/>
  <c r="AQ528" i="66"/>
  <c r="AP528" i="66"/>
  <c r="AO528" i="66"/>
  <c r="AN528" i="66"/>
  <c r="AM528" i="66"/>
  <c r="AL528" i="66"/>
  <c r="AK528" i="66"/>
  <c r="AJ528" i="66"/>
  <c r="AI528" i="66"/>
  <c r="AH528" i="66"/>
  <c r="AG528" i="66"/>
  <c r="AF528" i="66"/>
  <c r="AE528" i="66"/>
  <c r="AD528" i="66"/>
  <c r="AC528" i="66"/>
  <c r="AB528" i="66"/>
  <c r="AA528" i="66"/>
  <c r="Z528" i="66"/>
  <c r="Y528" i="66"/>
  <c r="X528" i="66"/>
  <c r="W528" i="66"/>
  <c r="V528" i="66"/>
  <c r="U528" i="66"/>
  <c r="T528" i="66"/>
  <c r="S528" i="66"/>
  <c r="R528" i="66"/>
  <c r="Q528" i="66"/>
  <c r="P528" i="66"/>
  <c r="O528" i="66"/>
  <c r="N528" i="66"/>
  <c r="M528" i="66"/>
  <c r="L528" i="66"/>
  <c r="K528" i="66"/>
  <c r="J528" i="66"/>
  <c r="I528" i="66"/>
  <c r="H528" i="66"/>
  <c r="G528" i="66"/>
  <c r="F528" i="66"/>
  <c r="E488" i="66"/>
  <c r="E487" i="66"/>
  <c r="E486" i="66"/>
  <c r="E485" i="66"/>
  <c r="E484" i="66"/>
  <c r="BG483" i="66"/>
  <c r="BF483" i="66"/>
  <c r="BE483" i="66"/>
  <c r="BD483" i="66"/>
  <c r="BC483" i="66"/>
  <c r="BB483" i="66"/>
  <c r="BA483" i="66"/>
  <c r="AZ483" i="66"/>
  <c r="AY483" i="66"/>
  <c r="AX483" i="66"/>
  <c r="AW483" i="66"/>
  <c r="AV483" i="66"/>
  <c r="AU483" i="66"/>
  <c r="AT483" i="66"/>
  <c r="AS483" i="66"/>
  <c r="AR483" i="66"/>
  <c r="AQ483" i="66"/>
  <c r="AP483" i="66"/>
  <c r="AO483" i="66"/>
  <c r="AN483" i="66"/>
  <c r="AM483" i="66"/>
  <c r="AL483" i="66"/>
  <c r="AK483" i="66"/>
  <c r="AJ483" i="66"/>
  <c r="AI483" i="66"/>
  <c r="AH483" i="66"/>
  <c r="AG483" i="66"/>
  <c r="AF483" i="66"/>
  <c r="AE483" i="66"/>
  <c r="AD483" i="66"/>
  <c r="AC483" i="66"/>
  <c r="AB483" i="66"/>
  <c r="AA483" i="66"/>
  <c r="Z483" i="66"/>
  <c r="Y483" i="66"/>
  <c r="X483" i="66"/>
  <c r="W483" i="66"/>
  <c r="V483" i="66"/>
  <c r="U483" i="66"/>
  <c r="T483" i="66"/>
  <c r="S483" i="66"/>
  <c r="R483" i="66"/>
  <c r="Q483" i="66"/>
  <c r="P483" i="66"/>
  <c r="O483" i="66"/>
  <c r="N483" i="66"/>
  <c r="M483" i="66"/>
  <c r="L483" i="66"/>
  <c r="K483" i="66"/>
  <c r="J483" i="66"/>
  <c r="I483" i="66"/>
  <c r="H483" i="66"/>
  <c r="G483" i="66"/>
  <c r="D402" i="66"/>
  <c r="E361" i="66" s="1"/>
  <c r="CZ388" i="66"/>
  <c r="CY388" i="66"/>
  <c r="CX388" i="66"/>
  <c r="CW388" i="66"/>
  <c r="CV388" i="66"/>
  <c r="CU388" i="66"/>
  <c r="CT388" i="66"/>
  <c r="CS388" i="66"/>
  <c r="CR388" i="66"/>
  <c r="CQ388" i="66"/>
  <c r="CP388" i="66"/>
  <c r="CO388" i="66"/>
  <c r="CN388" i="66"/>
  <c r="CM388" i="66"/>
  <c r="CL388" i="66"/>
  <c r="CK388" i="66"/>
  <c r="CJ388" i="66"/>
  <c r="CI388" i="66"/>
  <c r="CH388" i="66"/>
  <c r="CG388" i="66"/>
  <c r="CF388" i="66"/>
  <c r="CE388" i="66"/>
  <c r="CD388" i="66"/>
  <c r="CC388" i="66"/>
  <c r="CB388" i="66"/>
  <c r="CA388" i="66"/>
  <c r="BZ388" i="66"/>
  <c r="BY388" i="66"/>
  <c r="BX388" i="66"/>
  <c r="BW388" i="66"/>
  <c r="BV388" i="66"/>
  <c r="BU388" i="66"/>
  <c r="BT388" i="66"/>
  <c r="BS388" i="66"/>
  <c r="BR388" i="66"/>
  <c r="BQ388" i="66"/>
  <c r="BP388" i="66"/>
  <c r="BO388" i="66"/>
  <c r="BN388" i="66"/>
  <c r="BM388" i="66"/>
  <c r="BL388" i="66"/>
  <c r="BK388" i="66"/>
  <c r="BJ388" i="66"/>
  <c r="BI388" i="66"/>
  <c r="BH388" i="66"/>
  <c r="BG388" i="66"/>
  <c r="BF388" i="66"/>
  <c r="BE388" i="66"/>
  <c r="BD388" i="66"/>
  <c r="BC388" i="66"/>
  <c r="BB388" i="66"/>
  <c r="BA388" i="66"/>
  <c r="AZ388" i="66"/>
  <c r="AY388" i="66"/>
  <c r="AW388" i="66"/>
  <c r="AV388" i="66"/>
  <c r="AU388" i="66"/>
  <c r="AT388" i="66"/>
  <c r="AS388" i="66"/>
  <c r="AR388" i="66"/>
  <c r="AQ388" i="66"/>
  <c r="AP388" i="66"/>
  <c r="AO388" i="66"/>
  <c r="AN388" i="66"/>
  <c r="AM388" i="66"/>
  <c r="AL388" i="66"/>
  <c r="AK388" i="66"/>
  <c r="AJ388" i="66"/>
  <c r="AI388" i="66"/>
  <c r="AH388" i="66"/>
  <c r="AG388" i="66"/>
  <c r="AF388" i="66"/>
  <c r="AE388" i="66"/>
  <c r="AD388" i="66"/>
  <c r="AC388" i="66"/>
  <c r="AB388" i="66"/>
  <c r="AA388" i="66"/>
  <c r="Z388" i="66"/>
  <c r="Y388" i="66"/>
  <c r="X388" i="66"/>
  <c r="W388" i="66"/>
  <c r="V388" i="66"/>
  <c r="U388" i="66"/>
  <c r="T388" i="66"/>
  <c r="S388" i="66"/>
  <c r="R388" i="66"/>
  <c r="Q388" i="66"/>
  <c r="P388" i="66"/>
  <c r="O388" i="66"/>
  <c r="N388" i="66"/>
  <c r="M388" i="66"/>
  <c r="L388" i="66"/>
  <c r="K388" i="66"/>
  <c r="J388" i="66"/>
  <c r="I388" i="66"/>
  <c r="H388" i="66"/>
  <c r="G388" i="66"/>
  <c r="F388" i="66"/>
  <c r="E388" i="66"/>
  <c r="D388" i="66"/>
  <c r="C388" i="66"/>
  <c r="E356" i="66"/>
  <c r="E355" i="66"/>
  <c r="E354" i="66"/>
  <c r="E353" i="66"/>
  <c r="E352" i="66"/>
  <c r="E351" i="66"/>
  <c r="E350" i="66"/>
  <c r="E349" i="66"/>
  <c r="E348" i="66"/>
  <c r="E347" i="66"/>
  <c r="E346" i="66"/>
  <c r="E345" i="66"/>
  <c r="E344" i="66"/>
  <c r="E343" i="66"/>
  <c r="BD342" i="66"/>
  <c r="BC342" i="66"/>
  <c r="BB342" i="66"/>
  <c r="BA342" i="66"/>
  <c r="AZ342" i="66"/>
  <c r="AY342" i="66"/>
  <c r="AX342" i="66"/>
  <c r="AW342" i="66"/>
  <c r="AV342" i="66"/>
  <c r="AU342" i="66"/>
  <c r="AT342" i="66"/>
  <c r="AS342" i="66"/>
  <c r="AR342" i="66"/>
  <c r="AQ342" i="66"/>
  <c r="AP342" i="66"/>
  <c r="AO342" i="66"/>
  <c r="AN342" i="66"/>
  <c r="AM342" i="66"/>
  <c r="AL342" i="66"/>
  <c r="AK342" i="66"/>
  <c r="AJ342" i="66"/>
  <c r="AI342" i="66"/>
  <c r="AH342" i="66"/>
  <c r="AG342" i="66"/>
  <c r="AF342" i="66"/>
  <c r="AE342" i="66"/>
  <c r="AD342" i="66"/>
  <c r="AC342" i="66"/>
  <c r="AB342" i="66"/>
  <c r="AA342" i="66"/>
  <c r="Z342" i="66"/>
  <c r="Y342" i="66"/>
  <c r="X342" i="66"/>
  <c r="W342" i="66"/>
  <c r="V342" i="66"/>
  <c r="U342" i="66"/>
  <c r="T342" i="66"/>
  <c r="S342" i="66"/>
  <c r="R342" i="66"/>
  <c r="Q342" i="66"/>
  <c r="P342" i="66"/>
  <c r="O342" i="66"/>
  <c r="N342" i="66"/>
  <c r="M342" i="66"/>
  <c r="L342" i="66"/>
  <c r="K342" i="66"/>
  <c r="J342" i="66"/>
  <c r="I342" i="66"/>
  <c r="H342" i="66"/>
  <c r="G342" i="66"/>
  <c r="F342" i="66"/>
  <c r="CZ289" i="66"/>
  <c r="CY289" i="66"/>
  <c r="CX289" i="66"/>
  <c r="CW289" i="66"/>
  <c r="CV289" i="66"/>
  <c r="CU289" i="66"/>
  <c r="CT289" i="66"/>
  <c r="CS289" i="66"/>
  <c r="CR289" i="66"/>
  <c r="CQ289" i="66"/>
  <c r="CP289" i="66"/>
  <c r="CO289" i="66"/>
  <c r="CN289" i="66"/>
  <c r="CM289" i="66"/>
  <c r="CL289" i="66"/>
  <c r="CK289" i="66"/>
  <c r="CJ289" i="66"/>
  <c r="CI289" i="66"/>
  <c r="CH289" i="66"/>
  <c r="CG289" i="66"/>
  <c r="CF289" i="66"/>
  <c r="CE289" i="66"/>
  <c r="CD289" i="66"/>
  <c r="CC289" i="66"/>
  <c r="CB289" i="66"/>
  <c r="CA289" i="66"/>
  <c r="BZ289" i="66"/>
  <c r="BY289" i="66"/>
  <c r="BX289" i="66"/>
  <c r="BW289" i="66"/>
  <c r="BV289" i="66"/>
  <c r="BU289" i="66"/>
  <c r="BT289" i="66"/>
  <c r="BS289" i="66"/>
  <c r="BR289" i="66"/>
  <c r="BQ289" i="66"/>
  <c r="BP289" i="66"/>
  <c r="BO289" i="66"/>
  <c r="BN289" i="66"/>
  <c r="BM289" i="66"/>
  <c r="BL289" i="66"/>
  <c r="BK289" i="66"/>
  <c r="BJ289" i="66"/>
  <c r="BI289" i="66"/>
  <c r="BH289" i="66"/>
  <c r="BG289" i="66"/>
  <c r="BF289" i="66"/>
  <c r="BE289" i="66"/>
  <c r="BD289" i="66"/>
  <c r="BC289" i="66"/>
  <c r="BB289" i="66"/>
  <c r="BA289" i="66"/>
  <c r="AZ289" i="66"/>
  <c r="AY289" i="66"/>
  <c r="AX289" i="66"/>
  <c r="AW289" i="66"/>
  <c r="AV289" i="66"/>
  <c r="AU289" i="66"/>
  <c r="AT289" i="66"/>
  <c r="AS289" i="66"/>
  <c r="AR289" i="66"/>
  <c r="AQ289" i="66"/>
  <c r="AP289" i="66"/>
  <c r="AO289" i="66"/>
  <c r="AN289" i="66"/>
  <c r="AM289" i="66"/>
  <c r="AL289" i="66"/>
  <c r="AK289" i="66"/>
  <c r="AJ289" i="66"/>
  <c r="AI289" i="66"/>
  <c r="AH289" i="66"/>
  <c r="AG289" i="66"/>
  <c r="AF289" i="66"/>
  <c r="AE289" i="66"/>
  <c r="AD289" i="66"/>
  <c r="AC289" i="66"/>
  <c r="AB289" i="66"/>
  <c r="AA289" i="66"/>
  <c r="Z289" i="66"/>
  <c r="Y289" i="66"/>
  <c r="X289" i="66"/>
  <c r="W289" i="66"/>
  <c r="V289" i="66"/>
  <c r="U289" i="66"/>
  <c r="T289" i="66"/>
  <c r="S289" i="66"/>
  <c r="R289" i="66"/>
  <c r="Q289" i="66"/>
  <c r="P289" i="66"/>
  <c r="O289" i="66"/>
  <c r="N289" i="66"/>
  <c r="M289" i="66"/>
  <c r="L289" i="66"/>
  <c r="K289" i="66"/>
  <c r="J289" i="66"/>
  <c r="I289" i="66"/>
  <c r="H289" i="66"/>
  <c r="G289" i="66"/>
  <c r="F289" i="66"/>
  <c r="E289" i="66"/>
  <c r="D289" i="66"/>
  <c r="C289" i="66"/>
  <c r="E257" i="66"/>
  <c r="E256" i="66"/>
  <c r="E255" i="66"/>
  <c r="E254" i="66"/>
  <c r="E253" i="66"/>
  <c r="E252" i="66"/>
  <c r="E251" i="66"/>
  <c r="E250" i="66"/>
  <c r="E249" i="66"/>
  <c r="E248" i="66"/>
  <c r="E247" i="66"/>
  <c r="E246" i="66"/>
  <c r="E245" i="66"/>
  <c r="E244" i="66"/>
  <c r="E243" i="66"/>
  <c r="E242" i="66"/>
  <c r="E241" i="66"/>
  <c r="E240" i="66"/>
  <c r="E239" i="66"/>
  <c r="E238" i="66"/>
  <c r="E237" i="66"/>
  <c r="E236" i="66"/>
  <c r="E235" i="66"/>
  <c r="E234" i="66"/>
  <c r="E233" i="66"/>
  <c r="E232" i="66"/>
  <c r="E231" i="66"/>
  <c r="E230" i="66"/>
  <c r="E229" i="66"/>
  <c r="E228" i="66"/>
  <c r="E227" i="66"/>
  <c r="E226" i="66"/>
  <c r="E225" i="66"/>
  <c r="E224" i="66"/>
  <c r="E223" i="66"/>
  <c r="E222" i="66"/>
  <c r="E221" i="66"/>
  <c r="E220" i="66"/>
  <c r="E219" i="66"/>
  <c r="E218" i="66"/>
  <c r="E217" i="66"/>
  <c r="E216" i="66"/>
  <c r="E215" i="66"/>
  <c r="E214" i="66"/>
  <c r="E213" i="66"/>
  <c r="E212" i="66"/>
  <c r="E211" i="66"/>
  <c r="E210" i="66"/>
  <c r="E209" i="66"/>
  <c r="E208" i="66"/>
  <c r="E207" i="66"/>
  <c r="E206" i="66"/>
  <c r="E205" i="66"/>
  <c r="E204" i="66"/>
  <c r="E203" i="66"/>
  <c r="E202" i="66"/>
  <c r="E201" i="66"/>
  <c r="E200" i="66"/>
  <c r="BD199" i="66"/>
  <c r="BC199" i="66"/>
  <c r="BB199" i="66"/>
  <c r="BA199" i="66"/>
  <c r="AZ199" i="66"/>
  <c r="AY199" i="66"/>
  <c r="AX199" i="66"/>
  <c r="AW199" i="66"/>
  <c r="AV199" i="66"/>
  <c r="AU199" i="66"/>
  <c r="AT199" i="66"/>
  <c r="AS199" i="66"/>
  <c r="AR199" i="66"/>
  <c r="AQ199" i="66"/>
  <c r="AP199" i="66"/>
  <c r="AO199" i="66"/>
  <c r="AN199" i="66"/>
  <c r="AM199" i="66"/>
  <c r="AL199" i="66"/>
  <c r="AK199" i="66"/>
  <c r="AJ199" i="66"/>
  <c r="AI199" i="66"/>
  <c r="AH199" i="66"/>
  <c r="AG199" i="66"/>
  <c r="AF199" i="66"/>
  <c r="AE199" i="66"/>
  <c r="AD199" i="66"/>
  <c r="AC199" i="66"/>
  <c r="AB199" i="66"/>
  <c r="AA199" i="66"/>
  <c r="Z199" i="66"/>
  <c r="Y199" i="66"/>
  <c r="X199" i="66"/>
  <c r="W199" i="66"/>
  <c r="V199" i="66"/>
  <c r="U199" i="66"/>
  <c r="T199" i="66"/>
  <c r="S199" i="66"/>
  <c r="R199" i="66"/>
  <c r="Q199" i="66"/>
  <c r="P199" i="66"/>
  <c r="O199" i="66"/>
  <c r="N199" i="66"/>
  <c r="M199" i="66"/>
  <c r="L199" i="66"/>
  <c r="K199" i="66"/>
  <c r="J199" i="66"/>
  <c r="I199" i="66"/>
  <c r="H199" i="66"/>
  <c r="G199" i="66"/>
  <c r="F199" i="66"/>
  <c r="BB76" i="66"/>
  <c r="C114" i="66" l="1"/>
  <c r="U114" i="66"/>
  <c r="T114" i="66"/>
  <c r="S114" i="66"/>
  <c r="R114" i="66"/>
  <c r="Q114" i="66"/>
  <c r="P114" i="66"/>
  <c r="O114" i="66"/>
  <c r="N114" i="66"/>
  <c r="M114" i="66"/>
  <c r="L114" i="66"/>
  <c r="K114" i="66"/>
  <c r="J114" i="66"/>
  <c r="I114" i="66"/>
  <c r="H114" i="66"/>
  <c r="G114" i="66"/>
  <c r="F114" i="66"/>
  <c r="E114" i="66"/>
  <c r="D114" i="66"/>
  <c r="BD76" i="66"/>
  <c r="BG76" i="66"/>
  <c r="BF76" i="66"/>
  <c r="BE76" i="66"/>
  <c r="BC76" i="66"/>
  <c r="J25" i="65" l="1"/>
  <c r="AX586" i="66" l="1"/>
  <c r="AW586" i="66"/>
  <c r="AV586" i="66"/>
  <c r="J403" i="66" l="1"/>
  <c r="J451" i="66" s="1"/>
  <c r="K403" i="66"/>
  <c r="K451" i="66" s="1"/>
  <c r="L403" i="66"/>
  <c r="L451" i="66" s="1"/>
  <c r="J404" i="66"/>
  <c r="J452" i="66" s="1"/>
  <c r="K404" i="66"/>
  <c r="K452" i="66" s="1"/>
  <c r="L404" i="66"/>
  <c r="L452" i="66" s="1"/>
  <c r="J405" i="66"/>
  <c r="J453" i="66" s="1"/>
  <c r="K405" i="66"/>
  <c r="K453" i="66" s="1"/>
  <c r="L405" i="66"/>
  <c r="L453" i="66" s="1"/>
  <c r="J406" i="66"/>
  <c r="J454" i="66" s="1"/>
  <c r="K406" i="66"/>
  <c r="K454" i="66" s="1"/>
  <c r="L406" i="66"/>
  <c r="L454" i="66" s="1"/>
  <c r="J407" i="66"/>
  <c r="J455" i="66" s="1"/>
  <c r="K407" i="66"/>
  <c r="K455" i="66" s="1"/>
  <c r="L407" i="66"/>
  <c r="L455" i="66" s="1"/>
  <c r="J408" i="66"/>
  <c r="J456" i="66" s="1"/>
  <c r="K408" i="66"/>
  <c r="K456" i="66" s="1"/>
  <c r="L408" i="66"/>
  <c r="L456" i="66" s="1"/>
  <c r="J409" i="66"/>
  <c r="J457" i="66" s="1"/>
  <c r="K409" i="66"/>
  <c r="K457" i="66" s="1"/>
  <c r="L409" i="66"/>
  <c r="L457" i="66" s="1"/>
  <c r="J410" i="66"/>
  <c r="J458" i="66" s="1"/>
  <c r="K410" i="66"/>
  <c r="K458" i="66" s="1"/>
  <c r="L410" i="66"/>
  <c r="L458" i="66" s="1"/>
  <c r="J411" i="66"/>
  <c r="J459" i="66" s="1"/>
  <c r="K411" i="66"/>
  <c r="K459" i="66" s="1"/>
  <c r="L411" i="66"/>
  <c r="L459" i="66" s="1"/>
  <c r="J412" i="66"/>
  <c r="J460" i="66" s="1"/>
  <c r="K412" i="66"/>
  <c r="K460" i="66" s="1"/>
  <c r="L412" i="66"/>
  <c r="L460" i="66" s="1"/>
  <c r="J413" i="66"/>
  <c r="J461" i="66" s="1"/>
  <c r="K413" i="66"/>
  <c r="K461" i="66" s="1"/>
  <c r="L413" i="66"/>
  <c r="L461" i="66" s="1"/>
  <c r="J414" i="66"/>
  <c r="J462" i="66" s="1"/>
  <c r="K414" i="66"/>
  <c r="K462" i="66" s="1"/>
  <c r="L414" i="66"/>
  <c r="L462" i="66" s="1"/>
  <c r="J415" i="66"/>
  <c r="J463" i="66" s="1"/>
  <c r="K415" i="66"/>
  <c r="K463" i="66" s="1"/>
  <c r="L415" i="66"/>
  <c r="L463" i="66" s="1"/>
  <c r="J416" i="66"/>
  <c r="J464" i="66" s="1"/>
  <c r="K416" i="66"/>
  <c r="K464" i="66" s="1"/>
  <c r="L416" i="66"/>
  <c r="L464" i="66" s="1"/>
  <c r="J417" i="66"/>
  <c r="J465" i="66" s="1"/>
  <c r="K417" i="66"/>
  <c r="K465" i="66" s="1"/>
  <c r="L417" i="66"/>
  <c r="L465" i="66" s="1"/>
  <c r="J418" i="66"/>
  <c r="J466" i="66" s="1"/>
  <c r="K418" i="66"/>
  <c r="K466" i="66" s="1"/>
  <c r="L418" i="66"/>
  <c r="L466" i="66" s="1"/>
  <c r="J419" i="66"/>
  <c r="J467" i="66" s="1"/>
  <c r="K419" i="66"/>
  <c r="K467" i="66" s="1"/>
  <c r="L419" i="66"/>
  <c r="L467" i="66" s="1"/>
  <c r="J420" i="66"/>
  <c r="J468" i="66" s="1"/>
  <c r="K420" i="66"/>
  <c r="K468" i="66" s="1"/>
  <c r="L420" i="66"/>
  <c r="L468" i="66" s="1"/>
  <c r="J421" i="66"/>
  <c r="J469" i="66" s="1"/>
  <c r="K421" i="66"/>
  <c r="K469" i="66" s="1"/>
  <c r="L421" i="66"/>
  <c r="L469" i="66" s="1"/>
  <c r="K402" i="66"/>
  <c r="K450" i="66" s="1"/>
  <c r="L402" i="66"/>
  <c r="L450" i="66" s="1"/>
  <c r="J402" i="66"/>
  <c r="J450" i="66" s="1"/>
  <c r="F403" i="66"/>
  <c r="F451" i="66" s="1"/>
  <c r="F404" i="66"/>
  <c r="F452" i="66" s="1"/>
  <c r="F405" i="66"/>
  <c r="F453" i="66" s="1"/>
  <c r="F406" i="66"/>
  <c r="F454" i="66" s="1"/>
  <c r="F407" i="66"/>
  <c r="F455" i="66" s="1"/>
  <c r="F408" i="66"/>
  <c r="F456" i="66" s="1"/>
  <c r="F409" i="66"/>
  <c r="F457" i="66" s="1"/>
  <c r="F410" i="66"/>
  <c r="F458" i="66" s="1"/>
  <c r="F411" i="66"/>
  <c r="F459" i="66" s="1"/>
  <c r="F412" i="66"/>
  <c r="F460" i="66" s="1"/>
  <c r="F413" i="66"/>
  <c r="F461" i="66" s="1"/>
  <c r="F414" i="66"/>
  <c r="F462" i="66" s="1"/>
  <c r="F415" i="66"/>
  <c r="F463" i="66" s="1"/>
  <c r="F416" i="66"/>
  <c r="F464" i="66" s="1"/>
  <c r="F417" i="66"/>
  <c r="F465" i="66" s="1"/>
  <c r="F418" i="66"/>
  <c r="F466" i="66" s="1"/>
  <c r="F419" i="66"/>
  <c r="F467" i="66" s="1"/>
  <c r="F420" i="66"/>
  <c r="F468" i="66" s="1"/>
  <c r="F421" i="66"/>
  <c r="F469" i="66" s="1"/>
  <c r="F402" i="66"/>
  <c r="F450" i="66" s="1"/>
  <c r="C403" i="66"/>
  <c r="C451" i="66" s="1"/>
  <c r="D403" i="66"/>
  <c r="E362" i="66" s="1"/>
  <c r="E403" i="66"/>
  <c r="C404" i="66"/>
  <c r="C452" i="66" s="1"/>
  <c r="D404" i="66"/>
  <c r="E363" i="66" s="1"/>
  <c r="E404" i="66"/>
  <c r="C405" i="66"/>
  <c r="C453" i="66" s="1"/>
  <c r="D405" i="66"/>
  <c r="E364" i="66" s="1"/>
  <c r="E405" i="66"/>
  <c r="C406" i="66"/>
  <c r="C454" i="66" s="1"/>
  <c r="D406" i="66"/>
  <c r="E365" i="66" s="1"/>
  <c r="E406" i="66"/>
  <c r="C407" i="66"/>
  <c r="C455" i="66" s="1"/>
  <c r="D407" i="66"/>
  <c r="E366" i="66" s="1"/>
  <c r="E407" i="66"/>
  <c r="C408" i="66"/>
  <c r="C456" i="66" s="1"/>
  <c r="D408" i="66"/>
  <c r="E367" i="66" s="1"/>
  <c r="E408" i="66"/>
  <c r="C409" i="66"/>
  <c r="C457" i="66" s="1"/>
  <c r="D409" i="66"/>
  <c r="E368" i="66" s="1"/>
  <c r="E409" i="66"/>
  <c r="C410" i="66"/>
  <c r="C458" i="66" s="1"/>
  <c r="D410" i="66"/>
  <c r="E369" i="66" s="1"/>
  <c r="E410" i="66"/>
  <c r="C411" i="66"/>
  <c r="C459" i="66" s="1"/>
  <c r="D411" i="66"/>
  <c r="E370" i="66" s="1"/>
  <c r="E411" i="66"/>
  <c r="C412" i="66"/>
  <c r="C460" i="66" s="1"/>
  <c r="D412" i="66"/>
  <c r="E371" i="66" s="1"/>
  <c r="E412" i="66"/>
  <c r="C413" i="66"/>
  <c r="C461" i="66" s="1"/>
  <c r="D413" i="66"/>
  <c r="E372" i="66" s="1"/>
  <c r="E413" i="66"/>
  <c r="C414" i="66"/>
  <c r="C462" i="66" s="1"/>
  <c r="D414" i="66"/>
  <c r="E373" i="66" s="1"/>
  <c r="E414" i="66"/>
  <c r="C415" i="66"/>
  <c r="C463" i="66" s="1"/>
  <c r="D415" i="66"/>
  <c r="E374" i="66" s="1"/>
  <c r="E415" i="66"/>
  <c r="C416" i="66"/>
  <c r="C464" i="66" s="1"/>
  <c r="D416" i="66"/>
  <c r="E375" i="66" s="1"/>
  <c r="E416" i="66"/>
  <c r="C417" i="66"/>
  <c r="C465" i="66" s="1"/>
  <c r="D417" i="66"/>
  <c r="E376" i="66" s="1"/>
  <c r="E417" i="66"/>
  <c r="C418" i="66"/>
  <c r="C466" i="66" s="1"/>
  <c r="D418" i="66"/>
  <c r="E377" i="66" s="1"/>
  <c r="E418" i="66"/>
  <c r="C419" i="66"/>
  <c r="C467" i="66" s="1"/>
  <c r="D419" i="66"/>
  <c r="E378" i="66" s="1"/>
  <c r="E419" i="66"/>
  <c r="C420" i="66"/>
  <c r="D420" i="66"/>
  <c r="E379" i="66" s="1"/>
  <c r="E420" i="66"/>
  <c r="C421" i="66"/>
  <c r="D421" i="66"/>
  <c r="E380" i="66" s="1"/>
  <c r="E421" i="66"/>
  <c r="E402" i="66"/>
  <c r="C402" i="66"/>
  <c r="C450" i="66" s="1"/>
  <c r="E469" i="66" l="1"/>
  <c r="E467" i="66"/>
  <c r="E463" i="66"/>
  <c r="E461" i="66"/>
  <c r="E459" i="66"/>
  <c r="E457" i="66"/>
  <c r="E455" i="66"/>
  <c r="E453" i="66"/>
  <c r="E451" i="66"/>
  <c r="E465" i="66"/>
  <c r="E468" i="66"/>
  <c r="E466" i="66"/>
  <c r="E464" i="66"/>
  <c r="E462" i="66"/>
  <c r="E460" i="66"/>
  <c r="E458" i="66"/>
  <c r="E456" i="66"/>
  <c r="E454" i="66"/>
  <c r="E452" i="66"/>
  <c r="E450" i="66"/>
  <c r="D467" i="66"/>
  <c r="D465" i="66"/>
  <c r="D463" i="66"/>
  <c r="D461" i="66"/>
  <c r="D459" i="66"/>
  <c r="D457" i="66"/>
  <c r="D455" i="66"/>
  <c r="D453" i="66"/>
  <c r="D451" i="66"/>
  <c r="D450" i="66"/>
  <c r="D466" i="66"/>
  <c r="D464" i="66"/>
  <c r="D462" i="66"/>
  <c r="D460" i="66"/>
  <c r="D458" i="66"/>
  <c r="D456" i="66"/>
  <c r="D454" i="66"/>
  <c r="D452" i="66"/>
  <c r="C1277" i="66"/>
  <c r="C468" i="66"/>
  <c r="C1278" i="66"/>
  <c r="C469" i="66"/>
  <c r="D469" i="66"/>
  <c r="D468" i="66"/>
  <c r="C1273" i="66"/>
  <c r="C1265" i="66"/>
  <c r="C1274" i="66"/>
  <c r="C1270" i="66"/>
  <c r="C1266" i="66"/>
  <c r="C1262" i="66"/>
  <c r="C1275" i="66"/>
  <c r="C1271" i="66"/>
  <c r="C1267" i="66"/>
  <c r="C1263" i="66"/>
  <c r="C1259" i="66"/>
  <c r="C1269" i="66"/>
  <c r="C1261" i="66"/>
  <c r="C1276" i="66"/>
  <c r="C1272" i="66"/>
  <c r="C1268" i="66"/>
  <c r="C1264" i="66"/>
  <c r="C1260" i="66"/>
  <c r="G76" i="66" l="1"/>
  <c r="H76" i="66"/>
  <c r="I76" i="66"/>
  <c r="J76" i="66"/>
  <c r="K76" i="66"/>
  <c r="L76" i="66"/>
  <c r="M76" i="66"/>
  <c r="N76" i="66"/>
  <c r="O76" i="66"/>
  <c r="P76" i="66"/>
  <c r="Q76" i="66"/>
  <c r="R76" i="66"/>
  <c r="S76" i="66"/>
  <c r="T76" i="66"/>
  <c r="U76" i="66"/>
  <c r="V76" i="66"/>
  <c r="W76" i="66"/>
  <c r="X76" i="66"/>
  <c r="Y76" i="66"/>
  <c r="Z76" i="66"/>
  <c r="AA76" i="66"/>
  <c r="AB76" i="66"/>
  <c r="AC76" i="66"/>
  <c r="AD76" i="66"/>
  <c r="AE76" i="66"/>
  <c r="AF76" i="66"/>
  <c r="AG76" i="66"/>
  <c r="AH76" i="66"/>
  <c r="AI76" i="66"/>
  <c r="AJ76" i="66"/>
  <c r="AK76" i="66"/>
  <c r="AL76" i="66"/>
  <c r="AM76" i="66"/>
  <c r="AN76" i="66"/>
  <c r="AO76" i="66"/>
  <c r="AP76" i="66"/>
  <c r="AQ76" i="66"/>
  <c r="AR76" i="66"/>
  <c r="AS76" i="66"/>
  <c r="AT76" i="66"/>
  <c r="AU76" i="66"/>
  <c r="AV76" i="66"/>
  <c r="AW76" i="66"/>
  <c r="AX76" i="66"/>
  <c r="AY76" i="66"/>
  <c r="AZ76" i="66"/>
  <c r="BA76" i="66"/>
  <c r="F76" i="66"/>
  <c r="J102" i="65" l="1"/>
  <c r="D10" i="66"/>
  <c r="D1152" i="66" s="1"/>
  <c r="K36" i="52" l="1"/>
  <c r="J40" i="52"/>
  <c r="J39" i="52"/>
  <c r="J38" i="52"/>
  <c r="J36" i="52"/>
  <c r="G1192" i="66"/>
  <c r="H8" i="66"/>
  <c r="H6" i="66"/>
  <c r="D611" i="66" l="1"/>
  <c r="E611" i="66"/>
  <c r="F611" i="66"/>
  <c r="J611" i="66"/>
  <c r="K611" i="66"/>
  <c r="L611" i="66"/>
  <c r="D612" i="66"/>
  <c r="E612" i="66"/>
  <c r="F612" i="66"/>
  <c r="J612" i="66"/>
  <c r="K612" i="66"/>
  <c r="L612" i="66"/>
  <c r="D613" i="66"/>
  <c r="E613" i="66"/>
  <c r="F613" i="66"/>
  <c r="J613" i="66"/>
  <c r="K613" i="66"/>
  <c r="L613" i="66"/>
  <c r="D614" i="66"/>
  <c r="E614" i="66"/>
  <c r="F614" i="66"/>
  <c r="J614" i="66"/>
  <c r="K614" i="66"/>
  <c r="L614" i="66"/>
  <c r="D615" i="66"/>
  <c r="E615" i="66"/>
  <c r="F615" i="66"/>
  <c r="J615" i="66"/>
  <c r="K615" i="66"/>
  <c r="L615" i="66"/>
  <c r="D616" i="66"/>
  <c r="E616" i="66"/>
  <c r="F616" i="66"/>
  <c r="J616" i="66"/>
  <c r="K616" i="66"/>
  <c r="L616" i="66"/>
  <c r="C616" i="66"/>
  <c r="C1294" i="66" s="1"/>
  <c r="C611" i="66"/>
  <c r="C1289" i="66" s="1"/>
  <c r="C612" i="66"/>
  <c r="C1290" i="66" s="1"/>
  <c r="C613" i="66"/>
  <c r="C1291" i="66" s="1"/>
  <c r="C614" i="66"/>
  <c r="C1292" i="66" s="1"/>
  <c r="C615" i="66"/>
  <c r="C1293" i="66" s="1"/>
  <c r="AS586" i="66"/>
  <c r="AU586" i="66"/>
  <c r="AT586" i="66"/>
  <c r="F586" i="66"/>
  <c r="G586" i="66"/>
  <c r="H586" i="66"/>
  <c r="I586" i="66"/>
  <c r="J586" i="66"/>
  <c r="K586" i="66"/>
  <c r="L586" i="66"/>
  <c r="M586" i="66"/>
  <c r="N586" i="66"/>
  <c r="O586" i="66"/>
  <c r="P586" i="66"/>
  <c r="Q586" i="66"/>
  <c r="R586" i="66"/>
  <c r="S586" i="66"/>
  <c r="T586" i="66"/>
  <c r="U586" i="66"/>
  <c r="V586" i="66"/>
  <c r="W586" i="66"/>
  <c r="X586" i="66"/>
  <c r="Y586" i="66"/>
  <c r="Z586" i="66"/>
  <c r="AA586" i="66"/>
  <c r="AB586" i="66"/>
  <c r="AC586" i="66"/>
  <c r="AD586" i="66"/>
  <c r="AE586" i="66"/>
  <c r="AF586" i="66"/>
  <c r="AG586" i="66"/>
  <c r="AH586" i="66"/>
  <c r="AI586" i="66"/>
  <c r="AJ586" i="66"/>
  <c r="AK586" i="66"/>
  <c r="AL586" i="66"/>
  <c r="AM586" i="66"/>
  <c r="AN586" i="66"/>
  <c r="AO586" i="66"/>
  <c r="AP586" i="66"/>
  <c r="AQ586" i="66"/>
  <c r="AR586" i="66"/>
  <c r="D586" i="66"/>
  <c r="E586" i="66"/>
  <c r="C586" i="66"/>
  <c r="E581" i="66" l="1"/>
  <c r="E580" i="66"/>
  <c r="E579" i="66"/>
  <c r="E578" i="66"/>
  <c r="E577" i="66"/>
  <c r="E576" i="66"/>
  <c r="C683" i="66"/>
  <c r="C747" i="66" s="1"/>
  <c r="D683" i="66"/>
  <c r="D747" i="66" s="1"/>
  <c r="G683" i="66"/>
  <c r="G747" i="66" s="1"/>
  <c r="H683" i="66"/>
  <c r="H747" i="66" s="1"/>
  <c r="C684" i="66"/>
  <c r="C748" i="66" s="1"/>
  <c r="D684" i="66"/>
  <c r="D748" i="66" s="1"/>
  <c r="G684" i="66"/>
  <c r="G748" i="66" s="1"/>
  <c r="H684" i="66"/>
  <c r="H748" i="66" s="1"/>
  <c r="C685" i="66"/>
  <c r="C749" i="66" s="1"/>
  <c r="D685" i="66"/>
  <c r="D749" i="66" s="1"/>
  <c r="G685" i="66"/>
  <c r="G749" i="66" s="1"/>
  <c r="H685" i="66"/>
  <c r="H749" i="66" s="1"/>
  <c r="C686" i="66"/>
  <c r="C750" i="66" s="1"/>
  <c r="D686" i="66"/>
  <c r="D750" i="66" s="1"/>
  <c r="G686" i="66"/>
  <c r="G750" i="66" s="1"/>
  <c r="H686" i="66"/>
  <c r="H750" i="66" s="1"/>
  <c r="C687" i="66"/>
  <c r="C751" i="66" s="1"/>
  <c r="D687" i="66"/>
  <c r="D751" i="66" s="1"/>
  <c r="G687" i="66"/>
  <c r="G751" i="66" s="1"/>
  <c r="H687" i="66"/>
  <c r="H751" i="66" s="1"/>
  <c r="C688" i="66"/>
  <c r="C752" i="66" s="1"/>
  <c r="D688" i="66"/>
  <c r="D752" i="66" s="1"/>
  <c r="G688" i="66"/>
  <c r="G752" i="66" s="1"/>
  <c r="H688" i="66"/>
  <c r="H752" i="66" s="1"/>
  <c r="C689" i="66"/>
  <c r="C753" i="66" s="1"/>
  <c r="D689" i="66"/>
  <c r="D753" i="66" s="1"/>
  <c r="G689" i="66"/>
  <c r="G753" i="66" s="1"/>
  <c r="H689" i="66"/>
  <c r="H753" i="66" s="1"/>
  <c r="C690" i="66"/>
  <c r="C754" i="66" s="1"/>
  <c r="D690" i="66"/>
  <c r="D754" i="66" s="1"/>
  <c r="G690" i="66"/>
  <c r="G754" i="66" s="1"/>
  <c r="H690" i="66"/>
  <c r="H754" i="66" s="1"/>
  <c r="C691" i="66"/>
  <c r="C755" i="66" s="1"/>
  <c r="D691" i="66"/>
  <c r="D755" i="66" s="1"/>
  <c r="G691" i="66"/>
  <c r="G755" i="66" s="1"/>
  <c r="H691" i="66"/>
  <c r="H755" i="66" s="1"/>
  <c r="C692" i="66"/>
  <c r="C756" i="66" s="1"/>
  <c r="D692" i="66"/>
  <c r="D756" i="66" s="1"/>
  <c r="G692" i="66"/>
  <c r="G756" i="66" s="1"/>
  <c r="H692" i="66"/>
  <c r="H756" i="66" s="1"/>
  <c r="C693" i="66"/>
  <c r="C757" i="66" s="1"/>
  <c r="D693" i="66"/>
  <c r="D757" i="66" s="1"/>
  <c r="G693" i="66"/>
  <c r="G757" i="66" s="1"/>
  <c r="H693" i="66"/>
  <c r="H757" i="66" s="1"/>
  <c r="C694" i="66"/>
  <c r="C758" i="66" s="1"/>
  <c r="D694" i="66"/>
  <c r="D758" i="66" s="1"/>
  <c r="G694" i="66"/>
  <c r="G758" i="66" s="1"/>
  <c r="H694" i="66"/>
  <c r="H758" i="66" s="1"/>
  <c r="C695" i="66"/>
  <c r="C759" i="66" s="1"/>
  <c r="D695" i="66"/>
  <c r="D759" i="66" s="1"/>
  <c r="G695" i="66"/>
  <c r="G759" i="66" s="1"/>
  <c r="H695" i="66"/>
  <c r="H759" i="66" s="1"/>
  <c r="C696" i="66"/>
  <c r="C760" i="66" s="1"/>
  <c r="D696" i="66"/>
  <c r="D760" i="66" s="1"/>
  <c r="G696" i="66"/>
  <c r="G760" i="66" s="1"/>
  <c r="H696" i="66"/>
  <c r="H760" i="66" s="1"/>
  <c r="C697" i="66"/>
  <c r="C761" i="66" s="1"/>
  <c r="D697" i="66"/>
  <c r="D761" i="66" s="1"/>
  <c r="G697" i="66"/>
  <c r="G761" i="66" s="1"/>
  <c r="H697" i="66"/>
  <c r="H761" i="66" s="1"/>
  <c r="C698" i="66"/>
  <c r="C762" i="66" s="1"/>
  <c r="D698" i="66"/>
  <c r="D762" i="66" s="1"/>
  <c r="G698" i="66"/>
  <c r="G762" i="66" s="1"/>
  <c r="H698" i="66"/>
  <c r="H762" i="66" s="1"/>
  <c r="C699" i="66"/>
  <c r="C763" i="66" s="1"/>
  <c r="D699" i="66"/>
  <c r="D763" i="66" s="1"/>
  <c r="G699" i="66"/>
  <c r="G763" i="66" s="1"/>
  <c r="H699" i="66"/>
  <c r="H763" i="66" s="1"/>
  <c r="C700" i="66"/>
  <c r="C764" i="66" s="1"/>
  <c r="D700" i="66"/>
  <c r="D764" i="66" s="1"/>
  <c r="G700" i="66"/>
  <c r="G764" i="66" s="1"/>
  <c r="H700" i="66"/>
  <c r="H764" i="66" s="1"/>
  <c r="C701" i="66"/>
  <c r="C765" i="66" s="1"/>
  <c r="D701" i="66"/>
  <c r="D765" i="66" s="1"/>
  <c r="G701" i="66"/>
  <c r="G765" i="66" s="1"/>
  <c r="H701" i="66"/>
  <c r="H765" i="66" s="1"/>
  <c r="C702" i="66"/>
  <c r="C766" i="66" s="1"/>
  <c r="D702" i="66"/>
  <c r="D766" i="66" s="1"/>
  <c r="G702" i="66"/>
  <c r="G766" i="66" s="1"/>
  <c r="H702" i="66"/>
  <c r="H766" i="66" s="1"/>
  <c r="C703" i="66"/>
  <c r="C767" i="66" s="1"/>
  <c r="D703" i="66"/>
  <c r="G703" i="66"/>
  <c r="G767" i="66" s="1"/>
  <c r="H703" i="66"/>
  <c r="H767" i="66" s="1"/>
  <c r="H682" i="66"/>
  <c r="H746" i="66" s="1"/>
  <c r="G682" i="66"/>
  <c r="G746" i="66" s="1"/>
  <c r="D682" i="66"/>
  <c r="D767" i="66" l="1"/>
  <c r="E703" i="66"/>
  <c r="E767" i="66" s="1"/>
  <c r="F703" i="66"/>
  <c r="F767" i="66" s="1"/>
  <c r="E682" i="66"/>
  <c r="E746" i="66" s="1"/>
  <c r="F682" i="66"/>
  <c r="I682" i="66" s="1"/>
  <c r="D746" i="66"/>
  <c r="F702" i="66"/>
  <c r="F766" i="66" s="1"/>
  <c r="F700" i="66"/>
  <c r="F764" i="66" s="1"/>
  <c r="E698" i="66"/>
  <c r="E762" i="66" s="1"/>
  <c r="F696" i="66"/>
  <c r="F760" i="66" s="1"/>
  <c r="F694" i="66"/>
  <c r="F758" i="66" s="1"/>
  <c r="F692" i="66"/>
  <c r="F756" i="66" s="1"/>
  <c r="E689" i="66"/>
  <c r="E753" i="66" s="1"/>
  <c r="E683" i="66"/>
  <c r="E747" i="66" s="1"/>
  <c r="C1316" i="66"/>
  <c r="C1315" i="66"/>
  <c r="C1314" i="66"/>
  <c r="C1313" i="66"/>
  <c r="C1312" i="66"/>
  <c r="C1311" i="66"/>
  <c r="C1310" i="66"/>
  <c r="C1309" i="66"/>
  <c r="C1308" i="66"/>
  <c r="C1307" i="66"/>
  <c r="C1306" i="66"/>
  <c r="C1305" i="66"/>
  <c r="C1304" i="66"/>
  <c r="C1303" i="66"/>
  <c r="C1302" i="66"/>
  <c r="C1301" i="66"/>
  <c r="C1300" i="66"/>
  <c r="C1299" i="66"/>
  <c r="C1298" i="66"/>
  <c r="C1297" i="66"/>
  <c r="C1296" i="66"/>
  <c r="E701" i="66"/>
  <c r="E765" i="66" s="1"/>
  <c r="E699" i="66"/>
  <c r="E763" i="66" s="1"/>
  <c r="F695" i="66"/>
  <c r="F759" i="66" s="1"/>
  <c r="F693" i="66"/>
  <c r="F757" i="66" s="1"/>
  <c r="E687" i="66"/>
  <c r="E751" i="66" s="1"/>
  <c r="F690" i="66"/>
  <c r="F754" i="66" s="1"/>
  <c r="F688" i="66"/>
  <c r="F752" i="66" s="1"/>
  <c r="E686" i="66"/>
  <c r="E750" i="66" s="1"/>
  <c r="F684" i="66"/>
  <c r="F748" i="66" s="1"/>
  <c r="F701" i="66"/>
  <c r="F765" i="66" s="1"/>
  <c r="F698" i="66"/>
  <c r="F762" i="66" s="1"/>
  <c r="E693" i="66"/>
  <c r="E757" i="66" s="1"/>
  <c r="F699" i="66"/>
  <c r="F763" i="66" s="1"/>
  <c r="E692" i="66"/>
  <c r="E756" i="66" s="1"/>
  <c r="E694" i="66"/>
  <c r="E758" i="66" s="1"/>
  <c r="F687" i="66"/>
  <c r="F751" i="66" s="1"/>
  <c r="F686" i="66"/>
  <c r="F750" i="66" s="1"/>
  <c r="E696" i="66"/>
  <c r="E760" i="66" s="1"/>
  <c r="E688" i="66"/>
  <c r="E752" i="66" s="1"/>
  <c r="E700" i="66"/>
  <c r="E764" i="66" s="1"/>
  <c r="E702" i="66"/>
  <c r="E766" i="66" s="1"/>
  <c r="F689" i="66"/>
  <c r="F753" i="66" s="1"/>
  <c r="E684" i="66"/>
  <c r="E748" i="66" s="1"/>
  <c r="E690" i="66"/>
  <c r="E754" i="66" s="1"/>
  <c r="F683" i="66"/>
  <c r="F747" i="66" s="1"/>
  <c r="F697" i="66"/>
  <c r="F761" i="66" s="1"/>
  <c r="F691" i="66"/>
  <c r="F755" i="66" s="1"/>
  <c r="F685" i="66"/>
  <c r="F749" i="66" s="1"/>
  <c r="E697" i="66"/>
  <c r="E761" i="66" s="1"/>
  <c r="E691" i="66"/>
  <c r="E755" i="66" s="1"/>
  <c r="E685" i="66"/>
  <c r="E749" i="66" s="1"/>
  <c r="E695" i="66"/>
  <c r="E759" i="66" s="1"/>
  <c r="F746" i="66" l="1"/>
  <c r="I702" i="66"/>
  <c r="I766" i="66" s="1"/>
  <c r="I694" i="66"/>
  <c r="I758" i="66" s="1"/>
  <c r="I693" i="66"/>
  <c r="I757" i="66" s="1"/>
  <c r="I692" i="66"/>
  <c r="I756" i="66" s="1"/>
  <c r="I690" i="66"/>
  <c r="I754" i="66" s="1"/>
  <c r="I746" i="66"/>
  <c r="I699" i="66"/>
  <c r="I763" i="66" s="1"/>
  <c r="I685" i="66"/>
  <c r="I749" i="66" s="1"/>
  <c r="I697" i="66"/>
  <c r="I761" i="66" s="1"/>
  <c r="I695" i="66"/>
  <c r="I759" i="66" s="1"/>
  <c r="I696" i="66"/>
  <c r="I760" i="66" s="1"/>
  <c r="I689" i="66"/>
  <c r="I753" i="66" s="1"/>
  <c r="I684" i="66"/>
  <c r="I748" i="66" s="1"/>
  <c r="I691" i="66"/>
  <c r="I755" i="66" s="1"/>
  <c r="I703" i="66"/>
  <c r="I767" i="66" s="1"/>
  <c r="I683" i="66"/>
  <c r="I747" i="66" s="1"/>
  <c r="I686" i="66"/>
  <c r="I750" i="66" s="1"/>
  <c r="I701" i="66"/>
  <c r="I765" i="66" s="1"/>
  <c r="I687" i="66"/>
  <c r="I751" i="66" s="1"/>
  <c r="I688" i="66"/>
  <c r="I752" i="66" s="1"/>
  <c r="I700" i="66"/>
  <c r="I764" i="66" s="1"/>
  <c r="I698" i="66"/>
  <c r="I762" i="66" s="1"/>
  <c r="Q39" i="56"/>
  <c r="D8" i="66" l="1"/>
  <c r="E2" i="62" l="1"/>
  <c r="E2" i="65"/>
  <c r="E2" i="27"/>
  <c r="E2" i="60"/>
  <c r="I616" i="66"/>
  <c r="G612" i="66"/>
  <c r="M612" i="66" s="1"/>
  <c r="G616" i="66"/>
  <c r="M616" i="66" s="1"/>
  <c r="H616" i="66"/>
  <c r="N616" i="66" s="1"/>
  <c r="H612" i="66"/>
  <c r="N612" i="66" s="1"/>
  <c r="H614" i="66"/>
  <c r="N614" i="66" s="1"/>
  <c r="I614" i="66"/>
  <c r="O614" i="66" s="1"/>
  <c r="G611" i="66"/>
  <c r="M611" i="66" s="1"/>
  <c r="G613" i="66"/>
  <c r="M613" i="66" s="1"/>
  <c r="G615" i="66"/>
  <c r="M615" i="66" s="1"/>
  <c r="H615" i="66"/>
  <c r="H611" i="66"/>
  <c r="N611" i="66" s="1"/>
  <c r="H613" i="66"/>
  <c r="N613" i="66" s="1"/>
  <c r="I612" i="66"/>
  <c r="O612" i="66" s="1"/>
  <c r="I611" i="66"/>
  <c r="I613" i="66"/>
  <c r="O613" i="66" s="1"/>
  <c r="I615" i="66"/>
  <c r="O615" i="66" s="1"/>
  <c r="G614" i="66"/>
  <c r="M614" i="66" s="1"/>
  <c r="I418" i="66"/>
  <c r="I466" i="66" s="1"/>
  <c r="G406" i="66"/>
  <c r="M406" i="66" s="1"/>
  <c r="I419" i="66"/>
  <c r="I467" i="66" s="1"/>
  <c r="G402" i="66"/>
  <c r="M402" i="66" s="1"/>
  <c r="I420" i="66"/>
  <c r="O420" i="66" s="1"/>
  <c r="G416" i="66"/>
  <c r="M416" i="66" s="1"/>
  <c r="H408" i="66"/>
  <c r="N408" i="66" s="1"/>
  <c r="G404" i="66"/>
  <c r="G452" i="66" s="1"/>
  <c r="H414" i="66"/>
  <c r="N414" i="66" s="1"/>
  <c r="G415" i="66"/>
  <c r="M415" i="66" s="1"/>
  <c r="H407" i="66"/>
  <c r="N407" i="66" s="1"/>
  <c r="I403" i="66"/>
  <c r="I451" i="66" s="1"/>
  <c r="I417" i="66"/>
  <c r="H413" i="66"/>
  <c r="N413" i="66" s="1"/>
  <c r="G409" i="66"/>
  <c r="M409" i="66" s="1"/>
  <c r="H418" i="66"/>
  <c r="N418" i="66" s="1"/>
  <c r="H416" i="66"/>
  <c r="H464" i="66" s="1"/>
  <c r="G408" i="66"/>
  <c r="G456" i="66" s="1"/>
  <c r="G410" i="66"/>
  <c r="G458" i="66" s="1"/>
  <c r="G403" i="66"/>
  <c r="M403" i="66" s="1"/>
  <c r="G417" i="66"/>
  <c r="M417" i="66" s="1"/>
  <c r="H405" i="66"/>
  <c r="N405" i="66" s="1"/>
  <c r="I406" i="66"/>
  <c r="O406" i="66" s="1"/>
  <c r="I411" i="66"/>
  <c r="O411" i="66" s="1"/>
  <c r="I416" i="66"/>
  <c r="I464" i="66" s="1"/>
  <c r="H404" i="66"/>
  <c r="N404" i="66" s="1"/>
  <c r="H410" i="66"/>
  <c r="N410" i="66" s="1"/>
  <c r="H403" i="66"/>
  <c r="N403" i="66" s="1"/>
  <c r="G421" i="66"/>
  <c r="G469" i="66" s="1"/>
  <c r="I413" i="66"/>
  <c r="O413" i="66" s="1"/>
  <c r="H409" i="66"/>
  <c r="N409" i="66" s="1"/>
  <c r="G405" i="66"/>
  <c r="M405" i="66" s="1"/>
  <c r="G418" i="66"/>
  <c r="M418" i="66" s="1"/>
  <c r="H406" i="66"/>
  <c r="H454" i="66" s="1"/>
  <c r="G411" i="66"/>
  <c r="M411" i="66" s="1"/>
  <c r="I402" i="66"/>
  <c r="O402" i="66" s="1"/>
  <c r="G420" i="66"/>
  <c r="G468" i="66" s="1"/>
  <c r="H412" i="66"/>
  <c r="N412" i="66" s="1"/>
  <c r="I408" i="66"/>
  <c r="I456" i="66" s="1"/>
  <c r="I404" i="66"/>
  <c r="I452" i="66" s="1"/>
  <c r="I410" i="66"/>
  <c r="O410" i="66" s="1"/>
  <c r="H415" i="66"/>
  <c r="H463" i="66" s="1"/>
  <c r="I407" i="66"/>
  <c r="I455" i="66" s="1"/>
  <c r="I421" i="66"/>
  <c r="O421" i="66" s="1"/>
  <c r="H417" i="66"/>
  <c r="N417" i="66" s="1"/>
  <c r="G413" i="66"/>
  <c r="M413" i="66" s="1"/>
  <c r="I405" i="66"/>
  <c r="I453" i="66" s="1"/>
  <c r="G419" i="66"/>
  <c r="M419" i="66" s="1"/>
  <c r="H411" i="66"/>
  <c r="N411" i="66" s="1"/>
  <c r="H402" i="66"/>
  <c r="N402" i="66" s="1"/>
  <c r="I412" i="66"/>
  <c r="O412" i="66" s="1"/>
  <c r="I414" i="66"/>
  <c r="I462" i="66" s="1"/>
  <c r="I415" i="66"/>
  <c r="I463" i="66" s="1"/>
  <c r="H421" i="66"/>
  <c r="N421" i="66" s="1"/>
  <c r="I409" i="66"/>
  <c r="I457" i="66" s="1"/>
  <c r="H419" i="66"/>
  <c r="N419" i="66" s="1"/>
  <c r="H420" i="66"/>
  <c r="N420" i="66" s="1"/>
  <c r="G412" i="66"/>
  <c r="G460" i="66" s="1"/>
  <c r="G414" i="66"/>
  <c r="M414" i="66" s="1"/>
  <c r="G407" i="66"/>
  <c r="M407" i="66" s="1"/>
  <c r="O611" i="66"/>
  <c r="O616" i="66"/>
  <c r="N615" i="66"/>
  <c r="O418" i="66"/>
  <c r="O417" i="66"/>
  <c r="I465" i="66"/>
  <c r="G13" i="68"/>
  <c r="I468" i="66" l="1"/>
  <c r="G463" i="66"/>
  <c r="H461" i="66"/>
  <c r="G454" i="66"/>
  <c r="G464" i="66"/>
  <c r="M408" i="66"/>
  <c r="M456" i="66" s="1"/>
  <c r="I461" i="66"/>
  <c r="H457" i="66"/>
  <c r="O416" i="66"/>
  <c r="O464" i="66" s="1"/>
  <c r="M420" i="66"/>
  <c r="N415" i="66"/>
  <c r="N463" i="66" s="1"/>
  <c r="M410" i="66"/>
  <c r="M458" i="66" s="1"/>
  <c r="H453" i="66"/>
  <c r="M421" i="66"/>
  <c r="P421" i="66" s="1"/>
  <c r="N416" i="66"/>
  <c r="N464" i="66" s="1"/>
  <c r="H469" i="66"/>
  <c r="G461" i="66"/>
  <c r="M412" i="66"/>
  <c r="M460" i="66" s="1"/>
  <c r="I458" i="66"/>
  <c r="O419" i="66"/>
  <c r="P419" i="66" s="1"/>
  <c r="H462" i="66"/>
  <c r="N406" i="66"/>
  <c r="P406" i="66" s="1"/>
  <c r="G465" i="66"/>
  <c r="H460" i="66"/>
  <c r="H465" i="66"/>
  <c r="O409" i="66"/>
  <c r="P409" i="66" s="1"/>
  <c r="O415" i="66"/>
  <c r="O463" i="66" s="1"/>
  <c r="H458" i="66"/>
  <c r="G466" i="66"/>
  <c r="H468" i="66"/>
  <c r="G457" i="66"/>
  <c r="P615" i="66"/>
  <c r="H452" i="66"/>
  <c r="P611" i="66"/>
  <c r="O403" i="66"/>
  <c r="P403" i="66" s="1"/>
  <c r="I454" i="66"/>
  <c r="O405" i="66"/>
  <c r="P405" i="66" s="1"/>
  <c r="H456" i="66"/>
  <c r="H451" i="66"/>
  <c r="O404" i="66"/>
  <c r="O452" i="66" s="1"/>
  <c r="I469" i="66"/>
  <c r="G467" i="66"/>
  <c r="G462" i="66"/>
  <c r="H466" i="66"/>
  <c r="O407" i="66"/>
  <c r="P407" i="66" s="1"/>
  <c r="O408" i="66"/>
  <c r="O456" i="66" s="1"/>
  <c r="I460" i="66"/>
  <c r="H455" i="66"/>
  <c r="G453" i="66"/>
  <c r="G455" i="66"/>
  <c r="H467" i="66"/>
  <c r="I450" i="66"/>
  <c r="O414" i="66"/>
  <c r="O462" i="66" s="1"/>
  <c r="M404" i="66"/>
  <c r="M452" i="66" s="1"/>
  <c r="P418" i="66"/>
  <c r="P614" i="66"/>
  <c r="G451" i="66"/>
  <c r="P420" i="66"/>
  <c r="G450" i="66"/>
  <c r="P411" i="66"/>
  <c r="I459" i="66"/>
  <c r="G459" i="66"/>
  <c r="H459" i="66"/>
  <c r="H450" i="66"/>
  <c r="P413" i="66"/>
  <c r="P613" i="66"/>
  <c r="P417" i="66"/>
  <c r="P402" i="66"/>
  <c r="P612" i="66"/>
  <c r="P616" i="66"/>
  <c r="M463" i="66"/>
  <c r="M462" i="66"/>
  <c r="N462" i="66"/>
  <c r="O454" i="66"/>
  <c r="N451" i="66"/>
  <c r="N467" i="66"/>
  <c r="N460" i="66"/>
  <c r="O460" i="66"/>
  <c r="N459" i="66"/>
  <c r="M459" i="66"/>
  <c r="N455" i="66"/>
  <c r="M455" i="66"/>
  <c r="M461" i="66"/>
  <c r="N461" i="66"/>
  <c r="O461" i="66"/>
  <c r="M464" i="66"/>
  <c r="N456" i="66"/>
  <c r="O458" i="66"/>
  <c r="M457" i="66"/>
  <c r="N457" i="66"/>
  <c r="M465" i="66"/>
  <c r="O465" i="66"/>
  <c r="M450" i="66"/>
  <c r="O450" i="66"/>
  <c r="N450" i="66"/>
  <c r="N466" i="66"/>
  <c r="O466" i="66"/>
  <c r="M466" i="66"/>
  <c r="N452" i="66"/>
  <c r="M453" i="66"/>
  <c r="K89" i="60"/>
  <c r="J89" i="60"/>
  <c r="I89" i="60"/>
  <c r="J93" i="60"/>
  <c r="K94" i="60"/>
  <c r="K95" i="60"/>
  <c r="K105" i="60"/>
  <c r="M454" i="66"/>
  <c r="I93" i="60"/>
  <c r="J101" i="60"/>
  <c r="I97" i="60"/>
  <c r="I91" i="60"/>
  <c r="K103" i="60"/>
  <c r="K97" i="60"/>
  <c r="K102" i="60"/>
  <c r="K91" i="60"/>
  <c r="I95" i="60"/>
  <c r="I100" i="60"/>
  <c r="J106" i="60"/>
  <c r="M467" i="66"/>
  <c r="I106" i="60"/>
  <c r="M451" i="66"/>
  <c r="I90" i="60"/>
  <c r="J105" i="60"/>
  <c r="I103" i="60"/>
  <c r="J95" i="60"/>
  <c r="K108" i="60"/>
  <c r="K92" i="60"/>
  <c r="K106" i="60"/>
  <c r="I107" i="60"/>
  <c r="K100" i="60"/>
  <c r="I99" i="60"/>
  <c r="I94" i="60"/>
  <c r="J102" i="60"/>
  <c r="I105" i="60"/>
  <c r="I92" i="60"/>
  <c r="J90" i="60"/>
  <c r="K96" i="60"/>
  <c r="N453" i="66"/>
  <c r="J92" i="60"/>
  <c r="K93" i="60"/>
  <c r="J94" i="60"/>
  <c r="J98" i="60"/>
  <c r="I98" i="60"/>
  <c r="J96" i="60"/>
  <c r="N458" i="66"/>
  <c r="J97" i="60"/>
  <c r="K99" i="60"/>
  <c r="J99" i="60"/>
  <c r="J100" i="60"/>
  <c r="I101" i="60"/>
  <c r="I104" i="60"/>
  <c r="J103" i="60"/>
  <c r="J108" i="60"/>
  <c r="J91" i="60"/>
  <c r="O459" i="66"/>
  <c r="K98" i="60"/>
  <c r="K107" i="60"/>
  <c r="K104" i="60"/>
  <c r="I102" i="60"/>
  <c r="K101" i="60"/>
  <c r="N465" i="66"/>
  <c r="J104" i="60"/>
  <c r="K90" i="60"/>
  <c r="J107" i="60"/>
  <c r="I108" i="60"/>
  <c r="I96" i="60"/>
  <c r="O152" i="60"/>
  <c r="I152" i="60"/>
  <c r="O156" i="60"/>
  <c r="I156" i="60"/>
  <c r="I153" i="60"/>
  <c r="Q155" i="60"/>
  <c r="K155" i="60"/>
  <c r="P156" i="60"/>
  <c r="J156" i="60"/>
  <c r="O151" i="60"/>
  <c r="I151" i="60"/>
  <c r="P151" i="60"/>
  <c r="J151" i="60"/>
  <c r="Q156" i="60"/>
  <c r="K156" i="60"/>
  <c r="P153" i="60"/>
  <c r="J153" i="60"/>
  <c r="Q151" i="60"/>
  <c r="K151" i="60"/>
  <c r="Q152" i="60"/>
  <c r="K152" i="60"/>
  <c r="P152" i="60"/>
  <c r="J152" i="60"/>
  <c r="I155" i="60"/>
  <c r="P155" i="60"/>
  <c r="J155" i="60"/>
  <c r="O154" i="60"/>
  <c r="I154" i="60"/>
  <c r="P154" i="60"/>
  <c r="J154" i="60"/>
  <c r="Q153" i="60"/>
  <c r="K153" i="60"/>
  <c r="Q154" i="60"/>
  <c r="K154" i="60"/>
  <c r="F1136" i="66"/>
  <c r="F1137" i="66"/>
  <c r="F1138" i="66"/>
  <c r="F1139" i="66"/>
  <c r="F1140" i="66"/>
  <c r="F1141" i="66"/>
  <c r="F1142" i="66"/>
  <c r="F1143" i="66"/>
  <c r="F1144" i="66"/>
  <c r="F1135" i="66"/>
  <c r="I102" i="65"/>
  <c r="I25" i="65"/>
  <c r="P410" i="66" l="1"/>
  <c r="P416" i="66"/>
  <c r="P464" i="66" s="1"/>
  <c r="O455" i="66"/>
  <c r="N454" i="66"/>
  <c r="P415" i="66"/>
  <c r="P463" i="66" s="1"/>
  <c r="O453" i="66"/>
  <c r="P412" i="66"/>
  <c r="P460" i="66" s="1"/>
  <c r="O451" i="66"/>
  <c r="O467" i="66"/>
  <c r="O457" i="66"/>
  <c r="P414" i="66"/>
  <c r="P462" i="66" s="1"/>
  <c r="P404" i="66"/>
  <c r="P452" i="66" s="1"/>
  <c r="P408" i="66"/>
  <c r="P456" i="66" s="1"/>
  <c r="P107" i="60"/>
  <c r="N468" i="66"/>
  <c r="Q107" i="60"/>
  <c r="O468" i="66"/>
  <c r="Q108" i="60"/>
  <c r="O469" i="66"/>
  <c r="O108" i="60"/>
  <c r="M469" i="66"/>
  <c r="P108" i="60"/>
  <c r="N469" i="66"/>
  <c r="O107" i="60"/>
  <c r="M468" i="66"/>
  <c r="P99" i="60"/>
  <c r="P94" i="60"/>
  <c r="P90" i="60"/>
  <c r="O105" i="60"/>
  <c r="O94" i="60"/>
  <c r="Q100" i="60"/>
  <c r="Q106" i="60"/>
  <c r="O103" i="60"/>
  <c r="O90" i="60"/>
  <c r="P106" i="60"/>
  <c r="O95" i="60"/>
  <c r="Q102" i="60"/>
  <c r="Q103" i="60"/>
  <c r="O97" i="60"/>
  <c r="O93" i="60"/>
  <c r="Q95" i="60"/>
  <c r="P93" i="60"/>
  <c r="P89" i="60"/>
  <c r="P104" i="60"/>
  <c r="P91" i="60"/>
  <c r="P97" i="60"/>
  <c r="P92" i="60"/>
  <c r="Q101" i="60"/>
  <c r="Q104" i="60"/>
  <c r="Q98" i="60"/>
  <c r="O104" i="60"/>
  <c r="P100" i="60"/>
  <c r="Q99" i="60"/>
  <c r="P96" i="60"/>
  <c r="P98" i="60"/>
  <c r="Q96" i="60"/>
  <c r="O92" i="60"/>
  <c r="P102" i="60"/>
  <c r="Q92" i="60"/>
  <c r="P95" i="60"/>
  <c r="P105" i="60"/>
  <c r="O106" i="60"/>
  <c r="Q91" i="60"/>
  <c r="Q97" i="60"/>
  <c r="P101" i="60"/>
  <c r="Q105" i="60"/>
  <c r="Q94" i="60"/>
  <c r="O89" i="60"/>
  <c r="Q89" i="60"/>
  <c r="P467" i="66"/>
  <c r="P466" i="66"/>
  <c r="P455" i="66"/>
  <c r="P453" i="66"/>
  <c r="P465" i="66"/>
  <c r="O422" i="66"/>
  <c r="F333" i="66" s="1"/>
  <c r="Q90" i="60"/>
  <c r="O99" i="60"/>
  <c r="P461" i="66"/>
  <c r="O100" i="60"/>
  <c r="N422" i="66"/>
  <c r="E333" i="66" s="1"/>
  <c r="P457" i="66"/>
  <c r="O96" i="60"/>
  <c r="O102" i="60"/>
  <c r="P103" i="60"/>
  <c r="O101" i="60"/>
  <c r="P459" i="66"/>
  <c r="O98" i="60"/>
  <c r="P458" i="66"/>
  <c r="P454" i="66"/>
  <c r="Q93" i="60"/>
  <c r="O91" i="60"/>
  <c r="P450" i="66"/>
  <c r="M422" i="66"/>
  <c r="D333" i="66" s="1"/>
  <c r="P451" i="66"/>
  <c r="O155" i="60"/>
  <c r="R155" i="60"/>
  <c r="O153" i="60"/>
  <c r="R153" i="60"/>
  <c r="R154" i="60"/>
  <c r="R151" i="60"/>
  <c r="R156" i="60"/>
  <c r="R152" i="60"/>
  <c r="E1136" i="66"/>
  <c r="E1137" i="66"/>
  <c r="E1138" i="66"/>
  <c r="E1139" i="66"/>
  <c r="E1140" i="66"/>
  <c r="E1141" i="66"/>
  <c r="E1142" i="66"/>
  <c r="E1143" i="66"/>
  <c r="E1144" i="66"/>
  <c r="E1135" i="66"/>
  <c r="G1135" i="66" s="1"/>
  <c r="E812" i="66"/>
  <c r="E807" i="66"/>
  <c r="R107" i="60" l="1"/>
  <c r="P468" i="66"/>
  <c r="R108" i="60"/>
  <c r="P469" i="66"/>
  <c r="R98" i="60"/>
  <c r="R100" i="60"/>
  <c r="R92" i="60"/>
  <c r="R103" i="60"/>
  <c r="R96" i="60"/>
  <c r="R95" i="60"/>
  <c r="R89" i="60"/>
  <c r="R93" i="60"/>
  <c r="R104" i="60"/>
  <c r="R105" i="60"/>
  <c r="R97" i="60"/>
  <c r="R101" i="60"/>
  <c r="R102" i="60"/>
  <c r="R99" i="60"/>
  <c r="R106" i="60"/>
  <c r="R90" i="60"/>
  <c r="R91" i="60"/>
  <c r="P109" i="60"/>
  <c r="R94" i="60"/>
  <c r="G334" i="66"/>
  <c r="O109" i="60"/>
  <c r="Q109" i="60"/>
  <c r="P422" i="66"/>
  <c r="G333" i="66" s="1"/>
  <c r="G1144" i="66"/>
  <c r="G1138" i="66"/>
  <c r="G1139" i="66"/>
  <c r="G1143" i="66"/>
  <c r="G1137" i="66"/>
  <c r="G1142" i="66"/>
  <c r="G1136" i="66"/>
  <c r="G1141" i="66"/>
  <c r="G1140" i="66"/>
  <c r="F827" i="66"/>
  <c r="E1102" i="66"/>
  <c r="E1103" i="66"/>
  <c r="E1104" i="66"/>
  <c r="E1105" i="66"/>
  <c r="E1106" i="66"/>
  <c r="E1107" i="66"/>
  <c r="E1108" i="66"/>
  <c r="E1109" i="66"/>
  <c r="F1102" i="66"/>
  <c r="F1103" i="66"/>
  <c r="F1104" i="66"/>
  <c r="F1105" i="66"/>
  <c r="F1106" i="66"/>
  <c r="F1107" i="66"/>
  <c r="F1108" i="66"/>
  <c r="F1109" i="66"/>
  <c r="F808" i="66"/>
  <c r="F809" i="66"/>
  <c r="F810" i="66"/>
  <c r="F811" i="66"/>
  <c r="F812" i="66"/>
  <c r="F813" i="66"/>
  <c r="F814" i="66"/>
  <c r="F815" i="66"/>
  <c r="F816" i="66"/>
  <c r="F817" i="66"/>
  <c r="F818" i="66"/>
  <c r="F819" i="66"/>
  <c r="F820" i="66"/>
  <c r="F821" i="66"/>
  <c r="F822" i="66"/>
  <c r="F823" i="66"/>
  <c r="F824" i="66"/>
  <c r="F825" i="66"/>
  <c r="F826" i="66"/>
  <c r="F828" i="66"/>
  <c r="F807" i="66"/>
  <c r="I36" i="68"/>
  <c r="J36" i="68"/>
  <c r="H36" i="68"/>
  <c r="R109" i="60" l="1"/>
  <c r="G1145" i="66"/>
  <c r="G1128" i="66" s="1"/>
  <c r="K606" i="66"/>
  <c r="L606" i="66"/>
  <c r="K607" i="66"/>
  <c r="L607" i="66"/>
  <c r="K608" i="66"/>
  <c r="L608" i="66"/>
  <c r="K609" i="66"/>
  <c r="L609" i="66"/>
  <c r="K610" i="66"/>
  <c r="L610" i="66"/>
  <c r="J607" i="66"/>
  <c r="J608" i="66"/>
  <c r="J609" i="66"/>
  <c r="J610" i="66"/>
  <c r="J606" i="66"/>
  <c r="F1192" i="66" l="1"/>
  <c r="E1192" i="66"/>
  <c r="F1196" i="66"/>
  <c r="D1192" i="66"/>
  <c r="D6" i="66" l="1"/>
  <c r="G4" i="68" s="1"/>
  <c r="C1102" i="66"/>
  <c r="C1376" i="66" s="1"/>
  <c r="C1103" i="66"/>
  <c r="C1377" i="66" s="1"/>
  <c r="C1104" i="66"/>
  <c r="C1378" i="66" s="1"/>
  <c r="C1105" i="66"/>
  <c r="C1379" i="66" s="1"/>
  <c r="C1106" i="66"/>
  <c r="C1380" i="66" s="1"/>
  <c r="C1107" i="66"/>
  <c r="C1381" i="66" s="1"/>
  <c r="C1108" i="66"/>
  <c r="C1382" i="66" s="1"/>
  <c r="C1109" i="66"/>
  <c r="C1383" i="66" s="1"/>
  <c r="C1110" i="66"/>
  <c r="C1384" i="66" s="1"/>
  <c r="C1101" i="66"/>
  <c r="C1375" i="66" s="1"/>
  <c r="C607" i="66"/>
  <c r="C1285" i="66" s="1"/>
  <c r="C608" i="66"/>
  <c r="C1286" i="66" s="1"/>
  <c r="C609" i="66"/>
  <c r="C1287" i="66" s="1"/>
  <c r="C610" i="66"/>
  <c r="C1288" i="66" s="1"/>
  <c r="C606" i="66"/>
  <c r="C1284" i="66" s="1"/>
  <c r="C507" i="66"/>
  <c r="C1280" i="66" s="1"/>
  <c r="C508" i="66"/>
  <c r="C1281" i="66" s="1"/>
  <c r="C509" i="66"/>
  <c r="C1282" i="66" s="1"/>
  <c r="C510" i="66"/>
  <c r="C1283" i="66" s="1"/>
  <c r="C506" i="66"/>
  <c r="C1279" i="66" s="1"/>
  <c r="C309" i="66"/>
  <c r="C431" i="66" s="1"/>
  <c r="C310" i="66"/>
  <c r="C432" i="66" s="1"/>
  <c r="C311" i="66"/>
  <c r="C433" i="66" s="1"/>
  <c r="C312" i="66"/>
  <c r="C434" i="66" s="1"/>
  <c r="C313" i="66"/>
  <c r="C435" i="66" s="1"/>
  <c r="C314" i="66"/>
  <c r="C436" i="66" s="1"/>
  <c r="C315" i="66"/>
  <c r="C437" i="66" s="1"/>
  <c r="C316" i="66"/>
  <c r="C438" i="66" s="1"/>
  <c r="C317" i="66"/>
  <c r="C439" i="66" s="1"/>
  <c r="C318" i="66"/>
  <c r="C440" i="66" s="1"/>
  <c r="C319" i="66"/>
  <c r="C441" i="66" s="1"/>
  <c r="C320" i="66"/>
  <c r="C442" i="66" s="1"/>
  <c r="C321" i="66"/>
  <c r="C443" i="66" s="1"/>
  <c r="C322" i="66"/>
  <c r="C444" i="66" s="1"/>
  <c r="C323" i="66"/>
  <c r="C445" i="66" s="1"/>
  <c r="C324" i="66"/>
  <c r="C446" i="66" s="1"/>
  <c r="C325" i="66"/>
  <c r="C447" i="66" s="1"/>
  <c r="C326" i="66"/>
  <c r="C327" i="66"/>
  <c r="C308" i="66"/>
  <c r="C430" i="66" s="1"/>
  <c r="C1258" i="66" l="1"/>
  <c r="C449" i="66"/>
  <c r="C1257" i="66"/>
  <c r="C448" i="66"/>
  <c r="C1246" i="66"/>
  <c r="C1249" i="66"/>
  <c r="C1256" i="66"/>
  <c r="C1252" i="66"/>
  <c r="C1248" i="66"/>
  <c r="C1244" i="66"/>
  <c r="C1240" i="66"/>
  <c r="C1254" i="66"/>
  <c r="C1250" i="66"/>
  <c r="C1242" i="66"/>
  <c r="C1253" i="66"/>
  <c r="C1245" i="66"/>
  <c r="C1241" i="66"/>
  <c r="C1239" i="66"/>
  <c r="C1255" i="66"/>
  <c r="C1251" i="66"/>
  <c r="C1247" i="66"/>
  <c r="C1243" i="66"/>
  <c r="C1136" i="66"/>
  <c r="C1396" i="66" s="1"/>
  <c r="C1137" i="66"/>
  <c r="C1397" i="66" s="1"/>
  <c r="C1138" i="66"/>
  <c r="C1398" i="66" s="1"/>
  <c r="C1139" i="66"/>
  <c r="C1399" i="66" s="1"/>
  <c r="C1140" i="66"/>
  <c r="C1400" i="66" s="1"/>
  <c r="C1141" i="66"/>
  <c r="C1401" i="66" s="1"/>
  <c r="C1142" i="66"/>
  <c r="C1402" i="66" s="1"/>
  <c r="C1143" i="66"/>
  <c r="C1403" i="66" s="1"/>
  <c r="C1144" i="66"/>
  <c r="C1404" i="66" s="1"/>
  <c r="C1135" i="66"/>
  <c r="C808" i="66"/>
  <c r="C1326" i="66" s="1"/>
  <c r="C809" i="66"/>
  <c r="C1327" i="66" s="1"/>
  <c r="C810" i="66"/>
  <c r="C1328" i="66" s="1"/>
  <c r="C811" i="66"/>
  <c r="C1329" i="66" s="1"/>
  <c r="C812" i="66"/>
  <c r="C1330" i="66" s="1"/>
  <c r="C813" i="66"/>
  <c r="C1331" i="66" s="1"/>
  <c r="C814" i="66"/>
  <c r="C1332" i="66" s="1"/>
  <c r="C815" i="66"/>
  <c r="C1333" i="66" s="1"/>
  <c r="C816" i="66"/>
  <c r="C1334" i="66" s="1"/>
  <c r="C817" i="66"/>
  <c r="C1335" i="66" s="1"/>
  <c r="C818" i="66"/>
  <c r="C1336" i="66" s="1"/>
  <c r="C819" i="66"/>
  <c r="C1337" i="66" s="1"/>
  <c r="C820" i="66"/>
  <c r="C1338" i="66" s="1"/>
  <c r="C821" i="66"/>
  <c r="C1339" i="66" s="1"/>
  <c r="C822" i="66"/>
  <c r="C1340" i="66" s="1"/>
  <c r="C823" i="66"/>
  <c r="C1341" i="66" s="1"/>
  <c r="C824" i="66"/>
  <c r="C1342" i="66" s="1"/>
  <c r="C825" i="66"/>
  <c r="C1343" i="66" s="1"/>
  <c r="C826" i="66"/>
  <c r="C1344" i="66" s="1"/>
  <c r="C827" i="66"/>
  <c r="C1345" i="66" s="1"/>
  <c r="C828" i="66"/>
  <c r="C1346" i="66" s="1"/>
  <c r="C807" i="66"/>
  <c r="C1325" i="66" s="1"/>
  <c r="D808" i="66"/>
  <c r="C862" i="66" s="1"/>
  <c r="D809" i="66"/>
  <c r="C863" i="66" s="1"/>
  <c r="D810" i="66"/>
  <c r="C864" i="66" s="1"/>
  <c r="D811" i="66"/>
  <c r="C865" i="66" s="1"/>
  <c r="D812" i="66"/>
  <c r="C866" i="66" s="1"/>
  <c r="D813" i="66"/>
  <c r="C867" i="66" s="1"/>
  <c r="D814" i="66"/>
  <c r="C868" i="66" s="1"/>
  <c r="D815" i="66"/>
  <c r="C869" i="66" s="1"/>
  <c r="D816" i="66"/>
  <c r="C870" i="66" s="1"/>
  <c r="D817" i="66"/>
  <c r="C871" i="66" s="1"/>
  <c r="D818" i="66"/>
  <c r="C872" i="66" s="1"/>
  <c r="D819" i="66"/>
  <c r="C873" i="66" s="1"/>
  <c r="D820" i="66"/>
  <c r="C874" i="66" s="1"/>
  <c r="D821" i="66"/>
  <c r="C875" i="66" s="1"/>
  <c r="D822" i="66"/>
  <c r="C876" i="66" s="1"/>
  <c r="D823" i="66"/>
  <c r="C877" i="66" s="1"/>
  <c r="D824" i="66"/>
  <c r="C878" i="66" s="1"/>
  <c r="D825" i="66"/>
  <c r="C879" i="66" s="1"/>
  <c r="D826" i="66"/>
  <c r="C880" i="66" s="1"/>
  <c r="D827" i="66"/>
  <c r="C881" i="66" s="1"/>
  <c r="D828" i="66"/>
  <c r="C882" i="66" s="1"/>
  <c r="D807" i="66"/>
  <c r="C861" i="66" s="1"/>
  <c r="C733" i="66"/>
  <c r="C769" i="66" s="1"/>
  <c r="C734" i="66"/>
  <c r="C770" i="66" s="1"/>
  <c r="C735" i="66"/>
  <c r="C771" i="66" s="1"/>
  <c r="C736" i="66"/>
  <c r="C772" i="66" s="1"/>
  <c r="C737" i="66"/>
  <c r="C773" i="66" s="1"/>
  <c r="C738" i="66"/>
  <c r="C774" i="66" s="1"/>
  <c r="C739" i="66"/>
  <c r="C775" i="66" s="1"/>
  <c r="C732" i="66"/>
  <c r="C768" i="66" s="1"/>
  <c r="C682" i="66"/>
  <c r="C746" i="66" s="1"/>
  <c r="C153" i="66"/>
  <c r="C1217" i="66" s="1"/>
  <c r="C154" i="66"/>
  <c r="C1218" i="66" s="1"/>
  <c r="C155" i="66"/>
  <c r="C1219" i="66" s="1"/>
  <c r="C156" i="66"/>
  <c r="C1220" i="66" s="1"/>
  <c r="C157" i="66"/>
  <c r="C1221" i="66" s="1"/>
  <c r="C158" i="66"/>
  <c r="C1222" i="66" s="1"/>
  <c r="C159" i="66"/>
  <c r="C1223" i="66" s="1"/>
  <c r="C160" i="66"/>
  <c r="C1224" i="66" s="1"/>
  <c r="C161" i="66"/>
  <c r="C1225" i="66" s="1"/>
  <c r="C162" i="66"/>
  <c r="C1226" i="66" s="1"/>
  <c r="C163" i="66"/>
  <c r="C1227" i="66" s="1"/>
  <c r="C164" i="66"/>
  <c r="C1228" i="66" s="1"/>
  <c r="C165" i="66"/>
  <c r="C1229" i="66" s="1"/>
  <c r="C166" i="66"/>
  <c r="C1230" i="66" s="1"/>
  <c r="C167" i="66"/>
  <c r="C1231" i="66" s="1"/>
  <c r="C168" i="66"/>
  <c r="C1232" i="66" s="1"/>
  <c r="C169" i="66"/>
  <c r="C1233" i="66" s="1"/>
  <c r="C170" i="66"/>
  <c r="C1234" i="66" s="1"/>
  <c r="C171" i="66"/>
  <c r="C1235" i="66" s="1"/>
  <c r="C172" i="66"/>
  <c r="C1236" i="66" s="1"/>
  <c r="C173" i="66"/>
  <c r="C1237" i="66" s="1"/>
  <c r="C174" i="66"/>
  <c r="C1238" i="66" s="1"/>
  <c r="D1191" i="66"/>
  <c r="F52" i="68" s="1"/>
  <c r="F1165" i="66"/>
  <c r="G1165" i="66"/>
  <c r="F1166" i="66"/>
  <c r="G1166" i="66"/>
  <c r="F1167" i="66"/>
  <c r="G1167" i="66"/>
  <c r="H1167" i="66"/>
  <c r="F1168" i="66"/>
  <c r="G1168" i="66"/>
  <c r="F1169" i="66"/>
  <c r="G1169" i="66"/>
  <c r="F1170" i="66"/>
  <c r="G1184" i="66" s="1"/>
  <c r="G1170" i="66"/>
  <c r="H1184" i="66" s="1"/>
  <c r="H1170" i="66"/>
  <c r="I1184" i="66" s="1"/>
  <c r="K35" i="68" s="1"/>
  <c r="E1170" i="66"/>
  <c r="F1184" i="66" s="1"/>
  <c r="E1169" i="66"/>
  <c r="E1168" i="66"/>
  <c r="E1167" i="66"/>
  <c r="K1167" i="66" s="1"/>
  <c r="E1166" i="66"/>
  <c r="E1165" i="66"/>
  <c r="D1102" i="66"/>
  <c r="J1101" i="66" s="1"/>
  <c r="D1103" i="66"/>
  <c r="J1102" i="66" s="1"/>
  <c r="D1104" i="66"/>
  <c r="J1103" i="66" s="1"/>
  <c r="D1105" i="66"/>
  <c r="J1104" i="66" s="1"/>
  <c r="D1106" i="66"/>
  <c r="J1105" i="66" s="1"/>
  <c r="D1107" i="66"/>
  <c r="J1106" i="66" s="1"/>
  <c r="D1108" i="66"/>
  <c r="J1107" i="66" s="1"/>
  <c r="D1109" i="66"/>
  <c r="J1108" i="66" s="1"/>
  <c r="E1101" i="66"/>
  <c r="D1101" i="66"/>
  <c r="J1100" i="66" s="1"/>
  <c r="J507" i="66"/>
  <c r="K507" i="66"/>
  <c r="L507" i="66"/>
  <c r="J508" i="66"/>
  <c r="K508" i="66"/>
  <c r="L508" i="66"/>
  <c r="J509" i="66"/>
  <c r="K509" i="66"/>
  <c r="L509" i="66"/>
  <c r="J510" i="66"/>
  <c r="K510" i="66"/>
  <c r="L510" i="66"/>
  <c r="K506" i="66"/>
  <c r="L506" i="66"/>
  <c r="J506" i="66"/>
  <c r="D508" i="66"/>
  <c r="E496" i="66" s="1"/>
  <c r="E508" i="66"/>
  <c r="F508" i="66"/>
  <c r="D509" i="66"/>
  <c r="E497" i="66" s="1"/>
  <c r="E509" i="66"/>
  <c r="F509" i="66"/>
  <c r="D510" i="66"/>
  <c r="E510" i="66"/>
  <c r="F510" i="66"/>
  <c r="F507" i="66"/>
  <c r="E507" i="66"/>
  <c r="D507" i="66"/>
  <c r="E495" i="66" s="1"/>
  <c r="F506" i="66"/>
  <c r="E506" i="66"/>
  <c r="D506" i="66"/>
  <c r="I506" i="66" l="1"/>
  <c r="O506" i="66" s="1"/>
  <c r="H506" i="66"/>
  <c r="N506" i="66" s="1"/>
  <c r="G506" i="66"/>
  <c r="M506" i="66" s="1"/>
  <c r="I508" i="66"/>
  <c r="O508" i="66" s="1"/>
  <c r="H508" i="66"/>
  <c r="N508" i="66" s="1"/>
  <c r="G508" i="66"/>
  <c r="M508" i="66" s="1"/>
  <c r="G509" i="66"/>
  <c r="M509" i="66" s="1"/>
  <c r="H509" i="66"/>
  <c r="N509" i="66" s="1"/>
  <c r="I509" i="66"/>
  <c r="O509" i="66" s="1"/>
  <c r="I510" i="66"/>
  <c r="O510" i="66" s="1"/>
  <c r="H510" i="66"/>
  <c r="N510" i="66" s="1"/>
  <c r="G510" i="66"/>
  <c r="M510" i="66" s="1"/>
  <c r="H507" i="66"/>
  <c r="N507" i="66" s="1"/>
  <c r="I507" i="66"/>
  <c r="O507" i="66" s="1"/>
  <c r="G507" i="66"/>
  <c r="M507" i="66" s="1"/>
  <c r="C1321" i="66"/>
  <c r="C1320" i="66"/>
  <c r="C1323" i="66"/>
  <c r="C1319" i="66"/>
  <c r="C1317" i="66"/>
  <c r="C1324" i="66"/>
  <c r="C1295" i="66"/>
  <c r="C1322" i="66"/>
  <c r="C1318" i="66"/>
  <c r="D1217" i="66"/>
  <c r="E498" i="66"/>
  <c r="E494" i="66"/>
  <c r="K1168" i="66"/>
  <c r="G1179" i="66"/>
  <c r="I30" i="68" s="1"/>
  <c r="G1182" i="66"/>
  <c r="G1185" i="66" s="1"/>
  <c r="F1179" i="66"/>
  <c r="H30" i="68" s="1"/>
  <c r="H1179" i="66"/>
  <c r="J30" i="68" s="1"/>
  <c r="H1182" i="66"/>
  <c r="H1185" i="66" s="1"/>
  <c r="F1182" i="66"/>
  <c r="F1185" i="66" s="1"/>
  <c r="K1169" i="66"/>
  <c r="K1170" i="66"/>
  <c r="D154" i="66"/>
  <c r="D153" i="66"/>
  <c r="I154" i="66"/>
  <c r="J154" i="66"/>
  <c r="K154" i="66"/>
  <c r="I155" i="66"/>
  <c r="J155" i="66"/>
  <c r="K155" i="66"/>
  <c r="I156" i="66"/>
  <c r="J156" i="66"/>
  <c r="K156" i="66"/>
  <c r="I157" i="66"/>
  <c r="J157" i="66"/>
  <c r="K157" i="66"/>
  <c r="I158" i="66"/>
  <c r="J158" i="66"/>
  <c r="K158" i="66"/>
  <c r="I159" i="66"/>
  <c r="J159" i="66"/>
  <c r="K159" i="66"/>
  <c r="I160" i="66"/>
  <c r="J160" i="66"/>
  <c r="K160" i="66"/>
  <c r="I161" i="66"/>
  <c r="J161" i="66"/>
  <c r="K161" i="66"/>
  <c r="I162" i="66"/>
  <c r="J162" i="66"/>
  <c r="K162" i="66"/>
  <c r="I163" i="66"/>
  <c r="J163" i="66"/>
  <c r="K163" i="66"/>
  <c r="I164" i="66"/>
  <c r="J164" i="66"/>
  <c r="K164" i="66"/>
  <c r="I165" i="66"/>
  <c r="J165" i="66"/>
  <c r="K165" i="66"/>
  <c r="I166" i="66"/>
  <c r="J166" i="66"/>
  <c r="K166" i="66"/>
  <c r="I167" i="66"/>
  <c r="J167" i="66"/>
  <c r="K167" i="66"/>
  <c r="I168" i="66"/>
  <c r="J168" i="66"/>
  <c r="K168" i="66"/>
  <c r="I169" i="66"/>
  <c r="J169" i="66"/>
  <c r="K169" i="66"/>
  <c r="I170" i="66"/>
  <c r="J170" i="66"/>
  <c r="K170" i="66"/>
  <c r="I171" i="66"/>
  <c r="J171" i="66"/>
  <c r="K171" i="66"/>
  <c r="I172" i="66"/>
  <c r="J172" i="66"/>
  <c r="K172" i="66"/>
  <c r="I173" i="66"/>
  <c r="J173" i="66"/>
  <c r="K173" i="66"/>
  <c r="I174" i="66"/>
  <c r="J174" i="66"/>
  <c r="K174" i="66"/>
  <c r="J153" i="66"/>
  <c r="K153" i="66"/>
  <c r="E154" i="66"/>
  <c r="D155" i="66"/>
  <c r="E155" i="66"/>
  <c r="D156" i="66"/>
  <c r="E156" i="66"/>
  <c r="D157" i="66"/>
  <c r="E157" i="66"/>
  <c r="D158" i="66"/>
  <c r="E158" i="66"/>
  <c r="D159" i="66"/>
  <c r="E159" i="66"/>
  <c r="D160" i="66"/>
  <c r="E160" i="66"/>
  <c r="D161" i="66"/>
  <c r="E161" i="66"/>
  <c r="D162" i="66"/>
  <c r="E162" i="66"/>
  <c r="D163" i="66"/>
  <c r="E163" i="66"/>
  <c r="D164" i="66"/>
  <c r="E164" i="66"/>
  <c r="D165" i="66"/>
  <c r="E165" i="66"/>
  <c r="D166" i="66"/>
  <c r="E166" i="66"/>
  <c r="D167" i="66"/>
  <c r="E167" i="66"/>
  <c r="D168" i="66"/>
  <c r="E168" i="66"/>
  <c r="D169" i="66"/>
  <c r="E169" i="66"/>
  <c r="D170" i="66"/>
  <c r="E170" i="66"/>
  <c r="D171" i="66"/>
  <c r="E171" i="66"/>
  <c r="D172" i="66"/>
  <c r="E172" i="66"/>
  <c r="D173" i="66"/>
  <c r="E173" i="66"/>
  <c r="D174" i="66"/>
  <c r="E174" i="66"/>
  <c r="E153" i="66"/>
  <c r="D1218" i="66" l="1"/>
  <c r="G167" i="66"/>
  <c r="M167" i="66" s="1"/>
  <c r="H167" i="66"/>
  <c r="N167" i="66" s="1"/>
  <c r="F167" i="66"/>
  <c r="L167" i="66" s="1"/>
  <c r="G159" i="66"/>
  <c r="M159" i="66" s="1"/>
  <c r="H159" i="66"/>
  <c r="N159" i="66" s="1"/>
  <c r="F159" i="66"/>
  <c r="L159" i="66" s="1"/>
  <c r="G171" i="66"/>
  <c r="M171" i="66" s="1"/>
  <c r="F171" i="66"/>
  <c r="L171" i="66" s="1"/>
  <c r="H171" i="66"/>
  <c r="N171" i="66" s="1"/>
  <c r="G165" i="66"/>
  <c r="M165" i="66" s="1"/>
  <c r="H165" i="66"/>
  <c r="N165" i="66" s="1"/>
  <c r="F165" i="66"/>
  <c r="L165" i="66" s="1"/>
  <c r="G155" i="66"/>
  <c r="M155" i="66" s="1"/>
  <c r="F155" i="66"/>
  <c r="L155" i="66" s="1"/>
  <c r="H155" i="66"/>
  <c r="N155" i="66" s="1"/>
  <c r="F173" i="66"/>
  <c r="L173" i="66" s="1"/>
  <c r="H173" i="66"/>
  <c r="N173" i="66" s="1"/>
  <c r="G173" i="66"/>
  <c r="M173" i="66" s="1"/>
  <c r="G169" i="66"/>
  <c r="M169" i="66" s="1"/>
  <c r="F169" i="66"/>
  <c r="L169" i="66" s="1"/>
  <c r="H169" i="66"/>
  <c r="N169" i="66" s="1"/>
  <c r="G163" i="66"/>
  <c r="M163" i="66" s="1"/>
  <c r="F163" i="66"/>
  <c r="L163" i="66" s="1"/>
  <c r="H163" i="66"/>
  <c r="N163" i="66" s="1"/>
  <c r="F161" i="66"/>
  <c r="L161" i="66" s="1"/>
  <c r="G161" i="66"/>
  <c r="M161" i="66" s="1"/>
  <c r="H161" i="66"/>
  <c r="N161" i="66" s="1"/>
  <c r="G157" i="66"/>
  <c r="M157" i="66" s="1"/>
  <c r="H157" i="66"/>
  <c r="N157" i="66" s="1"/>
  <c r="F157" i="66"/>
  <c r="L157" i="66" s="1"/>
  <c r="F154" i="66"/>
  <c r="G154" i="66"/>
  <c r="H154" i="66"/>
  <c r="N154" i="66" s="1"/>
  <c r="F162" i="66"/>
  <c r="L162" i="66" s="1"/>
  <c r="H162" i="66"/>
  <c r="N162" i="66" s="1"/>
  <c r="G162" i="66"/>
  <c r="M162" i="66" s="1"/>
  <c r="G174" i="66"/>
  <c r="M174" i="66" s="1"/>
  <c r="H174" i="66"/>
  <c r="N174" i="66" s="1"/>
  <c r="F174" i="66"/>
  <c r="L174" i="66" s="1"/>
  <c r="H172" i="66"/>
  <c r="N172" i="66" s="1"/>
  <c r="F172" i="66"/>
  <c r="L172" i="66" s="1"/>
  <c r="G172" i="66"/>
  <c r="M172" i="66" s="1"/>
  <c r="F170" i="66"/>
  <c r="L170" i="66" s="1"/>
  <c r="G170" i="66"/>
  <c r="M170" i="66" s="1"/>
  <c r="H170" i="66"/>
  <c r="N170" i="66" s="1"/>
  <c r="H168" i="66"/>
  <c r="N168" i="66" s="1"/>
  <c r="G168" i="66"/>
  <c r="M168" i="66" s="1"/>
  <c r="F168" i="66"/>
  <c r="L168" i="66" s="1"/>
  <c r="F166" i="66"/>
  <c r="L166" i="66" s="1"/>
  <c r="G166" i="66"/>
  <c r="M166" i="66" s="1"/>
  <c r="H166" i="66"/>
  <c r="N166" i="66" s="1"/>
  <c r="H164" i="66"/>
  <c r="N164" i="66" s="1"/>
  <c r="F164" i="66"/>
  <c r="L164" i="66" s="1"/>
  <c r="G164" i="66"/>
  <c r="M164" i="66" s="1"/>
  <c r="H160" i="66"/>
  <c r="N160" i="66" s="1"/>
  <c r="F160" i="66"/>
  <c r="L160" i="66" s="1"/>
  <c r="G160" i="66"/>
  <c r="M160" i="66" s="1"/>
  <c r="F158" i="66"/>
  <c r="L158" i="66" s="1"/>
  <c r="G158" i="66"/>
  <c r="M158" i="66" s="1"/>
  <c r="H158" i="66"/>
  <c r="N158" i="66" s="1"/>
  <c r="H156" i="66"/>
  <c r="N156" i="66" s="1"/>
  <c r="F156" i="66"/>
  <c r="L156" i="66" s="1"/>
  <c r="G156" i="66"/>
  <c r="M156" i="66" s="1"/>
  <c r="H153" i="66"/>
  <c r="N153" i="66" s="1"/>
  <c r="F153" i="66"/>
  <c r="L153" i="66" s="1"/>
  <c r="G153" i="66"/>
  <c r="M153" i="66" s="1"/>
  <c r="L154" i="66"/>
  <c r="M154" i="66"/>
  <c r="D1219" i="66" l="1"/>
  <c r="E1217" i="66"/>
  <c r="O174" i="66"/>
  <c r="N175" i="66"/>
  <c r="M175" i="66"/>
  <c r="O153" i="66"/>
  <c r="L175" i="66"/>
  <c r="D1220" i="66" l="1"/>
  <c r="E1218" i="66"/>
  <c r="G1129" i="66"/>
  <c r="G782" i="66"/>
  <c r="D1151" i="66"/>
  <c r="I147" i="65"/>
  <c r="I148" i="65"/>
  <c r="I149" i="65"/>
  <c r="I150" i="65"/>
  <c r="I151" i="65"/>
  <c r="I152" i="65"/>
  <c r="I153" i="65"/>
  <c r="I154" i="65"/>
  <c r="I155" i="65"/>
  <c r="D1136" i="66"/>
  <c r="D1137" i="66"/>
  <c r="D1138" i="66"/>
  <c r="D1139" i="66"/>
  <c r="D1140" i="66"/>
  <c r="D1141" i="66"/>
  <c r="D1142" i="66"/>
  <c r="D1143" i="66"/>
  <c r="D1144" i="66"/>
  <c r="D1135" i="66"/>
  <c r="M1104" i="66"/>
  <c r="M1103" i="66"/>
  <c r="E1219" i="66" l="1"/>
  <c r="D1221" i="66"/>
  <c r="D1222" i="66" s="1"/>
  <c r="I146" i="65"/>
  <c r="G733" i="66"/>
  <c r="G769" i="66" s="1"/>
  <c r="G734" i="66"/>
  <c r="G770" i="66" s="1"/>
  <c r="G735" i="66"/>
  <c r="G771" i="66" s="1"/>
  <c r="G736" i="66"/>
  <c r="G772" i="66" s="1"/>
  <c r="G737" i="66"/>
  <c r="G773" i="66" s="1"/>
  <c r="G738" i="66"/>
  <c r="G774" i="66" s="1"/>
  <c r="G739" i="66"/>
  <c r="G775" i="66" s="1"/>
  <c r="G732" i="66"/>
  <c r="G768" i="66" s="1"/>
  <c r="H733" i="66"/>
  <c r="H769" i="66" s="1"/>
  <c r="H734" i="66"/>
  <c r="H770" i="66" s="1"/>
  <c r="H735" i="66"/>
  <c r="H771" i="66" s="1"/>
  <c r="H736" i="66"/>
  <c r="H772" i="66" s="1"/>
  <c r="H737" i="66"/>
  <c r="H773" i="66" s="1"/>
  <c r="H738" i="66"/>
  <c r="H774" i="66" s="1"/>
  <c r="H739" i="66"/>
  <c r="H775" i="66" s="1"/>
  <c r="H732" i="66"/>
  <c r="H768" i="66" s="1"/>
  <c r="D733" i="66"/>
  <c r="D769" i="66" s="1"/>
  <c r="D734" i="66"/>
  <c r="D770" i="66" s="1"/>
  <c r="D735" i="66"/>
  <c r="D771" i="66" s="1"/>
  <c r="D736" i="66"/>
  <c r="D772" i="66" s="1"/>
  <c r="D737" i="66"/>
  <c r="D773" i="66" s="1"/>
  <c r="D738" i="66"/>
  <c r="D774" i="66" s="1"/>
  <c r="D739" i="66"/>
  <c r="D775" i="66" s="1"/>
  <c r="D732" i="66"/>
  <c r="D768" i="66" s="1"/>
  <c r="E1220" i="66" l="1"/>
  <c r="E1221" i="66" s="1"/>
  <c r="D1223" i="66"/>
  <c r="D1224" i="66" s="1"/>
  <c r="G42" i="27"/>
  <c r="G30" i="27"/>
  <c r="G24" i="27"/>
  <c r="H39" i="27"/>
  <c r="G33" i="27"/>
  <c r="H27" i="27"/>
  <c r="F735" i="66"/>
  <c r="F771" i="66" s="1"/>
  <c r="G22" i="27"/>
  <c r="G32" i="27"/>
  <c r="G26" i="27"/>
  <c r="F732" i="66"/>
  <c r="F768" i="66" s="1"/>
  <c r="F734" i="66"/>
  <c r="F770" i="66" s="1"/>
  <c r="H43" i="27"/>
  <c r="H37" i="27"/>
  <c r="G31" i="27"/>
  <c r="G25" i="27"/>
  <c r="F739" i="66"/>
  <c r="F775" i="66" s="1"/>
  <c r="F733" i="66"/>
  <c r="F769" i="66" s="1"/>
  <c r="N41" i="27"/>
  <c r="H35" i="27"/>
  <c r="H29" i="27"/>
  <c r="F737" i="66"/>
  <c r="F773" i="66" s="1"/>
  <c r="N40" i="27"/>
  <c r="H34" i="27"/>
  <c r="N28" i="27"/>
  <c r="F736" i="66"/>
  <c r="F772" i="66" s="1"/>
  <c r="F738" i="66"/>
  <c r="F774" i="66" s="1"/>
  <c r="G36" i="27"/>
  <c r="H23" i="27"/>
  <c r="G38" i="27"/>
  <c r="H38" i="27"/>
  <c r="E734" i="66"/>
  <c r="E770" i="66" s="1"/>
  <c r="E735" i="66"/>
  <c r="E771" i="66" s="1"/>
  <c r="E732" i="66"/>
  <c r="E768" i="66" s="1"/>
  <c r="E736" i="66"/>
  <c r="E772" i="66" s="1"/>
  <c r="E739" i="66"/>
  <c r="E775" i="66" s="1"/>
  <c r="E733" i="66"/>
  <c r="E769" i="66" s="1"/>
  <c r="E738" i="66"/>
  <c r="E774" i="66" s="1"/>
  <c r="E737" i="66"/>
  <c r="E773" i="66" s="1"/>
  <c r="H26" i="27"/>
  <c r="G35" i="27"/>
  <c r="G23" i="27"/>
  <c r="G40" i="27"/>
  <c r="G34" i="27"/>
  <c r="G28" i="27"/>
  <c r="H22" i="27"/>
  <c r="G39" i="27"/>
  <c r="G27" i="27"/>
  <c r="H32" i="27"/>
  <c r="H33" i="27"/>
  <c r="G41" i="27"/>
  <c r="G29" i="27"/>
  <c r="H42" i="27"/>
  <c r="G43" i="27"/>
  <c r="G37" i="27"/>
  <c r="E1222" i="66" l="1"/>
  <c r="E1223" i="66" s="1"/>
  <c r="D1225" i="66"/>
  <c r="G68" i="27"/>
  <c r="G63" i="27"/>
  <c r="H63" i="27"/>
  <c r="G66" i="27"/>
  <c r="G65" i="27"/>
  <c r="H67" i="27"/>
  <c r="I732" i="66"/>
  <c r="I768" i="66" s="1"/>
  <c r="H64" i="27"/>
  <c r="G67" i="27"/>
  <c r="G61" i="27"/>
  <c r="H65" i="27"/>
  <c r="H66" i="27"/>
  <c r="H62" i="27"/>
  <c r="G62" i="27"/>
  <c r="G64" i="27"/>
  <c r="H68" i="27"/>
  <c r="I738" i="66"/>
  <c r="I774" i="66" s="1"/>
  <c r="N23" i="27"/>
  <c r="H61" i="27"/>
  <c r="N39" i="27"/>
  <c r="I739" i="66"/>
  <c r="I775" i="66" s="1"/>
  <c r="I736" i="66"/>
  <c r="I772" i="66" s="1"/>
  <c r="N37" i="27"/>
  <c r="H41" i="27"/>
  <c r="N34" i="27"/>
  <c r="N29" i="27"/>
  <c r="N27" i="27"/>
  <c r="I733" i="66"/>
  <c r="I769" i="66" s="1"/>
  <c r="I735" i="66"/>
  <c r="I771" i="66" s="1"/>
  <c r="H40" i="27"/>
  <c r="N35" i="27"/>
  <c r="N32" i="27"/>
  <c r="N36" i="27"/>
  <c r="I734" i="66"/>
  <c r="I770" i="66" s="1"/>
  <c r="N38" i="27"/>
  <c r="N24" i="27"/>
  <c r="N42" i="27"/>
  <c r="H28" i="27"/>
  <c r="N31" i="27"/>
  <c r="N30" i="27"/>
  <c r="I737" i="66"/>
  <c r="I773" i="66" s="1"/>
  <c r="N25" i="27"/>
  <c r="N43" i="27"/>
  <c r="N26" i="27"/>
  <c r="H36" i="27"/>
  <c r="H25" i="27"/>
  <c r="H31" i="27"/>
  <c r="H24" i="27"/>
  <c r="H30" i="27"/>
  <c r="E1224" i="66" l="1"/>
  <c r="D1226" i="66"/>
  <c r="M66" i="27"/>
  <c r="M64" i="27"/>
  <c r="M65" i="27"/>
  <c r="M68" i="27"/>
  <c r="M67" i="27"/>
  <c r="M61" i="27"/>
  <c r="N33" i="27"/>
  <c r="N22" i="27"/>
  <c r="I704" i="66"/>
  <c r="G626" i="66" s="1"/>
  <c r="H1165" i="66" s="1"/>
  <c r="E808" i="66"/>
  <c r="E809" i="66"/>
  <c r="E810" i="66"/>
  <c r="E811" i="66"/>
  <c r="E813" i="66"/>
  <c r="E814" i="66"/>
  <c r="E815" i="66"/>
  <c r="E816" i="66"/>
  <c r="E817" i="66"/>
  <c r="E818" i="66"/>
  <c r="E819" i="66"/>
  <c r="E820" i="66"/>
  <c r="E821" i="66"/>
  <c r="E822" i="66"/>
  <c r="E823" i="66"/>
  <c r="E824" i="66"/>
  <c r="E825" i="66"/>
  <c r="E826" i="66"/>
  <c r="E827" i="66"/>
  <c r="E828" i="66"/>
  <c r="E1225" i="66" l="1"/>
  <c r="D1227" i="66"/>
  <c r="E607" i="66"/>
  <c r="E608" i="66"/>
  <c r="E609" i="66"/>
  <c r="E610" i="66"/>
  <c r="F607" i="66"/>
  <c r="F608" i="66"/>
  <c r="F609" i="66"/>
  <c r="F610" i="66"/>
  <c r="F606" i="66"/>
  <c r="E606" i="66"/>
  <c r="D607" i="66"/>
  <c r="D608" i="66"/>
  <c r="D609" i="66"/>
  <c r="D610" i="66"/>
  <c r="D606" i="66"/>
  <c r="E1226" i="66" l="1"/>
  <c r="D1228" i="66"/>
  <c r="E1227" i="66" s="1"/>
  <c r="I610" i="66"/>
  <c r="O610" i="66" s="1"/>
  <c r="G610" i="66"/>
  <c r="I150" i="60" s="1"/>
  <c r="H610" i="66"/>
  <c r="N610" i="66" s="1"/>
  <c r="G607" i="66"/>
  <c r="M607" i="66" s="1"/>
  <c r="H607" i="66"/>
  <c r="N607" i="66" s="1"/>
  <c r="I607" i="66"/>
  <c r="O607" i="66" s="1"/>
  <c r="G609" i="66"/>
  <c r="M609" i="66" s="1"/>
  <c r="H609" i="66"/>
  <c r="N609" i="66" s="1"/>
  <c r="I609" i="66"/>
  <c r="O609" i="66" s="1"/>
  <c r="I606" i="66"/>
  <c r="O606" i="66" s="1"/>
  <c r="G606" i="66"/>
  <c r="M606" i="66" s="1"/>
  <c r="H606" i="66"/>
  <c r="N606" i="66" s="1"/>
  <c r="G608" i="66"/>
  <c r="M608" i="66" s="1"/>
  <c r="H608" i="66"/>
  <c r="N608" i="66" s="1"/>
  <c r="I608" i="66"/>
  <c r="O608" i="66" s="1"/>
  <c r="E575" i="66"/>
  <c r="E574" i="66"/>
  <c r="E573" i="66"/>
  <c r="E572" i="66"/>
  <c r="E571" i="66"/>
  <c r="D1229" i="66" l="1"/>
  <c r="M610" i="66"/>
  <c r="P610" i="66" s="1"/>
  <c r="N617" i="66"/>
  <c r="K150" i="60"/>
  <c r="J150" i="60"/>
  <c r="P607" i="66"/>
  <c r="P608" i="66"/>
  <c r="O617" i="66"/>
  <c r="P609" i="66"/>
  <c r="P606" i="66"/>
  <c r="K308" i="66"/>
  <c r="K430" i="66" s="1"/>
  <c r="L308" i="66"/>
  <c r="L430" i="66" s="1"/>
  <c r="K309" i="66"/>
  <c r="K431" i="66" s="1"/>
  <c r="L309" i="66"/>
  <c r="L431" i="66" s="1"/>
  <c r="K310" i="66"/>
  <c r="K432" i="66" s="1"/>
  <c r="L310" i="66"/>
  <c r="L432" i="66" s="1"/>
  <c r="K311" i="66"/>
  <c r="K433" i="66" s="1"/>
  <c r="L311" i="66"/>
  <c r="L433" i="66" s="1"/>
  <c r="K312" i="66"/>
  <c r="K434" i="66" s="1"/>
  <c r="L312" i="66"/>
  <c r="L434" i="66" s="1"/>
  <c r="K313" i="66"/>
  <c r="K435" i="66" s="1"/>
  <c r="L313" i="66"/>
  <c r="L435" i="66" s="1"/>
  <c r="K314" i="66"/>
  <c r="K436" i="66" s="1"/>
  <c r="L314" i="66"/>
  <c r="L436" i="66" s="1"/>
  <c r="K315" i="66"/>
  <c r="K437" i="66" s="1"/>
  <c r="L315" i="66"/>
  <c r="L437" i="66" s="1"/>
  <c r="K316" i="66"/>
  <c r="K438" i="66" s="1"/>
  <c r="L316" i="66"/>
  <c r="L438" i="66" s="1"/>
  <c r="K317" i="66"/>
  <c r="K439" i="66" s="1"/>
  <c r="L317" i="66"/>
  <c r="L439" i="66" s="1"/>
  <c r="K318" i="66"/>
  <c r="K440" i="66" s="1"/>
  <c r="L318" i="66"/>
  <c r="L440" i="66" s="1"/>
  <c r="K319" i="66"/>
  <c r="K441" i="66" s="1"/>
  <c r="L319" i="66"/>
  <c r="L441" i="66" s="1"/>
  <c r="K320" i="66"/>
  <c r="K442" i="66" s="1"/>
  <c r="L320" i="66"/>
  <c r="L442" i="66" s="1"/>
  <c r="K321" i="66"/>
  <c r="K443" i="66" s="1"/>
  <c r="L321" i="66"/>
  <c r="L443" i="66" s="1"/>
  <c r="K322" i="66"/>
  <c r="K444" i="66" s="1"/>
  <c r="L322" i="66"/>
  <c r="L444" i="66" s="1"/>
  <c r="K323" i="66"/>
  <c r="K445" i="66" s="1"/>
  <c r="L323" i="66"/>
  <c r="L445" i="66" s="1"/>
  <c r="K324" i="66"/>
  <c r="K446" i="66" s="1"/>
  <c r="L324" i="66"/>
  <c r="L446" i="66" s="1"/>
  <c r="K325" i="66"/>
  <c r="K447" i="66" s="1"/>
  <c r="L325" i="66"/>
  <c r="L447" i="66" s="1"/>
  <c r="K326" i="66"/>
  <c r="K448" i="66" s="1"/>
  <c r="L326" i="66"/>
  <c r="L448" i="66" s="1"/>
  <c r="K327" i="66"/>
  <c r="K449" i="66" s="1"/>
  <c r="L327" i="66"/>
  <c r="L449" i="66" s="1"/>
  <c r="J309" i="66"/>
  <c r="J431" i="66" s="1"/>
  <c r="J310" i="66"/>
  <c r="J432" i="66" s="1"/>
  <c r="J311" i="66"/>
  <c r="J433" i="66" s="1"/>
  <c r="J312" i="66"/>
  <c r="J434" i="66" s="1"/>
  <c r="J313" i="66"/>
  <c r="J435" i="66" s="1"/>
  <c r="J314" i="66"/>
  <c r="J436" i="66" s="1"/>
  <c r="J315" i="66"/>
  <c r="J437" i="66" s="1"/>
  <c r="J316" i="66"/>
  <c r="J438" i="66" s="1"/>
  <c r="J317" i="66"/>
  <c r="J439" i="66" s="1"/>
  <c r="J318" i="66"/>
  <c r="J440" i="66" s="1"/>
  <c r="J319" i="66"/>
  <c r="J441" i="66" s="1"/>
  <c r="J320" i="66"/>
  <c r="J442" i="66" s="1"/>
  <c r="J321" i="66"/>
  <c r="J443" i="66" s="1"/>
  <c r="J322" i="66"/>
  <c r="J444" i="66" s="1"/>
  <c r="J323" i="66"/>
  <c r="J445" i="66" s="1"/>
  <c r="J324" i="66"/>
  <c r="J446" i="66" s="1"/>
  <c r="J325" i="66"/>
  <c r="J447" i="66" s="1"/>
  <c r="J326" i="66"/>
  <c r="J448" i="66" s="1"/>
  <c r="J327" i="66"/>
  <c r="J449" i="66" s="1"/>
  <c r="J308" i="66"/>
  <c r="J430" i="66" s="1"/>
  <c r="F309" i="66"/>
  <c r="F431" i="66" s="1"/>
  <c r="F310" i="66"/>
  <c r="F432" i="66" s="1"/>
  <c r="F311" i="66"/>
  <c r="F433" i="66" s="1"/>
  <c r="F312" i="66"/>
  <c r="F434" i="66" s="1"/>
  <c r="F313" i="66"/>
  <c r="F435" i="66" s="1"/>
  <c r="F314" i="66"/>
  <c r="F436" i="66" s="1"/>
  <c r="F315" i="66"/>
  <c r="F437" i="66" s="1"/>
  <c r="F316" i="66"/>
  <c r="F438" i="66" s="1"/>
  <c r="F317" i="66"/>
  <c r="F439" i="66" s="1"/>
  <c r="F318" i="66"/>
  <c r="F440" i="66" s="1"/>
  <c r="F319" i="66"/>
  <c r="F441" i="66" s="1"/>
  <c r="F320" i="66"/>
  <c r="F442" i="66" s="1"/>
  <c r="F321" i="66"/>
  <c r="F443" i="66" s="1"/>
  <c r="F322" i="66"/>
  <c r="F444" i="66" s="1"/>
  <c r="F323" i="66"/>
  <c r="F445" i="66" s="1"/>
  <c r="F324" i="66"/>
  <c r="F446" i="66" s="1"/>
  <c r="F325" i="66"/>
  <c r="F447" i="66" s="1"/>
  <c r="F326" i="66"/>
  <c r="F448" i="66" s="1"/>
  <c r="F327" i="66"/>
  <c r="F449" i="66" s="1"/>
  <c r="F308" i="66"/>
  <c r="F430" i="66" s="1"/>
  <c r="E309" i="66"/>
  <c r="E310" i="66"/>
  <c r="E311" i="66"/>
  <c r="E312" i="66"/>
  <c r="E313" i="66"/>
  <c r="E314" i="66"/>
  <c r="E315" i="66"/>
  <c r="E316" i="66"/>
  <c r="E317" i="66"/>
  <c r="E318" i="66"/>
  <c r="E319" i="66"/>
  <c r="E320" i="66"/>
  <c r="E321" i="66"/>
  <c r="E322" i="66"/>
  <c r="E323" i="66"/>
  <c r="E324" i="66"/>
  <c r="E325" i="66"/>
  <c r="E326" i="66"/>
  <c r="E327" i="66"/>
  <c r="E308" i="66"/>
  <c r="D309" i="66"/>
  <c r="E263" i="66" s="1"/>
  <c r="D310" i="66"/>
  <c r="E264" i="66" s="1"/>
  <c r="D311" i="66"/>
  <c r="D312" i="66"/>
  <c r="E266" i="66" s="1"/>
  <c r="D313" i="66"/>
  <c r="E267" i="66" s="1"/>
  <c r="D314" i="66"/>
  <c r="E268" i="66" s="1"/>
  <c r="D315" i="66"/>
  <c r="E269" i="66" s="1"/>
  <c r="D316" i="66"/>
  <c r="E270" i="66" s="1"/>
  <c r="D317" i="66"/>
  <c r="E271" i="66" s="1"/>
  <c r="D318" i="66"/>
  <c r="E272" i="66" s="1"/>
  <c r="D319" i="66"/>
  <c r="E273" i="66" s="1"/>
  <c r="D320" i="66"/>
  <c r="E274" i="66" s="1"/>
  <c r="D321" i="66"/>
  <c r="E275" i="66" s="1"/>
  <c r="D322" i="66"/>
  <c r="E276" i="66" s="1"/>
  <c r="D323" i="66"/>
  <c r="E277" i="66" s="1"/>
  <c r="D324" i="66"/>
  <c r="E278" i="66" s="1"/>
  <c r="D325" i="66"/>
  <c r="E279" i="66" s="1"/>
  <c r="D326" i="66"/>
  <c r="E280" i="66" s="1"/>
  <c r="D327" i="66"/>
  <c r="D308" i="66"/>
  <c r="E1228" i="66" l="1"/>
  <c r="D1230" i="66"/>
  <c r="D1231" i="66" s="1"/>
  <c r="M617" i="66"/>
  <c r="P617" i="66"/>
  <c r="G308" i="66"/>
  <c r="H308" i="66"/>
  <c r="N308" i="66" s="1"/>
  <c r="I308" i="66"/>
  <c r="I324" i="66"/>
  <c r="O324" i="66" s="1"/>
  <c r="G324" i="66"/>
  <c r="M324" i="66" s="1"/>
  <c r="H324" i="66"/>
  <c r="N324" i="66" s="1"/>
  <c r="H320" i="66"/>
  <c r="N320" i="66" s="1"/>
  <c r="G320" i="66"/>
  <c r="M320" i="66" s="1"/>
  <c r="I320" i="66"/>
  <c r="O320" i="66" s="1"/>
  <c r="I316" i="66"/>
  <c r="O316" i="66" s="1"/>
  <c r="G316" i="66"/>
  <c r="M316" i="66" s="1"/>
  <c r="H316" i="66"/>
  <c r="N316" i="66" s="1"/>
  <c r="H312" i="66"/>
  <c r="N312" i="66" s="1"/>
  <c r="G312" i="66"/>
  <c r="M312" i="66" s="1"/>
  <c r="I312" i="66"/>
  <c r="O312" i="66" s="1"/>
  <c r="H327" i="66"/>
  <c r="N327" i="66" s="1"/>
  <c r="G327" i="66"/>
  <c r="M327" i="66" s="1"/>
  <c r="I327" i="66"/>
  <c r="I323" i="66"/>
  <c r="O323" i="66" s="1"/>
  <c r="G323" i="66"/>
  <c r="M323" i="66" s="1"/>
  <c r="H323" i="66"/>
  <c r="N323" i="66" s="1"/>
  <c r="I319" i="66"/>
  <c r="O319" i="66" s="1"/>
  <c r="H319" i="66"/>
  <c r="N319" i="66" s="1"/>
  <c r="G319" i="66"/>
  <c r="M319" i="66" s="1"/>
  <c r="I315" i="66"/>
  <c r="O315" i="66" s="1"/>
  <c r="G315" i="66"/>
  <c r="M315" i="66" s="1"/>
  <c r="H315" i="66"/>
  <c r="N315" i="66" s="1"/>
  <c r="I311" i="66"/>
  <c r="O311" i="66" s="1"/>
  <c r="H311" i="66"/>
  <c r="N311" i="66" s="1"/>
  <c r="G311" i="66"/>
  <c r="M311" i="66" s="1"/>
  <c r="H326" i="66"/>
  <c r="N326" i="66" s="1"/>
  <c r="I326" i="66"/>
  <c r="O326" i="66" s="1"/>
  <c r="G326" i="66"/>
  <c r="M326" i="66" s="1"/>
  <c r="H322" i="66"/>
  <c r="N322" i="66" s="1"/>
  <c r="I322" i="66"/>
  <c r="O322" i="66" s="1"/>
  <c r="G322" i="66"/>
  <c r="M322" i="66" s="1"/>
  <c r="H318" i="66"/>
  <c r="N318" i="66" s="1"/>
  <c r="I318" i="66"/>
  <c r="O318" i="66" s="1"/>
  <c r="G318" i="66"/>
  <c r="M318" i="66" s="1"/>
  <c r="H314" i="66"/>
  <c r="N314" i="66" s="1"/>
  <c r="G314" i="66"/>
  <c r="G436" i="66" s="1"/>
  <c r="I314" i="66"/>
  <c r="I436" i="66" s="1"/>
  <c r="H310" i="66"/>
  <c r="N310" i="66" s="1"/>
  <c r="I310" i="66"/>
  <c r="O310" i="66" s="1"/>
  <c r="G310" i="66"/>
  <c r="M310" i="66" s="1"/>
  <c r="G325" i="66"/>
  <c r="M325" i="66" s="1"/>
  <c r="H325" i="66"/>
  <c r="N325" i="66" s="1"/>
  <c r="I325" i="66"/>
  <c r="O325" i="66" s="1"/>
  <c r="G321" i="66"/>
  <c r="M321" i="66" s="1"/>
  <c r="H321" i="66"/>
  <c r="N321" i="66" s="1"/>
  <c r="I321" i="66"/>
  <c r="O321" i="66" s="1"/>
  <c r="G317" i="66"/>
  <c r="M317" i="66" s="1"/>
  <c r="I317" i="66"/>
  <c r="O317" i="66" s="1"/>
  <c r="H317" i="66"/>
  <c r="N317" i="66" s="1"/>
  <c r="G313" i="66"/>
  <c r="M313" i="66" s="1"/>
  <c r="H313" i="66"/>
  <c r="N313" i="66" s="1"/>
  <c r="I313" i="66"/>
  <c r="I435" i="66" s="1"/>
  <c r="G309" i="66"/>
  <c r="G431" i="66" s="1"/>
  <c r="H309" i="66"/>
  <c r="N309" i="66" s="1"/>
  <c r="I309" i="66"/>
  <c r="I431" i="66" s="1"/>
  <c r="E281" i="66"/>
  <c r="O327" i="66"/>
  <c r="E265" i="66"/>
  <c r="E262" i="66"/>
  <c r="O308" i="66"/>
  <c r="M308" i="66"/>
  <c r="H438" i="66"/>
  <c r="I437" i="66"/>
  <c r="H448" i="66"/>
  <c r="I442" i="66"/>
  <c r="I446" i="66"/>
  <c r="I434" i="66"/>
  <c r="H434" i="66"/>
  <c r="I445" i="66"/>
  <c r="H445" i="66"/>
  <c r="E440" i="66"/>
  <c r="E446" i="66"/>
  <c r="E445" i="66"/>
  <c r="E439" i="66"/>
  <c r="E438" i="66"/>
  <c r="E444" i="66"/>
  <c r="E449" i="66"/>
  <c r="E443" i="66"/>
  <c r="E437" i="66"/>
  <c r="E448" i="66"/>
  <c r="E442" i="66"/>
  <c r="E436" i="66"/>
  <c r="E447" i="66"/>
  <c r="E441" i="66"/>
  <c r="G441" i="66"/>
  <c r="E435" i="66"/>
  <c r="E434" i="66"/>
  <c r="E431" i="66"/>
  <c r="E432" i="66"/>
  <c r="E433" i="66"/>
  <c r="E430" i="66"/>
  <c r="D443" i="66"/>
  <c r="D437" i="66"/>
  <c r="D431" i="66"/>
  <c r="D442" i="66"/>
  <c r="D436" i="66"/>
  <c r="D447" i="66"/>
  <c r="D441" i="66"/>
  <c r="D435" i="66"/>
  <c r="D446" i="66"/>
  <c r="D440" i="66"/>
  <c r="D434" i="66"/>
  <c r="D445" i="66"/>
  <c r="D439" i="66"/>
  <c r="D433" i="66"/>
  <c r="D430" i="66"/>
  <c r="D444" i="66"/>
  <c r="D438" i="66"/>
  <c r="D432" i="66"/>
  <c r="D449" i="66"/>
  <c r="D448" i="66"/>
  <c r="G444" i="66"/>
  <c r="H442" i="66"/>
  <c r="F1200" i="66"/>
  <c r="G64" i="68" s="1"/>
  <c r="E1196" i="66"/>
  <c r="E1200" i="66" s="1"/>
  <c r="G58" i="68" s="1"/>
  <c r="D1196" i="66"/>
  <c r="D1200" i="66" s="1"/>
  <c r="G52" i="68" s="1"/>
  <c r="G1191" i="66"/>
  <c r="F1191" i="66"/>
  <c r="F64" i="68" s="1"/>
  <c r="E1191" i="66"/>
  <c r="F58" i="68" s="1"/>
  <c r="D1199" i="66"/>
  <c r="I156" i="65"/>
  <c r="E1229" i="66" l="1"/>
  <c r="E1230" i="66" s="1"/>
  <c r="D1232" i="66"/>
  <c r="G437" i="66"/>
  <c r="H446" i="66"/>
  <c r="H437" i="66"/>
  <c r="I448" i="66"/>
  <c r="G442" i="66"/>
  <c r="G445" i="66"/>
  <c r="O314" i="66"/>
  <c r="G434" i="66"/>
  <c r="G448" i="66"/>
  <c r="G432" i="66"/>
  <c r="I440" i="66"/>
  <c r="G440" i="66"/>
  <c r="H440" i="66"/>
  <c r="I432" i="66"/>
  <c r="H436" i="66"/>
  <c r="I447" i="66"/>
  <c r="I443" i="66"/>
  <c r="H435" i="66"/>
  <c r="G447" i="66"/>
  <c r="G438" i="66"/>
  <c r="H444" i="66"/>
  <c r="G446" i="66"/>
  <c r="I438" i="66"/>
  <c r="G439" i="66"/>
  <c r="H441" i="66"/>
  <c r="H447" i="66"/>
  <c r="I441" i="66"/>
  <c r="H432" i="66"/>
  <c r="I444" i="66"/>
  <c r="H439" i="66"/>
  <c r="G443" i="66"/>
  <c r="O313" i="66"/>
  <c r="P313" i="66" s="1"/>
  <c r="I439" i="66"/>
  <c r="H443" i="66"/>
  <c r="M309" i="66"/>
  <c r="H431" i="66"/>
  <c r="P318" i="66"/>
  <c r="P323" i="66"/>
  <c r="G435" i="66"/>
  <c r="P321" i="66"/>
  <c r="P326" i="66"/>
  <c r="P315" i="66"/>
  <c r="P317" i="66"/>
  <c r="P325" i="66"/>
  <c r="O309" i="66"/>
  <c r="P312" i="66"/>
  <c r="P322" i="66"/>
  <c r="P319" i="66"/>
  <c r="P320" i="66"/>
  <c r="P310" i="66"/>
  <c r="P316" i="66"/>
  <c r="P324" i="66"/>
  <c r="P327" i="66"/>
  <c r="H449" i="66"/>
  <c r="G449" i="66"/>
  <c r="I449" i="66"/>
  <c r="M314" i="66"/>
  <c r="G433" i="66"/>
  <c r="P311" i="66"/>
  <c r="N328" i="66"/>
  <c r="I433" i="66"/>
  <c r="H433" i="66"/>
  <c r="I430" i="66"/>
  <c r="G430" i="66"/>
  <c r="H430" i="66"/>
  <c r="M430" i="66"/>
  <c r="F1201" i="66"/>
  <c r="G66" i="68" s="1"/>
  <c r="E1201" i="66"/>
  <c r="G60" i="68" s="1"/>
  <c r="D1201" i="66"/>
  <c r="G54" i="68" s="1"/>
  <c r="F1199" i="66"/>
  <c r="G1199" i="66"/>
  <c r="F46" i="68"/>
  <c r="I17" i="62"/>
  <c r="J17" i="62"/>
  <c r="I44" i="60"/>
  <c r="K44" i="60"/>
  <c r="J44" i="60"/>
  <c r="I26" i="62"/>
  <c r="J29" i="62"/>
  <c r="J25" i="62"/>
  <c r="J19" i="62"/>
  <c r="I30" i="62"/>
  <c r="I24" i="62"/>
  <c r="I18" i="62"/>
  <c r="J20" i="62"/>
  <c r="J10" i="62"/>
  <c r="J26" i="62"/>
  <c r="I31" i="62"/>
  <c r="I23" i="62"/>
  <c r="J30" i="62"/>
  <c r="J24" i="62"/>
  <c r="J18" i="62"/>
  <c r="I12" i="62"/>
  <c r="I13" i="62"/>
  <c r="I20" i="62"/>
  <c r="I10" i="62"/>
  <c r="I29" i="62"/>
  <c r="J31" i="62"/>
  <c r="I25" i="62"/>
  <c r="I19" i="62"/>
  <c r="J23" i="62"/>
  <c r="J12" i="62"/>
  <c r="J13" i="62"/>
  <c r="I14" i="62"/>
  <c r="I11" i="62"/>
  <c r="I28" i="62"/>
  <c r="I22" i="62"/>
  <c r="I16" i="62"/>
  <c r="J14" i="62"/>
  <c r="J11" i="62"/>
  <c r="J28" i="62"/>
  <c r="J22" i="62"/>
  <c r="J16" i="62"/>
  <c r="I27" i="62"/>
  <c r="I21" i="62"/>
  <c r="I15" i="62"/>
  <c r="J27" i="62"/>
  <c r="J21" i="62"/>
  <c r="J15" i="62"/>
  <c r="D1153" i="66"/>
  <c r="M435" i="66"/>
  <c r="K45" i="60"/>
  <c r="M445" i="66"/>
  <c r="O445" i="66"/>
  <c r="N430" i="66"/>
  <c r="O430" i="66"/>
  <c r="N435" i="66"/>
  <c r="F1195" i="66"/>
  <c r="D1195" i="66"/>
  <c r="G1195" i="66"/>
  <c r="E1195" i="66"/>
  <c r="E1199" i="66"/>
  <c r="E1231" i="66" l="1"/>
  <c r="D1233" i="66"/>
  <c r="P314" i="66"/>
  <c r="P309" i="66"/>
  <c r="O328" i="66"/>
  <c r="M328" i="66"/>
  <c r="P45" i="60"/>
  <c r="D1204" i="66"/>
  <c r="I147" i="60"/>
  <c r="O147" i="60"/>
  <c r="K147" i="60"/>
  <c r="Q147" i="60"/>
  <c r="J147" i="60"/>
  <c r="P147" i="60"/>
  <c r="J149" i="60"/>
  <c r="P149" i="60"/>
  <c r="K146" i="60"/>
  <c r="J148" i="60"/>
  <c r="P148" i="60"/>
  <c r="K148" i="60"/>
  <c r="Q148" i="60"/>
  <c r="J146" i="60"/>
  <c r="I148" i="60"/>
  <c r="O148" i="60"/>
  <c r="K149" i="60"/>
  <c r="Q149" i="60"/>
  <c r="Q150" i="60"/>
  <c r="O150" i="60"/>
  <c r="P150" i="60"/>
  <c r="H17" i="62"/>
  <c r="H22" i="62"/>
  <c r="N434" i="66"/>
  <c r="M434" i="66"/>
  <c r="O434" i="66"/>
  <c r="I244" i="68"/>
  <c r="I242" i="68"/>
  <c r="P241" i="68"/>
  <c r="P244" i="68"/>
  <c r="P242" i="68"/>
  <c r="I241" i="68"/>
  <c r="I228" i="68"/>
  <c r="I226" i="68"/>
  <c r="P225" i="68"/>
  <c r="P228" i="68"/>
  <c r="P226" i="68"/>
  <c r="I225" i="68"/>
  <c r="I212" i="68"/>
  <c r="I210" i="68"/>
  <c r="P196" i="68"/>
  <c r="P164" i="68"/>
  <c r="P132" i="68"/>
  <c r="P100" i="68"/>
  <c r="P194" i="68"/>
  <c r="P162" i="68"/>
  <c r="P130" i="68"/>
  <c r="P98" i="68"/>
  <c r="P209" i="68"/>
  <c r="P193" i="68"/>
  <c r="P161" i="68"/>
  <c r="P129" i="68"/>
  <c r="P97" i="68"/>
  <c r="P180" i="68"/>
  <c r="P148" i="68"/>
  <c r="P116" i="68"/>
  <c r="P212" i="68"/>
  <c r="P210" i="68"/>
  <c r="I209" i="68"/>
  <c r="P178" i="68"/>
  <c r="P146" i="68"/>
  <c r="P114" i="68"/>
  <c r="P177" i="68"/>
  <c r="P145" i="68"/>
  <c r="P113" i="68"/>
  <c r="I196" i="68"/>
  <c r="I194" i="68"/>
  <c r="I193" i="68"/>
  <c r="I177" i="68"/>
  <c r="I180" i="68"/>
  <c r="I178" i="68"/>
  <c r="I164" i="68"/>
  <c r="I162" i="68"/>
  <c r="I161" i="68"/>
  <c r="I145" i="68"/>
  <c r="I148" i="68"/>
  <c r="I146" i="68"/>
  <c r="I129" i="68"/>
  <c r="I130" i="68"/>
  <c r="I132" i="68"/>
  <c r="I116" i="68"/>
  <c r="I114" i="68"/>
  <c r="I113" i="68"/>
  <c r="I97" i="68"/>
  <c r="P81" i="68"/>
  <c r="I84" i="68"/>
  <c r="I100" i="68"/>
  <c r="I98" i="68"/>
  <c r="P84" i="68"/>
  <c r="P82" i="68"/>
  <c r="I82" i="68"/>
  <c r="I81" i="68"/>
  <c r="I149" i="60"/>
  <c r="H20" i="62"/>
  <c r="N20" i="62"/>
  <c r="H11" i="62"/>
  <c r="H18" i="62"/>
  <c r="H25" i="62"/>
  <c r="H21" i="62"/>
  <c r="N21" i="62"/>
  <c r="H23" i="62"/>
  <c r="H19" i="62"/>
  <c r="H24" i="62"/>
  <c r="N24" i="62"/>
  <c r="H13" i="62"/>
  <c r="H16" i="62"/>
  <c r="H30" i="62"/>
  <c r="N30" i="62"/>
  <c r="H26" i="62"/>
  <c r="H29" i="62"/>
  <c r="H28" i="62"/>
  <c r="N28" i="62"/>
  <c r="H27" i="62"/>
  <c r="H31" i="62"/>
  <c r="H14" i="62"/>
  <c r="N14" i="62"/>
  <c r="H15" i="62"/>
  <c r="I135" i="60"/>
  <c r="K135" i="60"/>
  <c r="Q135" i="60"/>
  <c r="J135" i="60"/>
  <c r="P135" i="60"/>
  <c r="J134" i="60"/>
  <c r="K134" i="60"/>
  <c r="Q136" i="60"/>
  <c r="K136" i="60"/>
  <c r="I134" i="60"/>
  <c r="P136" i="60"/>
  <c r="J136" i="60"/>
  <c r="O136" i="60"/>
  <c r="I136" i="60"/>
  <c r="J132" i="60"/>
  <c r="K132" i="60"/>
  <c r="I132" i="60"/>
  <c r="J133" i="60"/>
  <c r="K133" i="60"/>
  <c r="I133" i="60"/>
  <c r="H12" i="62"/>
  <c r="P29" i="62"/>
  <c r="N22" i="62"/>
  <c r="P23" i="62"/>
  <c r="O21" i="62"/>
  <c r="O26" i="62"/>
  <c r="P16" i="62"/>
  <c r="P11" i="62"/>
  <c r="O24" i="62"/>
  <c r="O30" i="62"/>
  <c r="O20" i="62"/>
  <c r="P21" i="62"/>
  <c r="N10" i="62"/>
  <c r="H10" i="62"/>
  <c r="O28" i="62"/>
  <c r="N29" i="62"/>
  <c r="O13" i="62"/>
  <c r="O14" i="62"/>
  <c r="O15" i="62"/>
  <c r="O22" i="62"/>
  <c r="O11" i="62"/>
  <c r="P14" i="62"/>
  <c r="P13" i="62"/>
  <c r="O19" i="62"/>
  <c r="P30" i="62"/>
  <c r="N31" i="62"/>
  <c r="O29" i="62"/>
  <c r="P28" i="62"/>
  <c r="N23" i="62"/>
  <c r="O16" i="62"/>
  <c r="N11" i="62"/>
  <c r="P26" i="62"/>
  <c r="P19" i="62"/>
  <c r="O25" i="62"/>
  <c r="P22" i="62"/>
  <c r="P15" i="62"/>
  <c r="P10" i="62"/>
  <c r="P25" i="62"/>
  <c r="O31" i="62"/>
  <c r="O10" i="62"/>
  <c r="N17" i="62"/>
  <c r="N13" i="62"/>
  <c r="N15" i="62"/>
  <c r="P27" i="62"/>
  <c r="N26" i="62"/>
  <c r="P17" i="62"/>
  <c r="O23" i="62"/>
  <c r="P31" i="62"/>
  <c r="N27" i="62"/>
  <c r="N19" i="62"/>
  <c r="P24" i="62"/>
  <c r="O27" i="62"/>
  <c r="P20" i="62"/>
  <c r="N16" i="62"/>
  <c r="P18" i="62"/>
  <c r="O18" i="62"/>
  <c r="O12" i="62"/>
  <c r="P12" i="62"/>
  <c r="N12" i="62"/>
  <c r="M62" i="27"/>
  <c r="I146" i="60"/>
  <c r="O435" i="66"/>
  <c r="J45" i="60"/>
  <c r="I45" i="60"/>
  <c r="K40" i="60"/>
  <c r="Q40" i="60"/>
  <c r="J58" i="60"/>
  <c r="I42" i="60"/>
  <c r="M432" i="66"/>
  <c r="J56" i="60"/>
  <c r="N446" i="66"/>
  <c r="J41" i="60"/>
  <c r="N431" i="66"/>
  <c r="K59" i="60"/>
  <c r="O437" i="66"/>
  <c r="K47" i="60"/>
  <c r="N437" i="66"/>
  <c r="J47" i="60"/>
  <c r="I55" i="60"/>
  <c r="M444" i="66"/>
  <c r="I54" i="60"/>
  <c r="O438" i="66"/>
  <c r="K48" i="60"/>
  <c r="I56" i="60"/>
  <c r="M446" i="66"/>
  <c r="N444" i="66"/>
  <c r="J54" i="60"/>
  <c r="P40" i="60"/>
  <c r="J40" i="60"/>
  <c r="K57" i="60"/>
  <c r="O447" i="66"/>
  <c r="O433" i="66"/>
  <c r="K43" i="60"/>
  <c r="N433" i="66"/>
  <c r="J43" i="60"/>
  <c r="M443" i="66"/>
  <c r="I53" i="60"/>
  <c r="J55" i="60"/>
  <c r="N445" i="66"/>
  <c r="O436" i="66"/>
  <c r="K46" i="60"/>
  <c r="P308" i="66"/>
  <c r="I40" i="60"/>
  <c r="N447" i="66"/>
  <c r="J57" i="60"/>
  <c r="J52" i="60"/>
  <c r="N442" i="66"/>
  <c r="I50" i="60"/>
  <c r="M440" i="66"/>
  <c r="K55" i="60"/>
  <c r="Q55" i="60"/>
  <c r="I52" i="60"/>
  <c r="M442" i="66"/>
  <c r="I58" i="60"/>
  <c r="M448" i="66"/>
  <c r="M441" i="66"/>
  <c r="I51" i="60"/>
  <c r="K58" i="60"/>
  <c r="O431" i="66"/>
  <c r="K41" i="60"/>
  <c r="N440" i="66"/>
  <c r="J50" i="60"/>
  <c r="I48" i="60"/>
  <c r="M438" i="66"/>
  <c r="K53" i="60"/>
  <c r="O443" i="66"/>
  <c r="N443" i="66"/>
  <c r="J53" i="60"/>
  <c r="J59" i="60"/>
  <c r="M439" i="66"/>
  <c r="I49" i="60"/>
  <c r="O444" i="66"/>
  <c r="K54" i="60"/>
  <c r="N432" i="66"/>
  <c r="J42" i="60"/>
  <c r="J48" i="60"/>
  <c r="N438" i="66"/>
  <c r="I46" i="60"/>
  <c r="M436" i="66"/>
  <c r="K51" i="60"/>
  <c r="O441" i="66"/>
  <c r="N441" i="66"/>
  <c r="J51" i="60"/>
  <c r="I59" i="60"/>
  <c r="M449" i="66"/>
  <c r="M437" i="66"/>
  <c r="I47" i="60"/>
  <c r="O442" i="66"/>
  <c r="K52" i="60"/>
  <c r="O446" i="66"/>
  <c r="K56" i="60"/>
  <c r="J46" i="60"/>
  <c r="N436" i="66"/>
  <c r="M431" i="66"/>
  <c r="I41" i="60"/>
  <c r="K49" i="60"/>
  <c r="O439" i="66"/>
  <c r="J49" i="60"/>
  <c r="N439" i="66"/>
  <c r="M447" i="66"/>
  <c r="I57" i="60"/>
  <c r="I43" i="60"/>
  <c r="M433" i="66"/>
  <c r="O440" i="66"/>
  <c r="K50" i="60"/>
  <c r="O432" i="66"/>
  <c r="K42" i="60"/>
  <c r="O45" i="60"/>
  <c r="E1232" i="66" l="1"/>
  <c r="D1234" i="66"/>
  <c r="E1233" i="66" s="1"/>
  <c r="P430" i="66"/>
  <c r="P328" i="66"/>
  <c r="M470" i="66"/>
  <c r="P59" i="60"/>
  <c r="N449" i="66"/>
  <c r="Q58" i="60"/>
  <c r="O448" i="66"/>
  <c r="Q59" i="60"/>
  <c r="O449" i="66"/>
  <c r="P58" i="60"/>
  <c r="N448" i="66"/>
  <c r="Q50" i="60"/>
  <c r="Q52" i="60"/>
  <c r="Q54" i="60"/>
  <c r="P50" i="60"/>
  <c r="P43" i="60"/>
  <c r="P54" i="60"/>
  <c r="Q48" i="60"/>
  <c r="P56" i="60"/>
  <c r="P47" i="60"/>
  <c r="P49" i="60"/>
  <c r="Q56" i="60"/>
  <c r="P51" i="60"/>
  <c r="P53" i="60"/>
  <c r="Q41" i="60"/>
  <c r="P57" i="60"/>
  <c r="Q46" i="60"/>
  <c r="Q43" i="60"/>
  <c r="P41" i="60"/>
  <c r="Q45" i="60"/>
  <c r="Q42" i="60"/>
  <c r="Q49" i="60"/>
  <c r="P46" i="60"/>
  <c r="Q51" i="60"/>
  <c r="P48" i="60"/>
  <c r="Q53" i="60"/>
  <c r="P55" i="60"/>
  <c r="Q57" i="60"/>
  <c r="P134" i="60"/>
  <c r="E478" i="66"/>
  <c r="F1163" i="66" s="1"/>
  <c r="G1177" i="66" s="1"/>
  <c r="I28" i="68" s="1"/>
  <c r="O134" i="60"/>
  <c r="D478" i="66"/>
  <c r="E1163" i="66" s="1"/>
  <c r="F1177" i="66" s="1"/>
  <c r="H28" i="68" s="1"/>
  <c r="Q134" i="60"/>
  <c r="F478" i="66"/>
  <c r="G1163" i="66" s="1"/>
  <c r="H1177" i="66" s="1"/>
  <c r="J28" i="68" s="1"/>
  <c r="Q133" i="60"/>
  <c r="F477" i="66"/>
  <c r="G1162" i="66" s="1"/>
  <c r="H1176" i="66" s="1"/>
  <c r="J27" i="68" s="1"/>
  <c r="O133" i="60"/>
  <c r="D477" i="66"/>
  <c r="E1162" i="66" s="1"/>
  <c r="P133" i="60"/>
  <c r="E477" i="66"/>
  <c r="F1162" i="66" s="1"/>
  <c r="G1176" i="66" s="1"/>
  <c r="I27" i="68" s="1"/>
  <c r="P132" i="60"/>
  <c r="E476" i="66"/>
  <c r="F1161" i="66" s="1"/>
  <c r="G1175" i="66" s="1"/>
  <c r="I26" i="68" s="1"/>
  <c r="O132" i="60"/>
  <c r="D476" i="66"/>
  <c r="E1161" i="66" s="1"/>
  <c r="F1175" i="66" s="1"/>
  <c r="H26" i="68" s="1"/>
  <c r="Q132" i="60"/>
  <c r="F476" i="66"/>
  <c r="G1161" i="66" s="1"/>
  <c r="H1175" i="66" s="1"/>
  <c r="J26" i="68" s="1"/>
  <c r="E517" i="66"/>
  <c r="D69" i="66"/>
  <c r="P434" i="66"/>
  <c r="P508" i="66"/>
  <c r="O149" i="60"/>
  <c r="O511" i="66"/>
  <c r="O135" i="60"/>
  <c r="P509" i="66"/>
  <c r="M511" i="66"/>
  <c r="P510" i="66"/>
  <c r="N511" i="66"/>
  <c r="P507" i="66"/>
  <c r="P506" i="66"/>
  <c r="G476" i="66" s="1"/>
  <c r="H1161" i="66" s="1"/>
  <c r="I1175" i="66" s="1"/>
  <c r="K26" i="68" s="1"/>
  <c r="N18" i="62"/>
  <c r="O161" i="66"/>
  <c r="Q18" i="62" s="1"/>
  <c r="O17" i="62"/>
  <c r="O160" i="66"/>
  <c r="Q17" i="62" s="1"/>
  <c r="O154" i="66"/>
  <c r="O171" i="66"/>
  <c r="Q28" i="62" s="1"/>
  <c r="O158" i="66"/>
  <c r="Q15" i="62" s="1"/>
  <c r="O164" i="66"/>
  <c r="Q21" i="62" s="1"/>
  <c r="O157" i="66"/>
  <c r="Q14" i="62" s="1"/>
  <c r="O165" i="66"/>
  <c r="Q22" i="62" s="1"/>
  <c r="O166" i="66"/>
  <c r="Q23" i="62" s="1"/>
  <c r="O159" i="66"/>
  <c r="Q16" i="62" s="1"/>
  <c r="O173" i="66"/>
  <c r="Q30" i="62" s="1"/>
  <c r="O170" i="66"/>
  <c r="Q27" i="62" s="1"/>
  <c r="O168" i="66"/>
  <c r="Q25" i="62" s="1"/>
  <c r="N25" i="62"/>
  <c r="O156" i="66"/>
  <c r="Q13" i="62" s="1"/>
  <c r="O163" i="66"/>
  <c r="Q20" i="62" s="1"/>
  <c r="O162" i="66"/>
  <c r="Q19" i="62" s="1"/>
  <c r="O167" i="66"/>
  <c r="Q24" i="62" s="1"/>
  <c r="O172" i="66"/>
  <c r="Q29" i="62" s="1"/>
  <c r="O169" i="66"/>
  <c r="Q26" i="62" s="1"/>
  <c r="O155" i="66"/>
  <c r="Q12" i="62" s="1"/>
  <c r="O146" i="60"/>
  <c r="P146" i="60"/>
  <c r="Q146" i="60"/>
  <c r="P445" i="66"/>
  <c r="P435" i="66"/>
  <c r="P431" i="66"/>
  <c r="O49" i="60"/>
  <c r="P439" i="66"/>
  <c r="R40" i="60"/>
  <c r="O40" i="60"/>
  <c r="O55" i="60"/>
  <c r="P438" i="66"/>
  <c r="O48" i="60"/>
  <c r="O52" i="60"/>
  <c r="P442" i="66"/>
  <c r="P52" i="60"/>
  <c r="P437" i="66"/>
  <c r="O47" i="60"/>
  <c r="P42" i="60"/>
  <c r="O43" i="60"/>
  <c r="P433" i="66"/>
  <c r="O59" i="60"/>
  <c r="P449" i="66"/>
  <c r="P436" i="66"/>
  <c r="O46" i="60"/>
  <c r="O51" i="60"/>
  <c r="P441" i="66"/>
  <c r="P444" i="66"/>
  <c r="O54" i="60"/>
  <c r="Q47" i="60"/>
  <c r="O58" i="60"/>
  <c r="O50" i="60"/>
  <c r="P440" i="66"/>
  <c r="O56" i="60"/>
  <c r="P446" i="66"/>
  <c r="O42" i="60"/>
  <c r="P432" i="66"/>
  <c r="O57" i="60"/>
  <c r="P447" i="66"/>
  <c r="P443" i="66"/>
  <c r="O53" i="60"/>
  <c r="O41" i="60"/>
  <c r="D186" i="66"/>
  <c r="O44" i="60"/>
  <c r="Q44" i="60"/>
  <c r="F186" i="66"/>
  <c r="P44" i="60"/>
  <c r="E186" i="66"/>
  <c r="D1235" i="66" l="1"/>
  <c r="Q11" i="62"/>
  <c r="O175" i="66"/>
  <c r="R58" i="60"/>
  <c r="P448" i="66"/>
  <c r="P470" i="66" s="1"/>
  <c r="P60" i="60"/>
  <c r="Q60" i="60"/>
  <c r="R52" i="60"/>
  <c r="R42" i="60"/>
  <c r="R53" i="60"/>
  <c r="R47" i="60"/>
  <c r="R57" i="60"/>
  <c r="R56" i="60"/>
  <c r="R54" i="60"/>
  <c r="R46" i="60"/>
  <c r="R48" i="60"/>
  <c r="R51" i="60"/>
  <c r="R50" i="60"/>
  <c r="R41" i="60"/>
  <c r="R45" i="60"/>
  <c r="R43" i="60"/>
  <c r="R55" i="60"/>
  <c r="N470" i="66"/>
  <c r="O470" i="66"/>
  <c r="G1160" i="66"/>
  <c r="H1174" i="66" s="1"/>
  <c r="J25" i="68" s="1"/>
  <c r="F1160" i="66"/>
  <c r="G1174" i="66" s="1"/>
  <c r="I25" i="68" s="1"/>
  <c r="K1162" i="66"/>
  <c r="F1176" i="66"/>
  <c r="H27" i="68" s="1"/>
  <c r="K1161" i="66"/>
  <c r="K1163" i="66"/>
  <c r="O60" i="60"/>
  <c r="H478" i="66"/>
  <c r="R134" i="60"/>
  <c r="G478" i="66"/>
  <c r="H1163" i="66" s="1"/>
  <c r="I1177" i="66" s="1"/>
  <c r="K28" i="68" s="1"/>
  <c r="R133" i="60"/>
  <c r="G477" i="66"/>
  <c r="H1162" i="66" s="1"/>
  <c r="I1176" i="66" s="1"/>
  <c r="K27" i="68" s="1"/>
  <c r="H477" i="66"/>
  <c r="H476" i="66"/>
  <c r="R150" i="60"/>
  <c r="R135" i="60"/>
  <c r="D517" i="66"/>
  <c r="E1164" i="66" s="1"/>
  <c r="F1178" i="66" s="1"/>
  <c r="H29" i="68" s="1"/>
  <c r="O157" i="60"/>
  <c r="G517" i="66"/>
  <c r="P157" i="60"/>
  <c r="F1164" i="66"/>
  <c r="G1178" i="66" s="1"/>
  <c r="I29" i="68" s="1"/>
  <c r="Q157" i="60"/>
  <c r="F517" i="66"/>
  <c r="G1164" i="66" s="1"/>
  <c r="H1178" i="66" s="1"/>
  <c r="J29" i="68" s="1"/>
  <c r="R136" i="60"/>
  <c r="R148" i="60"/>
  <c r="R149" i="60"/>
  <c r="P511" i="66"/>
  <c r="R147" i="60"/>
  <c r="R132" i="60"/>
  <c r="Q31" i="62"/>
  <c r="R49" i="60"/>
  <c r="R59" i="60"/>
  <c r="Q10" i="62"/>
  <c r="E69" i="66"/>
  <c r="F1159" i="66" s="1"/>
  <c r="O32" i="62"/>
  <c r="F69" i="66"/>
  <c r="G1159" i="66" s="1"/>
  <c r="P32" i="62"/>
  <c r="E1159" i="66"/>
  <c r="N32" i="62"/>
  <c r="R146" i="60"/>
  <c r="R44" i="60"/>
  <c r="G186" i="66"/>
  <c r="E1234" i="66" l="1"/>
  <c r="D1236" i="66"/>
  <c r="H1160" i="66"/>
  <c r="I1174" i="66" s="1"/>
  <c r="K25" i="68" s="1"/>
  <c r="K1159" i="66"/>
  <c r="R60" i="60"/>
  <c r="F1173" i="66"/>
  <c r="H24" i="68" s="1"/>
  <c r="H1173" i="66"/>
  <c r="J24" i="68" s="1"/>
  <c r="J31" i="68" s="1"/>
  <c r="G1173" i="66"/>
  <c r="I24" i="68" s="1"/>
  <c r="I31" i="68" s="1"/>
  <c r="R157" i="60"/>
  <c r="G187" i="66"/>
  <c r="E1160" i="66"/>
  <c r="K1160" i="66" s="1"/>
  <c r="K1164" i="66"/>
  <c r="G70" i="66"/>
  <c r="G69" i="66"/>
  <c r="H1159" i="66" s="1"/>
  <c r="I1173" i="66" s="1"/>
  <c r="Q32" i="62"/>
  <c r="G518" i="66"/>
  <c r="H1164" i="66"/>
  <c r="I1178" i="66" s="1"/>
  <c r="K29" i="68" s="1"/>
  <c r="E1235" i="66" l="1"/>
  <c r="D1237" i="66"/>
  <c r="F1174" i="66"/>
  <c r="H25" i="68" s="1"/>
  <c r="H31" i="68" s="1"/>
  <c r="K24" i="68"/>
  <c r="E1236" i="66" l="1"/>
  <c r="D1238" i="66"/>
  <c r="P39" i="56"/>
  <c r="O39" i="56"/>
  <c r="N39" i="56"/>
  <c r="M39" i="56"/>
  <c r="L39" i="56"/>
  <c r="K39" i="56"/>
  <c r="J39" i="56"/>
  <c r="I39" i="56"/>
  <c r="H39" i="56"/>
  <c r="G39" i="56"/>
  <c r="F39" i="56"/>
  <c r="E1237" i="66" l="1"/>
  <c r="D1239" i="66"/>
  <c r="AA5" i="52"/>
  <c r="AA6" i="52"/>
  <c r="E27" i="52"/>
  <c r="E1238" i="66" l="1"/>
  <c r="D1240" i="66"/>
  <c r="N44" i="27"/>
  <c r="E1239" i="66" l="1"/>
  <c r="D1241" i="66"/>
  <c r="H1180" i="66"/>
  <c r="E1240" i="66" l="1"/>
  <c r="D1242" i="66"/>
  <c r="H1187" i="66"/>
  <c r="J38" i="68" s="1"/>
  <c r="J16" i="68"/>
  <c r="J19" i="68" s="1"/>
  <c r="E1241" i="66" l="1"/>
  <c r="D1243" i="66"/>
  <c r="G1180" i="66"/>
  <c r="E1242" i="66" l="1"/>
  <c r="D1244" i="66"/>
  <c r="E1243" i="66" s="1"/>
  <c r="G1187" i="66"/>
  <c r="I38" i="68" s="1"/>
  <c r="I16" i="68"/>
  <c r="I19" i="68" s="1"/>
  <c r="D1245" i="66" l="1"/>
  <c r="I740" i="66"/>
  <c r="G710" i="66" s="1"/>
  <c r="H1166" i="66" s="1"/>
  <c r="I1179" i="66" s="1"/>
  <c r="K30" i="68" s="1"/>
  <c r="K31" i="68" s="1"/>
  <c r="E1244" i="66" l="1"/>
  <c r="D1246" i="66"/>
  <c r="M63" i="27"/>
  <c r="M69" i="27" s="1"/>
  <c r="E1245" i="66" l="1"/>
  <c r="D1247" i="66"/>
  <c r="I153" i="66"/>
  <c r="E1246" i="66" l="1"/>
  <c r="D1248" i="66"/>
  <c r="I1159" i="66"/>
  <c r="D1154" i="66" s="1"/>
  <c r="E1247" i="66" l="1"/>
  <c r="D1249" i="66"/>
  <c r="I1180" i="66"/>
  <c r="E1248" i="66" l="1"/>
  <c r="D1250" i="66"/>
  <c r="K1177" i="66"/>
  <c r="K1174" i="66"/>
  <c r="K1178" i="66"/>
  <c r="K1175" i="66"/>
  <c r="K1179" i="66"/>
  <c r="K1176" i="66"/>
  <c r="K1180" i="66"/>
  <c r="K1173" i="66"/>
  <c r="K16" i="68"/>
  <c r="K1184" i="66"/>
  <c r="F1180" i="66"/>
  <c r="E1249" i="66" l="1"/>
  <c r="D1251" i="66"/>
  <c r="E1250" i="66" s="1"/>
  <c r="H16" i="68"/>
  <c r="H19" i="68" s="1"/>
  <c r="F1187" i="66"/>
  <c r="H38" i="68" s="1"/>
  <c r="D1252" i="66" l="1"/>
  <c r="E72" i="68"/>
  <c r="H82" i="68" s="1"/>
  <c r="E1251" i="66" l="1"/>
  <c r="D1253" i="66"/>
  <c r="H74" i="68"/>
  <c r="H78" i="68"/>
  <c r="H75" i="68"/>
  <c r="L72" i="68"/>
  <c r="H77" i="68"/>
  <c r="H83" i="68"/>
  <c r="H76" i="68"/>
  <c r="E1252" i="66" l="1"/>
  <c r="O83" i="68"/>
  <c r="O82" i="68"/>
  <c r="D1254" i="66"/>
  <c r="O77" i="68"/>
  <c r="O75" i="68"/>
  <c r="O78" i="68"/>
  <c r="O76" i="68"/>
  <c r="O74" i="68"/>
  <c r="H79" i="68"/>
  <c r="E88" i="68"/>
  <c r="H99" i="68" l="1"/>
  <c r="H98" i="68"/>
  <c r="E1253" i="66"/>
  <c r="D1255" i="66"/>
  <c r="H94" i="68"/>
  <c r="H91" i="68"/>
  <c r="L88" i="68"/>
  <c r="O98" i="68" s="1"/>
  <c r="O79" i="68"/>
  <c r="H93" i="68"/>
  <c r="H90" i="68"/>
  <c r="H92" i="68"/>
  <c r="E1254" i="66" l="1"/>
  <c r="D1256" i="66"/>
  <c r="O94" i="68"/>
  <c r="O91" i="68"/>
  <c r="O99" i="68"/>
  <c r="O92" i="68"/>
  <c r="O90" i="68"/>
  <c r="O93" i="68"/>
  <c r="E104" i="68"/>
  <c r="H114" i="68" s="1"/>
  <c r="H95" i="68"/>
  <c r="E1255" i="66" l="1"/>
  <c r="D1257" i="66"/>
  <c r="H107" i="68"/>
  <c r="H110" i="68"/>
  <c r="O95" i="68"/>
  <c r="L104" i="68"/>
  <c r="O114" i="68" s="1"/>
  <c r="H109" i="68"/>
  <c r="E105" i="68"/>
  <c r="H115" i="68"/>
  <c r="H106" i="68"/>
  <c r="H108" i="68"/>
  <c r="E1256" i="66" l="1"/>
  <c r="D1258" i="66"/>
  <c r="E1257" i="66" s="1"/>
  <c r="O110" i="68"/>
  <c r="O107" i="68"/>
  <c r="E120" i="68"/>
  <c r="H130" i="68" s="1"/>
  <c r="O106" i="68"/>
  <c r="O115" i="68"/>
  <c r="O108" i="68"/>
  <c r="O109" i="68"/>
  <c r="H111" i="68"/>
  <c r="D1259" i="66" l="1"/>
  <c r="H123" i="68"/>
  <c r="H126" i="68"/>
  <c r="L120" i="68"/>
  <c r="O130" i="68" s="1"/>
  <c r="H131" i="68"/>
  <c r="H122" i="68"/>
  <c r="H125" i="68"/>
  <c r="H124" i="68"/>
  <c r="O111" i="68"/>
  <c r="E1258" i="66" l="1"/>
  <c r="D1260" i="66"/>
  <c r="O123" i="68"/>
  <c r="O126" i="68"/>
  <c r="O125" i="68"/>
  <c r="E136" i="68"/>
  <c r="H146" i="68" s="1"/>
  <c r="O124" i="68"/>
  <c r="O122" i="68"/>
  <c r="O131" i="68"/>
  <c r="H127" i="68"/>
  <c r="E1259" i="66" l="1"/>
  <c r="D1261" i="66"/>
  <c r="H142" i="68"/>
  <c r="H139" i="68"/>
  <c r="H138" i="68"/>
  <c r="H147" i="68"/>
  <c r="O127" i="68"/>
  <c r="H141" i="68"/>
  <c r="H140" i="68"/>
  <c r="L136" i="68"/>
  <c r="O140" i="68" l="1"/>
  <c r="O146" i="68"/>
  <c r="E1260" i="66"/>
  <c r="D1262" i="66"/>
  <c r="D1263" i="66" s="1"/>
  <c r="O138" i="68"/>
  <c r="E152" i="68"/>
  <c r="O139" i="68"/>
  <c r="O142" i="68"/>
  <c r="O141" i="68"/>
  <c r="O147" i="68"/>
  <c r="H143" i="68"/>
  <c r="E1261" i="66" l="1"/>
  <c r="E1262" i="66" s="1"/>
  <c r="H163" i="68"/>
  <c r="H162" i="68"/>
  <c r="D1264" i="66"/>
  <c r="H156" i="68"/>
  <c r="O143" i="68"/>
  <c r="H154" i="68"/>
  <c r="H157" i="68"/>
  <c r="L152" i="68"/>
  <c r="H158" i="68"/>
  <c r="H155" i="68"/>
  <c r="E1263" i="66" l="1"/>
  <c r="O158" i="68"/>
  <c r="O162" i="68"/>
  <c r="D1265" i="66"/>
  <c r="E168" i="68"/>
  <c r="O155" i="68"/>
  <c r="O156" i="68"/>
  <c r="O157" i="68"/>
  <c r="O154" i="68"/>
  <c r="H159" i="68"/>
  <c r="O163" i="68"/>
  <c r="H171" i="68" l="1"/>
  <c r="H178" i="68"/>
  <c r="E1264" i="66"/>
  <c r="D1266" i="66"/>
  <c r="H172" i="68"/>
  <c r="H170" i="68"/>
  <c r="L168" i="68"/>
  <c r="H173" i="68"/>
  <c r="H179" i="68"/>
  <c r="H174" i="68"/>
  <c r="O159" i="68"/>
  <c r="E184" i="68"/>
  <c r="H194" i="68" s="1"/>
  <c r="O170" i="68" l="1"/>
  <c r="O178" i="68"/>
  <c r="E1265" i="66"/>
  <c r="D1267" i="66"/>
  <c r="E1266" i="66" s="1"/>
  <c r="O179" i="68"/>
  <c r="O173" i="68"/>
  <c r="O171" i="68"/>
  <c r="O174" i="68"/>
  <c r="O172" i="68"/>
  <c r="H175" i="68"/>
  <c r="H187" i="68"/>
  <c r="H190" i="68"/>
  <c r="L184" i="68"/>
  <c r="O194" i="68" s="1"/>
  <c r="H189" i="68"/>
  <c r="H186" i="68"/>
  <c r="H195" i="68"/>
  <c r="H188" i="68"/>
  <c r="D1268" i="66" l="1"/>
  <c r="E1268" i="66" s="1"/>
  <c r="O175" i="68"/>
  <c r="O187" i="68"/>
  <c r="O190" i="68"/>
  <c r="H191" i="68"/>
  <c r="E200" i="68"/>
  <c r="H210" i="68" s="1"/>
  <c r="O189" i="68"/>
  <c r="O195" i="68"/>
  <c r="O188" i="68"/>
  <c r="O186" i="68"/>
  <c r="E1267" i="66" l="1"/>
  <c r="D1269" i="66"/>
  <c r="E1269" i="66" s="1"/>
  <c r="H206" i="68"/>
  <c r="H203" i="68"/>
  <c r="L200" i="68"/>
  <c r="O210" i="68" s="1"/>
  <c r="H205" i="68"/>
  <c r="H202" i="68"/>
  <c r="H204" i="68"/>
  <c r="H211" i="68"/>
  <c r="O191" i="68"/>
  <c r="D1270" i="66" l="1"/>
  <c r="E1270" i="66" s="1"/>
  <c r="O206" i="68"/>
  <c r="O203" i="68"/>
  <c r="H207" i="68"/>
  <c r="E216" i="68"/>
  <c r="H226" i="68" s="1"/>
  <c r="O202" i="68"/>
  <c r="O211" i="68"/>
  <c r="O205" i="68"/>
  <c r="O204" i="68"/>
  <c r="D1271" i="66" l="1"/>
  <c r="E1271" i="66" s="1"/>
  <c r="H222" i="68"/>
  <c r="H219" i="68"/>
  <c r="O207" i="68"/>
  <c r="H220" i="68"/>
  <c r="H218" i="68"/>
  <c r="H221" i="68"/>
  <c r="H227" i="68"/>
  <c r="L216" i="68"/>
  <c r="O226" i="68" s="1"/>
  <c r="D1272" i="66" l="1"/>
  <c r="E1272" i="66" s="1"/>
  <c r="O222" i="68"/>
  <c r="O219" i="68"/>
  <c r="O220" i="68"/>
  <c r="O221" i="68"/>
  <c r="O227" i="68"/>
  <c r="O218" i="68"/>
  <c r="H223" i="68"/>
  <c r="D1273" i="66" l="1"/>
  <c r="E1273" i="66" s="1"/>
  <c r="E232" i="68"/>
  <c r="O223" i="68"/>
  <c r="O161" i="68" l="1"/>
  <c r="O164" i="68" s="1"/>
  <c r="O166" i="68" s="1"/>
  <c r="H236" i="68"/>
  <c r="H242" i="68"/>
  <c r="O193" i="68"/>
  <c r="O196" i="68" s="1"/>
  <c r="O198" i="68" s="1"/>
  <c r="D1274" i="66"/>
  <c r="E1274" i="66" s="1"/>
  <c r="H243" i="68"/>
  <c r="H234" i="68"/>
  <c r="H237" i="68"/>
  <c r="L232" i="68"/>
  <c r="H235" i="68"/>
  <c r="H238" i="68"/>
  <c r="J1049" i="66"/>
  <c r="J1032" i="66"/>
  <c r="J822" i="66"/>
  <c r="J948" i="66"/>
  <c r="J848" i="66"/>
  <c r="K1024" i="66"/>
  <c r="K850" i="66"/>
  <c r="K812" i="66"/>
  <c r="K874" i="66"/>
  <c r="K820" i="66"/>
  <c r="J831" i="66"/>
  <c r="K1041" i="66"/>
  <c r="K848" i="66"/>
  <c r="K918" i="66"/>
  <c r="J817" i="66"/>
  <c r="J974" i="66"/>
  <c r="J871" i="66"/>
  <c r="K863" i="66"/>
  <c r="K1016" i="66"/>
  <c r="K942" i="66"/>
  <c r="K830" i="66"/>
  <c r="K1050" i="66"/>
  <c r="J856" i="66"/>
  <c r="J940" i="66"/>
  <c r="K856" i="66"/>
  <c r="K940" i="66"/>
  <c r="K947" i="66"/>
  <c r="K951" i="66"/>
  <c r="K982" i="66"/>
  <c r="K869" i="66"/>
  <c r="K846" i="66"/>
  <c r="K991" i="66"/>
  <c r="J975" i="66"/>
  <c r="K898" i="66"/>
  <c r="J903" i="66"/>
  <c r="J1005" i="66"/>
  <c r="J963" i="66"/>
  <c r="K948" i="66"/>
  <c r="J846" i="66"/>
  <c r="J972" i="66"/>
  <c r="J935" i="66"/>
  <c r="J923" i="66"/>
  <c r="J827" i="66"/>
  <c r="J851" i="66"/>
  <c r="K904" i="66"/>
  <c r="J996" i="66"/>
  <c r="J1027" i="66"/>
  <c r="J826" i="66"/>
  <c r="K909" i="66"/>
  <c r="K807" i="66"/>
  <c r="K937" i="66"/>
  <c r="K892" i="66"/>
  <c r="K1021" i="66"/>
  <c r="J862" i="66"/>
  <c r="J877" i="66"/>
  <c r="J901" i="66"/>
  <c r="K1034" i="66"/>
  <c r="J1013" i="66"/>
  <c r="J809" i="66"/>
  <c r="K964" i="66"/>
  <c r="J1040" i="66"/>
  <c r="K1010" i="66"/>
  <c r="J931" i="66"/>
  <c r="J876" i="66"/>
  <c r="J964" i="66"/>
  <c r="K908" i="66"/>
  <c r="K1044" i="66"/>
  <c r="K852" i="66"/>
  <c r="K944" i="66"/>
  <c r="K996" i="66"/>
  <c r="J906" i="66"/>
  <c r="K1018" i="66"/>
  <c r="K910" i="66"/>
  <c r="K911" i="66"/>
  <c r="J953" i="66"/>
  <c r="J1017" i="66"/>
  <c r="J922" i="66"/>
  <c r="J1016" i="66"/>
  <c r="K952" i="66"/>
  <c r="K843" i="66"/>
  <c r="K1036" i="66"/>
  <c r="J859" i="66"/>
  <c r="J893" i="66"/>
  <c r="K873" i="66"/>
  <c r="J849" i="66"/>
  <c r="K889" i="66"/>
  <c r="J981" i="66"/>
  <c r="K891" i="66"/>
  <c r="J913" i="66"/>
  <c r="K932" i="66"/>
  <c r="J1048" i="66"/>
  <c r="K903" i="66"/>
  <c r="K929" i="66"/>
  <c r="J909" i="66"/>
  <c r="J941" i="66"/>
  <c r="K974" i="66"/>
  <c r="K931" i="66"/>
  <c r="K1023" i="66"/>
  <c r="K1014" i="66"/>
  <c r="J980" i="66"/>
  <c r="J866" i="66"/>
  <c r="K975" i="66"/>
  <c r="K870" i="66"/>
  <c r="K1029" i="66"/>
  <c r="J855" i="66"/>
  <c r="K1045" i="66"/>
  <c r="K1013" i="66"/>
  <c r="J839" i="66"/>
  <c r="J1038" i="66"/>
  <c r="J958" i="66"/>
  <c r="K808" i="66"/>
  <c r="J917" i="66"/>
  <c r="K1037" i="66"/>
  <c r="K895" i="66"/>
  <c r="K865" i="66"/>
  <c r="K923" i="66"/>
  <c r="K1012" i="66"/>
  <c r="K1008" i="66"/>
  <c r="J983" i="66"/>
  <c r="K1000" i="66"/>
  <c r="J987" i="66"/>
  <c r="J910" i="66"/>
  <c r="J995" i="66"/>
  <c r="J1050" i="66"/>
  <c r="K853" i="66"/>
  <c r="K997" i="66"/>
  <c r="J915" i="66"/>
  <c r="K901" i="66"/>
  <c r="J1010" i="66"/>
  <c r="K871" i="66"/>
  <c r="K1025" i="66"/>
  <c r="K835" i="66"/>
  <c r="K829" i="66"/>
  <c r="K841" i="66"/>
  <c r="J1021" i="66"/>
  <c r="K816" i="66"/>
  <c r="J1046" i="66"/>
  <c r="K954" i="66"/>
  <c r="K902" i="66"/>
  <c r="K1030" i="66"/>
  <c r="J1045" i="66"/>
  <c r="J886" i="66"/>
  <c r="K886" i="66"/>
  <c r="J954" i="66"/>
  <c r="K968" i="66"/>
  <c r="K1031" i="66"/>
  <c r="J1047" i="66"/>
  <c r="J885" i="66"/>
  <c r="J925" i="66"/>
  <c r="J977" i="66"/>
  <c r="K840" i="66"/>
  <c r="K836" i="66"/>
  <c r="J936" i="66"/>
  <c r="J863" i="66"/>
  <c r="K946" i="66"/>
  <c r="K877" i="66"/>
  <c r="J873" i="66"/>
  <c r="J874" i="66"/>
  <c r="J865" i="66"/>
  <c r="J816" i="66"/>
  <c r="J990" i="66"/>
  <c r="J950" i="66"/>
  <c r="J1008" i="66"/>
  <c r="K822" i="66"/>
  <c r="J928" i="66"/>
  <c r="K1002" i="66"/>
  <c r="J911" i="66"/>
  <c r="K1046" i="66"/>
  <c r="J1006" i="66"/>
  <c r="J864" i="66"/>
  <c r="J1028" i="66"/>
  <c r="J1020" i="66"/>
  <c r="J943" i="66"/>
  <c r="J895" i="66"/>
  <c r="K959" i="66"/>
  <c r="J814" i="66"/>
  <c r="J897" i="66"/>
  <c r="K950" i="66"/>
  <c r="J932" i="66"/>
  <c r="K828" i="66"/>
  <c r="K883" i="66"/>
  <c r="J1026" i="66"/>
  <c r="J969" i="66"/>
  <c r="K960" i="66"/>
  <c r="K976" i="66"/>
  <c r="K854" i="66"/>
  <c r="J1037" i="66"/>
  <c r="K890" i="66"/>
  <c r="K847" i="66"/>
  <c r="K926" i="66"/>
  <c r="J1007" i="66"/>
  <c r="J898" i="66"/>
  <c r="J945" i="66"/>
  <c r="J1034" i="66"/>
  <c r="K832" i="66"/>
  <c r="K875" i="66"/>
  <c r="J821" i="66"/>
  <c r="J823" i="66"/>
  <c r="J888" i="66"/>
  <c r="K961" i="66"/>
  <c r="K988" i="66"/>
  <c r="K885" i="66"/>
  <c r="K935" i="66"/>
  <c r="J927" i="66"/>
  <c r="K824" i="66"/>
  <c r="K930" i="66"/>
  <c r="K993" i="66"/>
  <c r="K810" i="66"/>
  <c r="J853" i="66"/>
  <c r="J858" i="66"/>
  <c r="J999" i="66"/>
  <c r="K897" i="66"/>
  <c r="K876" i="66"/>
  <c r="J907" i="66"/>
  <c r="J861" i="66"/>
  <c r="K1043" i="66"/>
  <c r="J806" i="66"/>
  <c r="K999" i="66"/>
  <c r="K823" i="66"/>
  <c r="J986" i="66"/>
  <c r="K921" i="66"/>
  <c r="J962" i="66"/>
  <c r="K1017" i="66"/>
  <c r="J989" i="66"/>
  <c r="J1033" i="66"/>
  <c r="K825" i="66"/>
  <c r="J1009" i="66"/>
  <c r="J920" i="66"/>
  <c r="K1007" i="66"/>
  <c r="K881" i="66"/>
  <c r="J1004" i="66"/>
  <c r="J902" i="66"/>
  <c r="J843" i="66"/>
  <c r="J1041" i="66"/>
  <c r="J883" i="66"/>
  <c r="K924" i="66"/>
  <c r="J1022" i="66"/>
  <c r="K859" i="66"/>
  <c r="K919" i="66"/>
  <c r="J813" i="66"/>
  <c r="J1036" i="66"/>
  <c r="K1005" i="66"/>
  <c r="J825" i="66"/>
  <c r="K896" i="66"/>
  <c r="J991" i="66"/>
  <c r="J838" i="66"/>
  <c r="J824" i="66"/>
  <c r="K884" i="66"/>
  <c r="J837" i="66"/>
  <c r="J998" i="66"/>
  <c r="K994" i="66"/>
  <c r="K928" i="66"/>
  <c r="K969" i="66"/>
  <c r="K809" i="66"/>
  <c r="J984" i="66"/>
  <c r="J850" i="66"/>
  <c r="J1003" i="66"/>
  <c r="J847" i="66"/>
  <c r="K1032" i="66"/>
  <c r="K971" i="66"/>
  <c r="K858" i="66"/>
  <c r="J993" i="66"/>
  <c r="K925" i="66"/>
  <c r="J872" i="66"/>
  <c r="K1020" i="66"/>
  <c r="J875" i="66"/>
  <c r="J1031" i="66"/>
  <c r="K864" i="66"/>
  <c r="J840" i="66"/>
  <c r="J832" i="66"/>
  <c r="J978" i="66"/>
  <c r="K838" i="66"/>
  <c r="J938" i="66"/>
  <c r="J904" i="66"/>
  <c r="J988" i="66"/>
  <c r="K880" i="66"/>
  <c r="J994" i="66"/>
  <c r="K1028" i="66"/>
  <c r="J942" i="66"/>
  <c r="J892" i="66"/>
  <c r="K879" i="66"/>
  <c r="J944" i="66"/>
  <c r="J1030" i="66"/>
  <c r="K851" i="66"/>
  <c r="K980" i="66"/>
  <c r="K817" i="66"/>
  <c r="J868" i="66"/>
  <c r="J819" i="66"/>
  <c r="K894" i="66"/>
  <c r="J810" i="66"/>
  <c r="K855" i="66"/>
  <c r="J971" i="66"/>
  <c r="K868" i="66"/>
  <c r="K927" i="66"/>
  <c r="K983" i="66"/>
  <c r="J955" i="66"/>
  <c r="J965" i="66"/>
  <c r="K953" i="66"/>
  <c r="K985" i="66"/>
  <c r="J844" i="66"/>
  <c r="K1035" i="66"/>
  <c r="J836" i="66"/>
  <c r="K834" i="66"/>
  <c r="K984" i="66"/>
  <c r="J1029" i="66"/>
  <c r="J970" i="66"/>
  <c r="J976" i="66"/>
  <c r="J890" i="66"/>
  <c r="J879" i="66"/>
  <c r="J882" i="66"/>
  <c r="K933" i="66"/>
  <c r="K992" i="66"/>
  <c r="J960" i="66"/>
  <c r="J1001" i="66"/>
  <c r="J934" i="66"/>
  <c r="J1015" i="66"/>
  <c r="J1035" i="66"/>
  <c r="K872" i="66"/>
  <c r="K962" i="66"/>
  <c r="J878" i="66"/>
  <c r="J894" i="66"/>
  <c r="J924" i="66"/>
  <c r="J860" i="66"/>
  <c r="K861" i="66"/>
  <c r="K849" i="66"/>
  <c r="J889" i="66"/>
  <c r="J845" i="66"/>
  <c r="J947" i="66"/>
  <c r="J1023" i="66"/>
  <c r="J820" i="66"/>
  <c r="J937" i="66"/>
  <c r="J900" i="66"/>
  <c r="K819" i="66"/>
  <c r="J887" i="66"/>
  <c r="J956" i="66"/>
  <c r="K1039" i="66"/>
  <c r="K1026" i="66"/>
  <c r="K936" i="66"/>
  <c r="K917" i="66"/>
  <c r="J841" i="66"/>
  <c r="J870" i="66"/>
  <c r="J946" i="66"/>
  <c r="K987" i="66"/>
  <c r="J1039" i="66"/>
  <c r="K813" i="66"/>
  <c r="K922" i="66"/>
  <c r="K1033" i="66"/>
  <c r="K949" i="66"/>
  <c r="K995" i="66"/>
  <c r="J961" i="66"/>
  <c r="K844" i="66"/>
  <c r="K956" i="66"/>
  <c r="K831" i="66"/>
  <c r="K990" i="66"/>
  <c r="J1012" i="66"/>
  <c r="J815" i="66"/>
  <c r="J926" i="66"/>
  <c r="K821" i="66"/>
  <c r="K978" i="66"/>
  <c r="K934" i="66"/>
  <c r="K887" i="66"/>
  <c r="K957" i="66"/>
  <c r="J929" i="66"/>
  <c r="K1001" i="66"/>
  <c r="K967" i="66"/>
  <c r="J1042" i="66"/>
  <c r="K818" i="66"/>
  <c r="J908" i="66"/>
  <c r="K837" i="66"/>
  <c r="K1004" i="66"/>
  <c r="K939" i="66"/>
  <c r="K906" i="66"/>
  <c r="J834" i="66"/>
  <c r="K857" i="66"/>
  <c r="J828" i="66"/>
  <c r="J811" i="66"/>
  <c r="K920" i="66"/>
  <c r="J912" i="66"/>
  <c r="J812" i="66"/>
  <c r="J818" i="66"/>
  <c r="K811" i="66"/>
  <c r="K970" i="66"/>
  <c r="K913" i="66"/>
  <c r="K1015" i="66"/>
  <c r="K965" i="66"/>
  <c r="K900" i="66"/>
  <c r="J985" i="66"/>
  <c r="J899" i="66"/>
  <c r="K1048" i="66"/>
  <c r="K973" i="66"/>
  <c r="J997" i="66"/>
  <c r="K915" i="66"/>
  <c r="K1011" i="66"/>
  <c r="J830" i="66"/>
  <c r="K914" i="66"/>
  <c r="J992" i="66"/>
  <c r="K1003" i="66"/>
  <c r="J1000" i="66"/>
  <c r="J842" i="66"/>
  <c r="J1018" i="66"/>
  <c r="K979" i="66"/>
  <c r="K866" i="66"/>
  <c r="K1047" i="66"/>
  <c r="K1019" i="66"/>
  <c r="J1043" i="66"/>
  <c r="K878" i="66"/>
  <c r="K966" i="66"/>
  <c r="J916" i="66"/>
  <c r="K827" i="66"/>
  <c r="K882" i="66"/>
  <c r="K1009" i="66"/>
  <c r="J829" i="66"/>
  <c r="J808" i="66"/>
  <c r="J884" i="66"/>
  <c r="K1040" i="66"/>
  <c r="K943" i="66"/>
  <c r="J951" i="66"/>
  <c r="K905" i="66"/>
  <c r="J867" i="66"/>
  <c r="J919" i="66"/>
  <c r="K842" i="66"/>
  <c r="K899" i="66"/>
  <c r="K815" i="66"/>
  <c r="J881" i="66"/>
  <c r="K806" i="66"/>
  <c r="J930" i="66"/>
  <c r="K867" i="66"/>
  <c r="J952" i="66"/>
  <c r="K814" i="66"/>
  <c r="K907" i="66"/>
  <c r="J957" i="66"/>
  <c r="K958" i="66"/>
  <c r="J869" i="66"/>
  <c r="J905" i="66"/>
  <c r="K945" i="66"/>
  <c r="J896" i="66"/>
  <c r="J1014" i="66"/>
  <c r="J921" i="66"/>
  <c r="J1019" i="66"/>
  <c r="J1002" i="66"/>
  <c r="J933" i="66"/>
  <c r="J973" i="66"/>
  <c r="J1044" i="66"/>
  <c r="J982" i="66"/>
  <c r="K1042" i="66"/>
  <c r="K941" i="66"/>
  <c r="J857" i="66"/>
  <c r="K845" i="66"/>
  <c r="K998" i="66"/>
  <c r="K1038" i="66"/>
  <c r="K912" i="66"/>
  <c r="J979" i="66"/>
  <c r="K986" i="66"/>
  <c r="J918" i="66"/>
  <c r="J852" i="66"/>
  <c r="J1011" i="66"/>
  <c r="K888" i="66"/>
  <c r="K1027" i="66"/>
  <c r="K839" i="66"/>
  <c r="J966" i="66"/>
  <c r="J1025" i="66"/>
  <c r="K972" i="66"/>
  <c r="J968" i="66"/>
  <c r="K1006" i="66"/>
  <c r="K893" i="66"/>
  <c r="J854" i="66"/>
  <c r="J914" i="66"/>
  <c r="K981" i="66"/>
  <c r="K860" i="66"/>
  <c r="J949" i="66"/>
  <c r="J807" i="66"/>
  <c r="J891" i="66"/>
  <c r="J835" i="66"/>
  <c r="J880" i="66"/>
  <c r="K833" i="66"/>
  <c r="J1024" i="66"/>
  <c r="K826" i="66"/>
  <c r="K862" i="66"/>
  <c r="J967" i="66"/>
  <c r="J939" i="66"/>
  <c r="J959" i="66"/>
  <c r="K938" i="66"/>
  <c r="K1049" i="66"/>
  <c r="K1022" i="66"/>
  <c r="K916" i="66"/>
  <c r="J833" i="66"/>
  <c r="K977" i="66"/>
  <c r="K955" i="66"/>
  <c r="K963" i="66"/>
  <c r="K989" i="66"/>
  <c r="G1119" i="66" l="1"/>
  <c r="H1119" i="66" s="1"/>
  <c r="J122" i="65" s="1"/>
  <c r="G854" i="66"/>
  <c r="G1108" i="66"/>
  <c r="H1108" i="66" s="1"/>
  <c r="J111" i="65" s="1"/>
  <c r="G810" i="66"/>
  <c r="I30" i="65" s="1"/>
  <c r="G837" i="66"/>
  <c r="H837" i="66" s="1"/>
  <c r="J57" i="65" s="1"/>
  <c r="G819" i="66"/>
  <c r="H819" i="66" s="1"/>
  <c r="J39" i="65" s="1"/>
  <c r="G832" i="66"/>
  <c r="G850" i="66"/>
  <c r="G825" i="66"/>
  <c r="I45" i="65" s="1"/>
  <c r="G855" i="66"/>
  <c r="H855" i="66" s="1"/>
  <c r="J75" i="65" s="1"/>
  <c r="G1117" i="66"/>
  <c r="I120" i="65" s="1"/>
  <c r="G808" i="66"/>
  <c r="I28" i="65" s="1"/>
  <c r="G822" i="66"/>
  <c r="I42" i="65" s="1"/>
  <c r="G839" i="66"/>
  <c r="I59" i="65" s="1"/>
  <c r="G1105" i="66"/>
  <c r="I108" i="65" s="1"/>
  <c r="G835" i="66"/>
  <c r="H835" i="66" s="1"/>
  <c r="J55" i="65" s="1"/>
  <c r="G1107" i="66"/>
  <c r="H1107" i="66" s="1"/>
  <c r="J110" i="65" s="1"/>
  <c r="G1114" i="66"/>
  <c r="H1114" i="66" s="1"/>
  <c r="J117" i="65" s="1"/>
  <c r="G842" i="66"/>
  <c r="H842" i="66" s="1"/>
  <c r="J62" i="65" s="1"/>
  <c r="G809" i="66"/>
  <c r="I29" i="65" s="1"/>
  <c r="G848" i="66"/>
  <c r="H848" i="66" s="1"/>
  <c r="J68" i="65" s="1"/>
  <c r="G817" i="66"/>
  <c r="G824" i="66"/>
  <c r="I44" i="65" s="1"/>
  <c r="G1103" i="66"/>
  <c r="I106" i="65" s="1"/>
  <c r="G1115" i="66"/>
  <c r="G833" i="66"/>
  <c r="H833" i="66" s="1"/>
  <c r="J53" i="65" s="1"/>
  <c r="G828" i="66"/>
  <c r="I48" i="65" s="1"/>
  <c r="G851" i="66"/>
  <c r="G816" i="66"/>
  <c r="H816" i="66" s="1"/>
  <c r="J36" i="65" s="1"/>
  <c r="G1116" i="66"/>
  <c r="H1116" i="66" s="1"/>
  <c r="J119" i="65" s="1"/>
  <c r="G847" i="66"/>
  <c r="H847" i="66" s="1"/>
  <c r="J67" i="65" s="1"/>
  <c r="G1120" i="66"/>
  <c r="H1120" i="66" s="1"/>
  <c r="J123" i="65" s="1"/>
  <c r="G818" i="66"/>
  <c r="I38" i="65" s="1"/>
  <c r="G821" i="66"/>
  <c r="I41" i="65" s="1"/>
  <c r="G1109" i="66"/>
  <c r="I112" i="65" s="1"/>
  <c r="G813" i="66"/>
  <c r="I33" i="65" s="1"/>
  <c r="G829" i="66"/>
  <c r="H829" i="66" s="1"/>
  <c r="J49" i="65" s="1"/>
  <c r="G1118" i="66"/>
  <c r="H1118" i="66" s="1"/>
  <c r="J121" i="65" s="1"/>
  <c r="G1104" i="66"/>
  <c r="H1104" i="66" s="1"/>
  <c r="J107" i="65" s="1"/>
  <c r="G812" i="66"/>
  <c r="H812" i="66" s="1"/>
  <c r="J32" i="65" s="1"/>
  <c r="G815" i="66"/>
  <c r="I35" i="65" s="1"/>
  <c r="G811" i="66"/>
  <c r="I31" i="65" s="1"/>
  <c r="G844" i="66"/>
  <c r="H844" i="66" s="1"/>
  <c r="J64" i="65" s="1"/>
  <c r="G1111" i="66"/>
  <c r="I114" i="65" s="1"/>
  <c r="G845" i="66"/>
  <c r="H845" i="66" s="1"/>
  <c r="J65" i="65" s="1"/>
  <c r="G831" i="66"/>
  <c r="H831" i="66" s="1"/>
  <c r="J51" i="65" s="1"/>
  <c r="G827" i="66"/>
  <c r="I47" i="65" s="1"/>
  <c r="G814" i="66"/>
  <c r="I34" i="65" s="1"/>
  <c r="G1106" i="66"/>
  <c r="I109" i="65" s="1"/>
  <c r="G807" i="66"/>
  <c r="I27" i="65" s="1"/>
  <c r="G853" i="66"/>
  <c r="H853" i="66" s="1"/>
  <c r="J73" i="65" s="1"/>
  <c r="G823" i="66"/>
  <c r="H823" i="66" s="1"/>
  <c r="J43" i="65" s="1"/>
  <c r="G820" i="66"/>
  <c r="I40" i="65" s="1"/>
  <c r="G1112" i="66"/>
  <c r="I115" i="65" s="1"/>
  <c r="G1101" i="66"/>
  <c r="H1101" i="66" s="1"/>
  <c r="J104" i="65" s="1"/>
  <c r="G856" i="66"/>
  <c r="I76" i="65" s="1"/>
  <c r="G840" i="66"/>
  <c r="H840" i="66" s="1"/>
  <c r="J60" i="65" s="1"/>
  <c r="G1113" i="66"/>
  <c r="I116" i="65" s="1"/>
  <c r="G834" i="66"/>
  <c r="H834" i="66" s="1"/>
  <c r="J54" i="65" s="1"/>
  <c r="G841" i="66"/>
  <c r="H841" i="66" s="1"/>
  <c r="J61" i="65" s="1"/>
  <c r="G838" i="66"/>
  <c r="H838" i="66" s="1"/>
  <c r="J58" i="65" s="1"/>
  <c r="G830" i="66"/>
  <c r="H830" i="66" s="1"/>
  <c r="J50" i="65" s="1"/>
  <c r="G836" i="66"/>
  <c r="I56" i="65" s="1"/>
  <c r="G852" i="66"/>
  <c r="I72" i="65" s="1"/>
  <c r="G1102" i="66"/>
  <c r="I105" i="65" s="1"/>
  <c r="G849" i="66"/>
  <c r="H849" i="66" s="1"/>
  <c r="J69" i="65" s="1"/>
  <c r="G1110" i="66"/>
  <c r="H1110" i="66" s="1"/>
  <c r="J113" i="65" s="1"/>
  <c r="G826" i="66"/>
  <c r="I46" i="65" s="1"/>
  <c r="G846" i="66"/>
  <c r="H846" i="66" s="1"/>
  <c r="J66" i="65" s="1"/>
  <c r="G843" i="66"/>
  <c r="H843" i="66" s="1"/>
  <c r="J63" i="65" s="1"/>
  <c r="I122" i="65"/>
  <c r="H825" i="66"/>
  <c r="J45" i="65" s="1"/>
  <c r="I57" i="65"/>
  <c r="H822" i="66"/>
  <c r="J42" i="65" s="1"/>
  <c r="H241" i="68"/>
  <c r="H244" i="68" s="1"/>
  <c r="O145" i="68"/>
  <c r="O148" i="68" s="1"/>
  <c r="O150" i="68" s="1"/>
  <c r="O209" i="68"/>
  <c r="O212" i="68" s="1"/>
  <c r="O214" i="68" s="1"/>
  <c r="H193" i="68"/>
  <c r="H196" i="68" s="1"/>
  <c r="H198" i="68" s="1"/>
  <c r="H145" i="68"/>
  <c r="H148" i="68" s="1"/>
  <c r="H150" i="68" s="1"/>
  <c r="I110" i="65"/>
  <c r="I49" i="65"/>
  <c r="H818" i="66"/>
  <c r="I68" i="65"/>
  <c r="I53" i="65"/>
  <c r="H1115" i="66"/>
  <c r="J118" i="65" s="1"/>
  <c r="I118" i="65"/>
  <c r="I74" i="65"/>
  <c r="H854" i="66"/>
  <c r="J74" i="65" s="1"/>
  <c r="O237" i="68"/>
  <c r="O242" i="68"/>
  <c r="D1275" i="66"/>
  <c r="E1275" i="66" s="1"/>
  <c r="O234" i="68"/>
  <c r="O243" i="68"/>
  <c r="O236" i="68"/>
  <c r="H239" i="68"/>
  <c r="O238" i="68"/>
  <c r="O235" i="68"/>
  <c r="H1106" i="66" l="1"/>
  <c r="J109" i="65" s="1"/>
  <c r="H815" i="66"/>
  <c r="J35" i="65" s="1"/>
  <c r="I111" i="65"/>
  <c r="H824" i="66"/>
  <c r="J44" i="65" s="1"/>
  <c r="H1105" i="66"/>
  <c r="J108" i="65" s="1"/>
  <c r="I107" i="65"/>
  <c r="H1113" i="66"/>
  <c r="J116" i="65" s="1"/>
  <c r="H826" i="66"/>
  <c r="J46" i="65" s="1"/>
  <c r="I51" i="65"/>
  <c r="I39" i="65"/>
  <c r="H827" i="66"/>
  <c r="J47" i="65" s="1"/>
  <c r="I65" i="65"/>
  <c r="H1117" i="66"/>
  <c r="J120" i="65" s="1"/>
  <c r="H811" i="66"/>
  <c r="J31" i="65" s="1"/>
  <c r="H820" i="66"/>
  <c r="J40" i="65" s="1"/>
  <c r="I50" i="65"/>
  <c r="I73" i="65"/>
  <c r="H836" i="66"/>
  <c r="J56" i="65" s="1"/>
  <c r="I75" i="65"/>
  <c r="H807" i="66"/>
  <c r="J27" i="65" s="1"/>
  <c r="I117" i="65"/>
  <c r="H1112" i="66"/>
  <c r="J115" i="65" s="1"/>
  <c r="I63" i="65"/>
  <c r="H821" i="66"/>
  <c r="J41" i="65" s="1"/>
  <c r="I69" i="65"/>
  <c r="I60" i="65"/>
  <c r="I121" i="65"/>
  <c r="I36" i="65"/>
  <c r="I119" i="65"/>
  <c r="H839" i="66"/>
  <c r="J59" i="65" s="1"/>
  <c r="H856" i="66"/>
  <c r="J76" i="65" s="1"/>
  <c r="H809" i="66"/>
  <c r="J29" i="65" s="1"/>
  <c r="H852" i="66"/>
  <c r="J72" i="65" s="1"/>
  <c r="I61" i="65"/>
  <c r="H1103" i="66"/>
  <c r="J106" i="65" s="1"/>
  <c r="H810" i="66"/>
  <c r="J30" i="65" s="1"/>
  <c r="I55" i="65"/>
  <c r="H1109" i="66"/>
  <c r="J112" i="65" s="1"/>
  <c r="H814" i="66"/>
  <c r="J34" i="65" s="1"/>
  <c r="I104" i="65"/>
  <c r="I62" i="65"/>
  <c r="I64" i="65"/>
  <c r="I113" i="65"/>
  <c r="H1111" i="66"/>
  <c r="J114" i="65" s="1"/>
  <c r="I43" i="65"/>
  <c r="I123" i="65"/>
  <c r="H813" i="66"/>
  <c r="J33" i="65" s="1"/>
  <c r="H828" i="66"/>
  <c r="O225" i="68" s="1"/>
  <c r="O228" i="68" s="1"/>
  <c r="O230" i="68" s="1"/>
  <c r="I54" i="65"/>
  <c r="I32" i="65"/>
  <c r="I67" i="65"/>
  <c r="H808" i="66"/>
  <c r="J28" i="65" s="1"/>
  <c r="H1102" i="66"/>
  <c r="J105" i="65" s="1"/>
  <c r="I66" i="65"/>
  <c r="I71" i="65"/>
  <c r="H851" i="66"/>
  <c r="J71" i="65" s="1"/>
  <c r="I70" i="65"/>
  <c r="H850" i="66"/>
  <c r="J70" i="65" s="1"/>
  <c r="I58" i="65"/>
  <c r="I52" i="65"/>
  <c r="H832" i="66"/>
  <c r="J52" i="65" s="1"/>
  <c r="H817" i="66"/>
  <c r="J37" i="65" s="1"/>
  <c r="I37" i="65"/>
  <c r="O81" i="68"/>
  <c r="O84" i="68" s="1"/>
  <c r="O86" i="68" s="1"/>
  <c r="O241" i="68"/>
  <c r="O244" i="68" s="1"/>
  <c r="H225" i="68"/>
  <c r="H228" i="68" s="1"/>
  <c r="H230" i="68" s="1"/>
  <c r="H209" i="68"/>
  <c r="H212" i="68" s="1"/>
  <c r="H214" i="68" s="1"/>
  <c r="O177" i="68"/>
  <c r="O180" i="68" s="1"/>
  <c r="O182" i="68" s="1"/>
  <c r="H177" i="68"/>
  <c r="H180" i="68" s="1"/>
  <c r="H182" i="68" s="1"/>
  <c r="J38" i="65"/>
  <c r="H161" i="68"/>
  <c r="H164" i="68" s="1"/>
  <c r="H166" i="68" s="1"/>
  <c r="O129" i="68"/>
  <c r="O132" i="68" s="1"/>
  <c r="O134" i="68" s="1"/>
  <c r="H129" i="68"/>
  <c r="H132" i="68" s="1"/>
  <c r="H134" i="68" s="1"/>
  <c r="O113" i="68"/>
  <c r="O116" i="68" s="1"/>
  <c r="O118" i="68" s="1"/>
  <c r="H113" i="68"/>
  <c r="H116" i="68" s="1"/>
  <c r="H118" i="68" s="1"/>
  <c r="O97" i="68"/>
  <c r="O100" i="68" s="1"/>
  <c r="O102" i="68" s="1"/>
  <c r="H97" i="68"/>
  <c r="H100" i="68" s="1"/>
  <c r="H102" i="68" s="1"/>
  <c r="H81" i="68"/>
  <c r="H84" i="68" s="1"/>
  <c r="H86" i="68" s="1"/>
  <c r="D1276" i="66"/>
  <c r="E1276" i="66" s="1"/>
  <c r="H246" i="68"/>
  <c r="O239" i="68"/>
  <c r="J48" i="65" l="1"/>
  <c r="J77" i="65" s="1"/>
  <c r="J124" i="65"/>
  <c r="H1121" i="66"/>
  <c r="G1094" i="66" s="1"/>
  <c r="H1169" i="66" s="1"/>
  <c r="I1183" i="66" s="1"/>
  <c r="K34" i="68" s="1"/>
  <c r="H857" i="66"/>
  <c r="G800" i="66" s="1"/>
  <c r="H1168" i="66" s="1"/>
  <c r="I1182" i="66" s="1"/>
  <c r="K33" i="68" s="1"/>
  <c r="D1277" i="66"/>
  <c r="E1277" i="66" s="1"/>
  <c r="O246" i="68"/>
  <c r="K36" i="68" l="1"/>
  <c r="I1168" i="66"/>
  <c r="D1155" i="66" s="1"/>
  <c r="D1156" i="66" s="1"/>
  <c r="G1196" i="66" s="1"/>
  <c r="G1200" i="66" s="1"/>
  <c r="G46" i="68" s="1"/>
  <c r="I1185" i="66"/>
  <c r="K17" i="68" s="1"/>
  <c r="K19" i="68" s="1"/>
  <c r="D1278" i="66"/>
  <c r="E1278" i="66" s="1"/>
  <c r="I1187" i="66" l="1"/>
  <c r="K38" i="68" s="1"/>
  <c r="J27" i="52"/>
  <c r="G1201" i="66"/>
  <c r="G48" i="68" s="1"/>
  <c r="K1185" i="66"/>
  <c r="K1182" i="66"/>
  <c r="K1183" i="66"/>
  <c r="D1279" i="66"/>
  <c r="E1279" i="66" s="1"/>
  <c r="D1205" i="66" l="1"/>
  <c r="D1206" i="66" s="1"/>
  <c r="D1280" i="66"/>
  <c r="E1280" i="66" s="1"/>
  <c r="D1207" i="66" l="1"/>
  <c r="F1204" i="66" s="1"/>
  <c r="F1206" i="66"/>
  <c r="D1281" i="66"/>
  <c r="E1281" i="66" s="1"/>
  <c r="G1205" i="66" l="1"/>
  <c r="J66" i="68" s="1"/>
  <c r="H1205" i="66"/>
  <c r="L66" i="68" s="1"/>
  <c r="D1282" i="66"/>
  <c r="E1282" i="66" s="1"/>
  <c r="D1283" i="66" l="1"/>
  <c r="E1283" i="66" s="1"/>
  <c r="D1284" i="66" l="1"/>
  <c r="E1284" i="66" s="1"/>
  <c r="D1285" i="66" l="1"/>
  <c r="E1285" i="66" s="1"/>
  <c r="D1286" i="66" l="1"/>
  <c r="E1286" i="66" s="1"/>
  <c r="D1287" i="66" l="1"/>
  <c r="E1287" i="66" s="1"/>
  <c r="D1288" i="66" l="1"/>
  <c r="E1288" i="66" s="1"/>
  <c r="D1289" i="66" l="1"/>
  <c r="E1289" i="66" s="1"/>
  <c r="D1290" i="66" l="1"/>
  <c r="E1290" i="66" s="1"/>
  <c r="D1291" i="66" l="1"/>
  <c r="E1291" i="66" s="1"/>
  <c r="D1292" i="66" l="1"/>
  <c r="E1292" i="66" s="1"/>
  <c r="D1293" i="66" l="1"/>
  <c r="E1293" i="66" s="1"/>
  <c r="D1294" i="66" l="1"/>
  <c r="E1294" i="66" s="1"/>
  <c r="D1295" i="66" l="1"/>
  <c r="E1295" i="66" s="1"/>
  <c r="D1296" i="66" l="1"/>
  <c r="E1296" i="66" s="1"/>
  <c r="D1297" i="66" l="1"/>
  <c r="E1297" i="66" s="1"/>
  <c r="D1298" i="66" l="1"/>
  <c r="E1298" i="66" s="1"/>
  <c r="D1299" i="66" l="1"/>
  <c r="E1299" i="66" s="1"/>
  <c r="D1300" i="66" l="1"/>
  <c r="E1300" i="66" s="1"/>
  <c r="D1301" i="66" l="1"/>
  <c r="E1301" i="66" s="1"/>
  <c r="D1302" i="66" l="1"/>
  <c r="E1302" i="66" s="1"/>
  <c r="D1303" i="66" l="1"/>
  <c r="E1303" i="66" s="1"/>
  <c r="D1304" i="66" l="1"/>
  <c r="E1304" i="66" s="1"/>
  <c r="D1305" i="66" l="1"/>
  <c r="E1305" i="66" s="1"/>
  <c r="D1306" i="66" l="1"/>
  <c r="E1306" i="66" s="1"/>
  <c r="D1307" i="66" l="1"/>
  <c r="E1307" i="66" s="1"/>
  <c r="D1308" i="66" l="1"/>
  <c r="E1308" i="66" s="1"/>
  <c r="D1309" i="66" l="1"/>
  <c r="E1309" i="66" s="1"/>
  <c r="D1310" i="66" l="1"/>
  <c r="E1310" i="66" s="1"/>
  <c r="D1311" i="66" l="1"/>
  <c r="E1311" i="66" s="1"/>
  <c r="D1312" i="66" l="1"/>
  <c r="E1312" i="66" s="1"/>
  <c r="D1313" i="66" l="1"/>
  <c r="E1313" i="66" s="1"/>
  <c r="D1314" i="66" l="1"/>
  <c r="E1314" i="66" s="1"/>
  <c r="D1315" i="66" l="1"/>
  <c r="E1315" i="66" s="1"/>
  <c r="D1316" i="66" l="1"/>
  <c r="E1316" i="66" s="1"/>
  <c r="D1317" i="66" l="1"/>
  <c r="E1317" i="66" s="1"/>
  <c r="D1318" i="66" l="1"/>
  <c r="E1318" i="66" s="1"/>
  <c r="D1319" i="66" l="1"/>
  <c r="E1319" i="66" s="1"/>
  <c r="D1320" i="66" l="1"/>
  <c r="E1320" i="66" s="1"/>
  <c r="D1321" i="66" l="1"/>
  <c r="E1321" i="66" s="1"/>
  <c r="D1322" i="66" l="1"/>
  <c r="E1322" i="66" s="1"/>
  <c r="D1323" i="66" l="1"/>
  <c r="E1323" i="66" s="1"/>
  <c r="D1324" i="66" l="1"/>
  <c r="E1324" i="66" s="1"/>
  <c r="D1325" i="66" l="1"/>
  <c r="E1325" i="66" s="1"/>
  <c r="D1326" i="66" l="1"/>
  <c r="E1326" i="66" s="1"/>
  <c r="D1327" i="66" l="1"/>
  <c r="E1327" i="66" s="1"/>
  <c r="D1328" i="66" l="1"/>
  <c r="E1328" i="66" s="1"/>
  <c r="D1329" i="66" l="1"/>
  <c r="E1329" i="66" s="1"/>
  <c r="D1330" i="66" l="1"/>
  <c r="E1330" i="66" s="1"/>
  <c r="D1331" i="66" l="1"/>
  <c r="E1331" i="66" s="1"/>
  <c r="D1332" i="66" l="1"/>
  <c r="E1332" i="66" s="1"/>
  <c r="D1333" i="66" l="1"/>
  <c r="E1333" i="66" s="1"/>
  <c r="D1334" i="66" l="1"/>
  <c r="E1334" i="66" s="1"/>
  <c r="D1335" i="66" l="1"/>
  <c r="E1335" i="66" s="1"/>
  <c r="D1336" i="66" l="1"/>
  <c r="E1336" i="66" s="1"/>
  <c r="D1337" i="66" l="1"/>
  <c r="E1337" i="66" s="1"/>
  <c r="D1338" i="66" l="1"/>
  <c r="E1338" i="66" s="1"/>
  <c r="D1339" i="66" l="1"/>
  <c r="E1339" i="66" s="1"/>
  <c r="D1340" i="66" l="1"/>
  <c r="E1340" i="66" s="1"/>
  <c r="D1341" i="66" l="1"/>
  <c r="E1341" i="66" s="1"/>
  <c r="D1342" i="66" l="1"/>
  <c r="E1342" i="66" s="1"/>
  <c r="D1343" i="66" l="1"/>
  <c r="E1343" i="66" s="1"/>
  <c r="D1344" i="66" l="1"/>
  <c r="E1344" i="66" s="1"/>
  <c r="D1345" i="66" l="1"/>
  <c r="E1345" i="66" s="1"/>
  <c r="D1346" i="66" l="1"/>
  <c r="E1346" i="66" s="1"/>
  <c r="D1347" i="66" l="1"/>
  <c r="E1347" i="66" s="1"/>
  <c r="D1348" i="66" l="1"/>
  <c r="E1348" i="66" s="1"/>
  <c r="D1349" i="66" l="1"/>
  <c r="E1349" i="66" s="1"/>
  <c r="D1350" i="66" l="1"/>
  <c r="E1350" i="66" s="1"/>
  <c r="D1351" i="66" l="1"/>
  <c r="E1351" i="66" s="1"/>
  <c r="D1352" i="66" l="1"/>
  <c r="E1352" i="66" s="1"/>
  <c r="D1353" i="66" l="1"/>
  <c r="E1353" i="66" s="1"/>
  <c r="D1354" i="66" l="1"/>
  <c r="E1354" i="66" s="1"/>
  <c r="D1355" i="66" l="1"/>
  <c r="E1355" i="66" s="1"/>
  <c r="D1356" i="66" l="1"/>
  <c r="E1356" i="66" s="1"/>
  <c r="D1357" i="66" l="1"/>
  <c r="E1357" i="66" s="1"/>
  <c r="D1358" i="66" l="1"/>
  <c r="E1358" i="66" s="1"/>
  <c r="D1359" i="66" l="1"/>
  <c r="E1359" i="66" s="1"/>
  <c r="D1360" i="66" l="1"/>
  <c r="D1361" i="66" s="1"/>
  <c r="E1360" i="66" l="1"/>
  <c r="E1361" i="66"/>
  <c r="D1362" i="66"/>
  <c r="E1362" i="66" l="1"/>
  <c r="D1363" i="66"/>
  <c r="E1363" i="66" l="1"/>
  <c r="D1364" i="66"/>
  <c r="E1364" i="66" l="1"/>
  <c r="D1365" i="66"/>
  <c r="E1365" i="66" l="1"/>
  <c r="D1366" i="66"/>
  <c r="E1366" i="66" l="1"/>
  <c r="D1367" i="66"/>
  <c r="E1367" i="66" l="1"/>
  <c r="D1368" i="66"/>
  <c r="E1368" i="66" l="1"/>
  <c r="D1369" i="66"/>
  <c r="E1369" i="66" l="1"/>
  <c r="D1370" i="66"/>
  <c r="E1370" i="66" l="1"/>
  <c r="D1371" i="66"/>
  <c r="E1371" i="66" l="1"/>
  <c r="D1372" i="66"/>
  <c r="E1372" i="66" l="1"/>
  <c r="D1373" i="66"/>
  <c r="E1373" i="66" l="1"/>
  <c r="D1374" i="66"/>
  <c r="E1374" i="66" l="1"/>
  <c r="D1375" i="66"/>
  <c r="E1375" i="66" l="1"/>
  <c r="D1376" i="66"/>
  <c r="E1376" i="66" l="1"/>
  <c r="D1377" i="66"/>
  <c r="E1377" i="66" l="1"/>
  <c r="D1378" i="66"/>
  <c r="E1378" i="66" l="1"/>
  <c r="D1379" i="66"/>
  <c r="E1379" i="66" l="1"/>
  <c r="D1380" i="66"/>
  <c r="E1380" i="66" l="1"/>
  <c r="D1381" i="66"/>
  <c r="E1381" i="66" l="1"/>
  <c r="D1382" i="66"/>
  <c r="E1382" i="66" l="1"/>
  <c r="D1383" i="66"/>
  <c r="E1383" i="66" l="1"/>
  <c r="D1384" i="66"/>
  <c r="E1384" i="66" l="1"/>
  <c r="D1385" i="66"/>
  <c r="E1385" i="66" l="1"/>
  <c r="D1386" i="66"/>
  <c r="E1386" i="66" l="1"/>
  <c r="D1387" i="66"/>
  <c r="E1387" i="66" l="1"/>
  <c r="D1388" i="66"/>
  <c r="E1388" i="66" l="1"/>
  <c r="D1389" i="66"/>
  <c r="E1389" i="66" l="1"/>
  <c r="D1390" i="66"/>
  <c r="E1390" i="66" l="1"/>
  <c r="D1391" i="66"/>
  <c r="E1391" i="66" l="1"/>
  <c r="D1392" i="66"/>
  <c r="E1392" i="66" l="1"/>
  <c r="D1393" i="66"/>
  <c r="E1393" i="66" l="1"/>
  <c r="D1394" i="66"/>
  <c r="E1394" i="66" l="1"/>
  <c r="D1395" i="66"/>
  <c r="E1395" i="66" l="1"/>
  <c r="D1396" i="66"/>
  <c r="E1396" i="66" l="1"/>
  <c r="D1397" i="66"/>
  <c r="E1397" i="66" l="1"/>
  <c r="D1398" i="66"/>
  <c r="E1398" i="66" l="1"/>
  <c r="D1399" i="66"/>
  <c r="E1399" i="66" l="1"/>
  <c r="D1400" i="66"/>
  <c r="E1400" i="66" l="1"/>
  <c r="D1401" i="66"/>
  <c r="E1401" i="66" l="1"/>
  <c r="D1402" i="66"/>
  <c r="E1402" i="66" l="1"/>
  <c r="D1403" i="66"/>
  <c r="D1404" i="66" l="1"/>
  <c r="E1404" i="66" s="1"/>
  <c r="E1403" i="66"/>
</calcChain>
</file>

<file path=xl/comments1.xml><?xml version="1.0" encoding="utf-8"?>
<comments xmlns="http://schemas.openxmlformats.org/spreadsheetml/2006/main">
  <authors>
    <author>Autor</author>
  </authors>
  <commentList>
    <comment ref="H13" authorId="0" shapeId="0">
      <text>
        <r>
          <rPr>
            <b/>
            <sz val="9"/>
            <color indexed="81"/>
            <rFont val="Tahoma"/>
            <family val="2"/>
          </rPr>
          <t>4th AR 25
5th AR 28</t>
        </r>
      </text>
    </comment>
    <comment ref="H14" authorId="0" shapeId="0">
      <text>
        <r>
          <rPr>
            <b/>
            <sz val="9"/>
            <color indexed="81"/>
            <rFont val="Tahoma"/>
            <family val="2"/>
          </rPr>
          <t>4th AR 298
5th AR 265</t>
        </r>
      </text>
    </comment>
    <comment ref="H1100" authorId="0" shapeId="0">
      <text>
        <r>
          <rPr>
            <sz val="9"/>
            <color indexed="81"/>
            <rFont val="Tahoma"/>
            <family val="2"/>
          </rPr>
          <t>No se tiene en cuenta en resultados desglosados por edificios</t>
        </r>
      </text>
    </comment>
    <comment ref="G1134" authorId="0" shapeId="0">
      <text>
        <r>
          <rPr>
            <sz val="9"/>
            <color indexed="81"/>
            <rFont val="Tahoma"/>
            <family val="2"/>
          </rPr>
          <t>No se tiene en cuenta en resultados desglosados por edificios</t>
        </r>
      </text>
    </comment>
  </commentList>
</comments>
</file>

<file path=xl/sharedStrings.xml><?xml version="1.0" encoding="utf-8"?>
<sst xmlns="http://schemas.openxmlformats.org/spreadsheetml/2006/main" count="17690" uniqueCount="1674">
  <si>
    <t>Otras</t>
  </si>
  <si>
    <t>Combustible</t>
  </si>
  <si>
    <t>Valor</t>
  </si>
  <si>
    <t>Gas butano (kg)</t>
  </si>
  <si>
    <t>Datos generales de la organización</t>
  </si>
  <si>
    <t>Año de cálculo</t>
  </si>
  <si>
    <t xml:space="preserve"> </t>
  </si>
  <si>
    <t>No</t>
  </si>
  <si>
    <t>Tipo de Energía Renovable</t>
  </si>
  <si>
    <t>Instalaciones fijas</t>
  </si>
  <si>
    <t>Energía consumida / vendida (kWh)</t>
  </si>
  <si>
    <t>E10 (l)</t>
  </si>
  <si>
    <t>E85 (l)</t>
  </si>
  <si>
    <t>Informe final: Resultados</t>
  </si>
  <si>
    <t>1.</t>
  </si>
  <si>
    <t>2.</t>
  </si>
  <si>
    <t>3.</t>
  </si>
  <si>
    <t>4.</t>
  </si>
  <si>
    <t>6.</t>
  </si>
  <si>
    <t>7.</t>
  </si>
  <si>
    <t xml:space="preserve"> Dato numérico a introducir en las unidades indicadas</t>
  </si>
  <si>
    <t xml:space="preserve"> Dato a introducir entre los considerados en el desplegable</t>
  </si>
  <si>
    <t xml:space="preserve"> Dato de cumplimentación voluntaria</t>
  </si>
  <si>
    <t xml:space="preserve"> Resultado parcial de emisiones</t>
  </si>
  <si>
    <t xml:space="preserve"> Resultado total de emisiones</t>
  </si>
  <si>
    <t>Comercializadora</t>
  </si>
  <si>
    <t>COMERCIALIZADORA LERSA , S.L.</t>
  </si>
  <si>
    <t>IBERDROLA GENERACION, S.A.U.</t>
  </si>
  <si>
    <t>LA UNION ELECTRO INDUSTRIAL, S.L. "UNIPERSONAL"</t>
  </si>
  <si>
    <t>FACTOR ENERGÍA, S.A.</t>
  </si>
  <si>
    <t>GDF SUEZ ESPAÑA, S.A.U.</t>
  </si>
  <si>
    <t>ALPIQ ENERGÍA ESPAÑA, S.A.U.</t>
  </si>
  <si>
    <t>UNION FENOSA COMERCIAL, S.L.</t>
  </si>
  <si>
    <t>GAS NATURAL COMERCIALIZADORA, S.A.</t>
  </si>
  <si>
    <t>GAS NATURAL SERVICIOS SDG, S.A.</t>
  </si>
  <si>
    <t>NATURGAS ENERGÍA COMERCIALIZADORA, S.A.U.</t>
  </si>
  <si>
    <t>ENÉRGYA VM GESTIÓN DE ENERGÍA, S.L.U.</t>
  </si>
  <si>
    <t>ACCIONA GREEN ENERGY DEVELOPMENTS, S.L.</t>
  </si>
  <si>
    <t>GEOATLANTER, S.L.</t>
  </si>
  <si>
    <t>GESTERNOVA, S.A.</t>
  </si>
  <si>
    <t>NEXUS RENOVABLES, S.L.</t>
  </si>
  <si>
    <t>HIDROELÉCTRICA EL CARMEN ENERGÍA, S.L.</t>
  </si>
  <si>
    <t>ENARA GESTIÓN Y MEDIACIÓN, S.L.</t>
  </si>
  <si>
    <t>SOM ENERGÍA, S.C.C.L.</t>
  </si>
  <si>
    <t>ZENCER, S. COOP. AND</t>
  </si>
  <si>
    <t>Por defecto</t>
  </si>
  <si>
    <t>R-404A</t>
  </si>
  <si>
    <t>R-407A</t>
  </si>
  <si>
    <t>R-407B</t>
  </si>
  <si>
    <t>R-407C</t>
  </si>
  <si>
    <t>R-407F</t>
  </si>
  <si>
    <t>R-410A</t>
  </si>
  <si>
    <t>R-410B</t>
  </si>
  <si>
    <t>R-413A</t>
  </si>
  <si>
    <t>R-417A</t>
  </si>
  <si>
    <t>R-417B</t>
  </si>
  <si>
    <t>R-422A</t>
  </si>
  <si>
    <t>R-422D</t>
  </si>
  <si>
    <t>R-424A</t>
  </si>
  <si>
    <t>R-426A</t>
  </si>
  <si>
    <t>R-427A</t>
  </si>
  <si>
    <t>R-428A</t>
  </si>
  <si>
    <t>R-434A</t>
  </si>
  <si>
    <t>R-437A</t>
  </si>
  <si>
    <t>R-438A</t>
  </si>
  <si>
    <t>R-442A</t>
  </si>
  <si>
    <t>R-507A</t>
  </si>
  <si>
    <t>R-125/143a/134a (44/52/4)</t>
  </si>
  <si>
    <t>R-32/125/134a (20/40/40)</t>
  </si>
  <si>
    <t xml:space="preserve">R-32/125/134a (10/70/20)  </t>
  </si>
  <si>
    <t>R-32/125/134a (23/25/52)</t>
  </si>
  <si>
    <t>R-32/125/134a (30/30/40)</t>
  </si>
  <si>
    <t xml:space="preserve">R-32/125 (50/50) </t>
  </si>
  <si>
    <t xml:space="preserve">R-32/125 (45/55) </t>
  </si>
  <si>
    <t>R-218/134a/600a (9/88/3)</t>
  </si>
  <si>
    <t>R-125/134a/600 (46,6/50/3,4)</t>
  </si>
  <si>
    <t>R-125/134a/600 (79/18,25/2,75)</t>
  </si>
  <si>
    <t>R-125/134a/600a (85,1/11,5/3,4)</t>
  </si>
  <si>
    <t>R-125/134a/600a (65,1/31,5/3,4)</t>
  </si>
  <si>
    <t>R-134a/125/600/601a (93/5,1/1,3/0,6)</t>
  </si>
  <si>
    <t>R-32/125/143a/134a (15/25/10/50)</t>
  </si>
  <si>
    <t>R-125/143a/134a/600a (63,2/18/16/2,8)</t>
  </si>
  <si>
    <t>R-32/125/134a/600/601a (8,5/45/44,2/1,7/0,6)</t>
  </si>
  <si>
    <t>R-32/125/134a/152a/227ea (31/31/30/3/5)</t>
  </si>
  <si>
    <t>R-125/143a (50/50)</t>
  </si>
  <si>
    <t>Fórmula  química</t>
  </si>
  <si>
    <t>Varias comercializadoras</t>
  </si>
  <si>
    <t>AÑO 1</t>
  </si>
  <si>
    <t>AÑO 2</t>
  </si>
  <si>
    <t>HC AÑO 1</t>
  </si>
  <si>
    <t>Año 1</t>
  </si>
  <si>
    <t>AÑO</t>
  </si>
  <si>
    <t>Año 2</t>
  </si>
  <si>
    <t>RESULTADOS ABSOLUTOS AÑO DE CÁLCULO</t>
  </si>
  <si>
    <t>HC AÑO 2</t>
  </si>
  <si>
    <t>Mix 2013</t>
  </si>
  <si>
    <t>DERIVADOS ENERGÉTICOS PARA EL TRANSPORTE Y LA INDUSTRIA, S.A. (DETISA)</t>
  </si>
  <si>
    <t>AXPO IBERIA, S.L.</t>
  </si>
  <si>
    <t>CEPSA GAS Y ELECTRICIDAD</t>
  </si>
  <si>
    <t>CLIDOM ENERGY, S.L.</t>
  </si>
  <si>
    <t>ELECTRICA SOLLERENSE, S.A.</t>
  </si>
  <si>
    <t>ENDESA GENERACIÓN, S.A.</t>
  </si>
  <si>
    <t>ENERCOLUZ ENERGÍA, S.L.</t>
  </si>
  <si>
    <t>ENERGY BY COGEN, S.L.</t>
  </si>
  <si>
    <t>GOIENER S.COOP</t>
  </si>
  <si>
    <t>HIDROELECTRICA DEL VALIRA, S.L.</t>
  </si>
  <si>
    <t>OLTEN-LLUM, S.L.</t>
  </si>
  <si>
    <t>UNIELÉCTRICA ENERGÍA, S.L.</t>
  </si>
  <si>
    <t>Mix 2012</t>
  </si>
  <si>
    <t>NATURGAS COMERCIALIZADORA, S.A.</t>
  </si>
  <si>
    <t>AE3000 AGENT COMERCIALITZADOR, S.L.</t>
  </si>
  <si>
    <t>Comercializadoras2012</t>
  </si>
  <si>
    <t>Comercializadoras2013</t>
  </si>
  <si>
    <t>AÑO DE CÁLCULO</t>
  </si>
  <si>
    <t>HFC-23</t>
  </si>
  <si>
    <t>HFC-32</t>
  </si>
  <si>
    <t>HFC-41</t>
  </si>
  <si>
    <t>HFC-43-10mee</t>
  </si>
  <si>
    <t>HFC-125</t>
  </si>
  <si>
    <t>HFC-134</t>
  </si>
  <si>
    <t>HFC-134a</t>
  </si>
  <si>
    <t>HFC-152a</t>
  </si>
  <si>
    <t>HFC-143</t>
  </si>
  <si>
    <t>HFC-143a</t>
  </si>
  <si>
    <t>HFC-227ea</t>
  </si>
  <si>
    <t>HFC-236fa</t>
  </si>
  <si>
    <t>HFC-245ca</t>
  </si>
  <si>
    <t>HFC-236cb</t>
  </si>
  <si>
    <t>HFC-236ea</t>
  </si>
  <si>
    <t>Nombre</t>
  </si>
  <si>
    <t>Fórmula química</t>
  </si>
  <si>
    <t>-</t>
  </si>
  <si>
    <t>HFC-152</t>
  </si>
  <si>
    <t>HFC-161</t>
  </si>
  <si>
    <t>Unidades</t>
  </si>
  <si>
    <t xml:space="preserve"> Tipo de equipo</t>
  </si>
  <si>
    <t>Lista tipo 
de ER</t>
  </si>
  <si>
    <t>Eólica</t>
  </si>
  <si>
    <t>Solar</t>
  </si>
  <si>
    <t>Geotérmica</t>
  </si>
  <si>
    <t>Hidráulica</t>
  </si>
  <si>
    <t>Otros</t>
  </si>
  <si>
    <t>Versión</t>
  </si>
  <si>
    <t>V1</t>
  </si>
  <si>
    <t>V2</t>
  </si>
  <si>
    <t>Fecha de publicación en la web</t>
  </si>
  <si>
    <t xml:space="preserve">                                                                  REVISIONES DE LA CALCULADORA DE HUELLA DE CARBONO</t>
  </si>
  <si>
    <t>Revisiones</t>
  </si>
  <si>
    <t>V3</t>
  </si>
  <si>
    <t>AÑO 1:</t>
  </si>
  <si>
    <t>AÑO 2:</t>
  </si>
  <si>
    <t>Comercializadoras2014</t>
  </si>
  <si>
    <t>Mix 2014</t>
  </si>
  <si>
    <t>Año de cálc.</t>
  </si>
  <si>
    <t>Emisiones absolutas (t CO2)</t>
  </si>
  <si>
    <t>Edificio</t>
  </si>
  <si>
    <t xml:space="preserve">Nombre sede </t>
  </si>
  <si>
    <t>Nombres únicos</t>
  </si>
  <si>
    <t>Año</t>
  </si>
  <si>
    <t>Unión nombres únicos</t>
  </si>
  <si>
    <t>AGENTE DEL MERCADO ELÉCTRICO, S.A.</t>
  </si>
  <si>
    <t>AURA ENERGÍA, S.L.</t>
  </si>
  <si>
    <t>AVANZALIA ENERGÍA COMERCIALIZADORA, S.A.</t>
  </si>
  <si>
    <t>CEPSA GAS Y ELECTRICIDAD, S.A.</t>
  </si>
  <si>
    <t>CIDE HCENERGÍA S.A.</t>
  </si>
  <si>
    <t>ENEL GREEN POWER ESPAÑA, S.L.</t>
  </si>
  <si>
    <t>GDF SUEZ ENERGÍA ESPAÑA, S.A.U.</t>
  </si>
  <si>
    <t>IBERDROLA CLIENTES, S.A.U.</t>
  </si>
  <si>
    <t>ON DEMAND FACILITIES, S.L.</t>
  </si>
  <si>
    <t>THE YELLOW ENERGY, S.L.</t>
  </si>
  <si>
    <t>UNIELÉCTRICA ENERGÍA, S.A.</t>
  </si>
  <si>
    <t xml:space="preserve">                                          INFORMACIÓN ADICIONAL - INSTALACIONES PROPIAS DE ENERGÍA RENOVABLE</t>
  </si>
  <si>
    <t xml:space="preserve">                                          INFORME FINAL: RESULTADOS</t>
  </si>
  <si>
    <t>Fórmula Comercializadoras por año</t>
  </si>
  <si>
    <t>Fórmula Mix Comercializadoras por año</t>
  </si>
  <si>
    <t>V4</t>
  </si>
  <si>
    <t>V5</t>
  </si>
  <si>
    <t>V6</t>
  </si>
  <si>
    <t>Comercializadoras2015</t>
  </si>
  <si>
    <t>Mix 2015</t>
  </si>
  <si>
    <t>ALDRO ENERGÍA Y SOLUCIONES, S.L.U.</t>
  </si>
  <si>
    <t>ANOTHER ENERGY OPTION, S.L.</t>
  </si>
  <si>
    <t>AUDAX ENERGÍA, S.L.U.</t>
  </si>
  <si>
    <t>BASSOLS ENERGÍA COMERCIAL, S.L.</t>
  </si>
  <si>
    <t>COMERCIALIZADORA ZERO ELECTRUM, S.L.</t>
  </si>
  <si>
    <t>COMPAÑÍA ESCANDINAVA DE ELECTRICIDAD EN ESPAÑA, S.L.</t>
  </si>
  <si>
    <t>COOPERATIVA ELECTRICA DE CASTELLAR, S.C.V.</t>
  </si>
  <si>
    <t>DREUE ELECTRIC, S.L.</t>
  </si>
  <si>
    <t>ELECTRICA DE CHERA, S.C.V.</t>
  </si>
  <si>
    <t>ELECTRICA DE GUADASSUAR COOP. V.</t>
  </si>
  <si>
    <t>ELÉCTRICA DE MELIANA, S.C.V.</t>
  </si>
  <si>
    <t>ELÉCTRICA DE SOT DE CHERA S. COOP.V.</t>
  </si>
  <si>
    <t>ELÉCTRICA DE VINALESA, S.L.U.</t>
  </si>
  <si>
    <t>EMASP, S. COOP.</t>
  </si>
  <si>
    <t>ENERGY STROM XXI, S.L.</t>
  </si>
  <si>
    <t>ENERGÍA COLECTIVA, S.L.</t>
  </si>
  <si>
    <t>ENERPLUS ENERGÍA, S.A.</t>
  </si>
  <si>
    <t>INICIATIVA E. NOVA, S.L.</t>
  </si>
  <si>
    <t>LIGHT UP, S.L.</t>
  </si>
  <si>
    <t>LUCI MUNDI ENERGÍA, S.L.</t>
  </si>
  <si>
    <t>PROT ENERGÍA COMERCIALIZACIÓN, S.L.</t>
  </si>
  <si>
    <t>RENEWABLE VENTURES, S.L.</t>
  </si>
  <si>
    <t>SAMPOL INGENIERÍA Y OBRAS, S.A.</t>
  </si>
  <si>
    <t>SUMINISTROS ESPECIALES ALGINETENSES COOP. V.</t>
  </si>
  <si>
    <t>SYDER COMERCIALIZADORA VERDE, S.L.</t>
  </si>
  <si>
    <t>TELEFÓNICA SOLUCIONES DE INFORMÁTICA Y COMUNICACIONES DE ESPAÑA, S.A.U.</t>
  </si>
  <si>
    <t>WATIUM, S.L.</t>
  </si>
  <si>
    <t>V7</t>
  </si>
  <si>
    <t>Gasóleo C (l)</t>
  </si>
  <si>
    <t>Coque de petróleo (kg)</t>
  </si>
  <si>
    <r>
      <t xml:space="preserve">Pestaña </t>
    </r>
    <r>
      <rPr>
        <b/>
        <sz val="11"/>
        <rFont val="Arial Narrow"/>
        <family val="2"/>
      </rPr>
      <t>"Factores de emisión"</t>
    </r>
    <r>
      <rPr>
        <sz val="11"/>
        <rFont val="Arial Narrow"/>
        <family val="2"/>
      </rPr>
      <t xml:space="preserve">: corrección de los factores de emisión y de los PCI de 2015 en función de las correcciones publicadas por el </t>
    </r>
    <r>
      <rPr>
        <i/>
        <sz val="11"/>
        <rFont val="Arial Narrow"/>
        <family val="2"/>
      </rPr>
      <t xml:space="preserve">Inventario de emisiones de gases de efecto invernadero de España. Años 1990-2014.
</t>
    </r>
    <r>
      <rPr>
        <sz val="11"/>
        <rFont val="Arial Narrow"/>
        <family val="2"/>
      </rPr>
      <t>Actualizaciones en base a las</t>
    </r>
    <r>
      <rPr>
        <i/>
        <sz val="11"/>
        <rFont val="Arial Narrow"/>
        <family val="2"/>
      </rPr>
      <t xml:space="preserve"> Directrices del IPCC para los Inventarios nacionales de gases de efecto invernadero de 2006.</t>
    </r>
  </si>
  <si>
    <t>V8</t>
  </si>
  <si>
    <t>B10 (l)</t>
  </si>
  <si>
    <t>Comercializadoras2016</t>
  </si>
  <si>
    <t>Mix 2016</t>
  </si>
  <si>
    <t>Comercializadoras2019</t>
  </si>
  <si>
    <t>Comercializadora escogida</t>
  </si>
  <si>
    <t>Fórmula FE</t>
  </si>
  <si>
    <t>Fórmula Emisiones</t>
  </si>
  <si>
    <t>emisiones</t>
  </si>
  <si>
    <t>edificio</t>
  </si>
  <si>
    <t>6_Resultados</t>
  </si>
  <si>
    <t>Nombre organización</t>
  </si>
  <si>
    <t>Resultado huella 1+2</t>
  </si>
  <si>
    <t>Celda vacía</t>
  </si>
  <si>
    <t>AÑO 3</t>
  </si>
  <si>
    <t>Año 3</t>
  </si>
  <si>
    <t>AÑO 3:</t>
  </si>
  <si>
    <t>HC AÑO 3</t>
  </si>
  <si>
    <t>V9</t>
  </si>
  <si>
    <t>Resultados por sedes</t>
  </si>
  <si>
    <t>No extender</t>
  </si>
  <si>
    <t>Extender desde aquí</t>
  </si>
  <si>
    <t>Revisiones de la calculadora</t>
  </si>
  <si>
    <t>8.</t>
  </si>
  <si>
    <r>
      <t xml:space="preserve">Edificio / Sede </t>
    </r>
    <r>
      <rPr>
        <b/>
        <vertAlign val="superscript"/>
        <sz val="10"/>
        <color indexed="9"/>
        <rFont val="Arial Narrow"/>
        <family val="2"/>
      </rPr>
      <t>(1)</t>
    </r>
  </si>
  <si>
    <t>ACCIÓN ENERGÍA COMERCIALIZADORA, S.L.</t>
  </si>
  <si>
    <t>ADEINNOVA ENERGÍA, S.L.U.</t>
  </si>
  <si>
    <t>AGRI-ENERGÍA, S.A.</t>
  </si>
  <si>
    <t>AQUÍ ENERGÍA, S.L.</t>
  </si>
  <si>
    <t>BETA RENOWABLE GROUP, S.A.</t>
  </si>
  <si>
    <t xml:space="preserve">CEMOI ELECTRICITE, S.L. </t>
  </si>
  <si>
    <t>COMERCIALIZADORA ELÉCTRICA DE CADIZ, S.A.</t>
  </si>
  <si>
    <t>COMPAÑÍA LUMISA ENERGÍAS, S.L.</t>
  </si>
  <si>
    <t>COOPERATIVA ELÉCTRICA DE CASTELLAR, S.C.V.</t>
  </si>
  <si>
    <t>COOPERATIVA ELÉCTRICA BENÉFICA CATRALENSE, COOP. V.</t>
  </si>
  <si>
    <t>COOPERATIVA ELÉCTRICA BENÉFICA SAN FRANCISCO DE ASÍS, COOP. V.</t>
  </si>
  <si>
    <t>COOPERATIVA ELÉCTRICA-BENÉFICA ALBATERENSE, COOP.V.</t>
  </si>
  <si>
    <t>DAIMUZ ENERGÍA, S.L.</t>
  </si>
  <si>
    <t>DRK ENERGY, S.L.</t>
  </si>
  <si>
    <t>EDP COMERCIALIZADORA, S.A.U.</t>
  </si>
  <si>
    <t>EDP Energía S.A.U.</t>
  </si>
  <si>
    <t>ELECNOVA SIGLO XXI, S.L.</t>
  </si>
  <si>
    <t>ELÉCTRICA ALBATERENSE, S.L.</t>
  </si>
  <si>
    <t>ELÉCTRICA ALGIMIA DE ALFARA, S.COOP.V.</t>
  </si>
  <si>
    <t>ELÉCTRICA CATRALENSE, S.L.</t>
  </si>
  <si>
    <t>ELÉCTRICA DE CHERA, S.C.V.</t>
  </si>
  <si>
    <t>ELÉCTRICA DE GUADASSUAR COOP. V.</t>
  </si>
  <si>
    <t>ELÉCTRICA DIRECTA ENERGÍA, S.L.</t>
  </si>
  <si>
    <t>ELÉCTRICA SOLLERENSE, S.A.</t>
  </si>
  <si>
    <t>ELECTRODISTRIBUIDORA DE FUERZA Y ALUMBRADO CASABLANCA, S. COOP.V.</t>
  </si>
  <si>
    <t>ELYGAS POWER, S.L.</t>
  </si>
  <si>
    <t>ELÉCTRICA DEL POZO, S.COOP.MAD.</t>
  </si>
  <si>
    <t>ELÉCTRICA NTRA. SRA. DE GRACIA SDAD. COOP. VALENCIANA</t>
  </si>
  <si>
    <t>ENERGEA SAVING ENERGY, S.L.</t>
  </si>
  <si>
    <t>ENERGY TRADER SOLUTIONS, S.L.</t>
  </si>
  <si>
    <t>ENERGÍA DLR COMERCIALIZADORA, S.L.</t>
  </si>
  <si>
    <t>ENGIE ESPAÑA, S.L.U.</t>
  </si>
  <si>
    <t>ESTABANELL Y PAHISA MERCATOR, S.A.</t>
  </si>
  <si>
    <t>ESTRATEGIAS ELÉCTRICAS INTEGRALES, S.A.</t>
  </si>
  <si>
    <t>EXPORT INNOVATION GROUP S.L.</t>
  </si>
  <si>
    <t>FLUIDO ELÉCTRICO MUSEROS, SCV</t>
  </si>
  <si>
    <t>FOENER COMERCIALIZACIÓN, S.L.U.</t>
  </si>
  <si>
    <t>FUSIONA COMERCIALIZADORA, S.A.</t>
  </si>
  <si>
    <t>GAOLANIA SERVICIOS, S.L.</t>
  </si>
  <si>
    <t>GEO ALTERNATIVA, S.L.</t>
  </si>
  <si>
    <t>GIGABUSINESS, S.L.</t>
  </si>
  <si>
    <t>GLOBAL BIOSFERA PROTEC, S.L.</t>
  </si>
  <si>
    <t>HIDROELÉCTRICA DEL VALIRA, S.L.</t>
  </si>
  <si>
    <t>LONJAS TECNOLOGIA, S.A.</t>
  </si>
  <si>
    <t>LUVON ENERGÍA, S.L.</t>
  </si>
  <si>
    <t>NINOBE SERVICIOS ENERGÉTICOS, S.L.</t>
  </si>
  <si>
    <t>NOBE SOLUCIONES Y ENERGÍA</t>
  </si>
  <si>
    <t>NOSA ENERXIA SOCIEDADE COOP GALEGA</t>
  </si>
  <si>
    <t>ODF ENERGÍA LIBRE COMERCIALIZADORA, S.L.</t>
  </si>
  <si>
    <t>ON DEMAND FACILITIES, S.L.U.</t>
  </si>
  <si>
    <t>PEPEENERGY</t>
  </si>
  <si>
    <t>PHOTON GESTION</t>
  </si>
  <si>
    <t>PULSAR SERVICIOS ENERGÉTICOS,</t>
  </si>
  <si>
    <t>RONDA OESTE ENERGÍA, S.L.</t>
  </si>
  <si>
    <t>SUNAIR ONE ENERGY, S.L.</t>
  </si>
  <si>
    <t>TRADE UNIVERSAL ENERGY, S.A.</t>
  </si>
  <si>
    <t>UNIC GLOBAL-LOGISTICS S.L.</t>
  </si>
  <si>
    <t>V3J INGENIERIA Y SERVICIOS, S.L.</t>
  </si>
  <si>
    <t>VIESGO ENERGíA, S.L.</t>
  </si>
  <si>
    <t>WIND TO MARKET, S.A.</t>
  </si>
  <si>
    <t>Aumento</t>
  </si>
  <si>
    <t>Reducción</t>
  </si>
  <si>
    <t>Gasolina (l)</t>
  </si>
  <si>
    <t>V10</t>
  </si>
  <si>
    <t>Comercializadoras2017</t>
  </si>
  <si>
    <t>Mix 2017</t>
  </si>
  <si>
    <t>V11</t>
  </si>
  <si>
    <t>APELES ELECTRICIDAD, S.L.</t>
  </si>
  <si>
    <t>AUSARTA PRIMA, S.L.</t>
  </si>
  <si>
    <t>COMERCIALIZADORA ELÉCTRICA TALAYUELAS, S.L.</t>
  </si>
  <si>
    <t>COOPERATIVA VALENCIANA ELECTRODISTRIBUIDORA DE FUERZA Y ALUMBRADO SERRALLO, S.Coop.V.</t>
  </si>
  <si>
    <t>ECOFUTURA LUZ ENERGÍA, S.L.</t>
  </si>
  <si>
    <t>EDP ENERGÍA S.A.U.</t>
  </si>
  <si>
    <t>GAS NATURAL FENOSA RENOVABLES, S.L.U.</t>
  </si>
  <si>
    <t>IM3 ENERGÍA, S.L.</t>
  </si>
  <si>
    <t>KILOWATIOS VERDES, S.L.</t>
  </si>
  <si>
    <t>LUBALOO, S.L.</t>
  </si>
  <si>
    <t>NUEVA COMERCIALIZADORA ESPAÑOLA, S.L.</t>
  </si>
  <si>
    <t>PETRO NAVARRA, S.L.</t>
  </si>
  <si>
    <t>VIESGO ENERGÍA, S.L.</t>
  </si>
  <si>
    <t xml:space="preserve">A-DOS ENERGíA, S.L. </t>
  </si>
  <si>
    <t>INTEGRACIÓN EUROPEA DE ENERGÍA, S.A.U.</t>
  </si>
  <si>
    <t xml:space="preserve">ASAL DE ENERGÍA, S.L. </t>
  </si>
  <si>
    <t>ACSOL ENERGÍA GLOBAL, S.A.</t>
  </si>
  <si>
    <t>ALCANZIA ENERGÍA, S.L.</t>
  </si>
  <si>
    <t>COMERCIALIZADORA ELÉCTRICA DE CÁDIZ, S.A.</t>
  </si>
  <si>
    <t>COX ENERGÍA COMERCIALIZADORA ESPAÑA, S.L.U.</t>
  </si>
  <si>
    <t>CYE ENERGÍA, S.L.</t>
  </si>
  <si>
    <t>DISA ENERGÍA ELÉCTRICA, S.L.U.</t>
  </si>
  <si>
    <t>ELÉCTRICA DE GUIXES ENERG¿A, S.L.</t>
  </si>
  <si>
    <t>EMPRESA DE ALUMBRADO ELÉCTRICO DE CEUTA, S.A.</t>
  </si>
  <si>
    <t>ENDESA ENERGÍA, S.A.</t>
  </si>
  <si>
    <t>GALP ENERGÍA ESPAÑA S.A.U.</t>
  </si>
  <si>
    <t>GNERA ENERGÍA Y TECNOLOGÍA, S.L.</t>
  </si>
  <si>
    <t>INDEXO ENERGÍA, S.L.</t>
  </si>
  <si>
    <t>INTEGRACIÓN EUROPEA DE ENERGÍA SUR, S.L.</t>
  </si>
  <si>
    <t>LA UNIÓN ELECTRO INDUSTRIAL, S.L.U.</t>
  </si>
  <si>
    <t>PETRONIEVES ENERGÍA 1, S.L.</t>
  </si>
  <si>
    <t>PHOTON GESTIÓN</t>
  </si>
  <si>
    <t>PULSAR SERVICIOS ENERGÉTICOS, S.L.</t>
  </si>
  <si>
    <t>SUMINISTRADORA ELÉCTRICA VIENTOS ALISIOS DE LANZAROTE, S.L.</t>
  </si>
  <si>
    <t>SWAP ENERGÍA, S.A.</t>
  </si>
  <si>
    <t>R-449A</t>
  </si>
  <si>
    <t>R-32/R-125/HFO-1234yf/R-134a (24,3/24,7/25,3/25,7)</t>
  </si>
  <si>
    <t>V12</t>
  </si>
  <si>
    <t>B7 (l)</t>
  </si>
  <si>
    <t>V13</t>
  </si>
  <si>
    <r>
      <t xml:space="preserve"> Dato de consumo (</t>
    </r>
    <r>
      <rPr>
        <b/>
        <sz val="9"/>
        <color indexed="9"/>
        <rFont val="Arial Narrow"/>
        <family val="2"/>
      </rPr>
      <t>kWh)</t>
    </r>
  </si>
  <si>
    <t>V14</t>
  </si>
  <si>
    <t>Comercializadoras2018</t>
  </si>
  <si>
    <t>Mix 2018</t>
  </si>
  <si>
    <t>24-7 UTILITIES, S.L.U.</t>
  </si>
  <si>
    <t>AGUAS DE BARBASTRO ENERGÍA, S.L.</t>
  </si>
  <si>
    <t>ALILUZ MEDITERRANEA, S.L.</t>
  </si>
  <si>
    <t>CATGAS ENERGÍA, S.A.</t>
  </si>
  <si>
    <t>CEPSA COMERCIAL PETRÓLEO,_x000D_
S.A.U.</t>
  </si>
  <si>
    <t>CHITAHI ENERGY, S.L.</t>
  </si>
  <si>
    <t>COMERCIALIZADORA DE ELECTRICIDAD Y GAS DEL MEDITERRÁNEO, S.L.</t>
  </si>
  <si>
    <t>COMERCIALIZADORA DE ENERGÍA DIRECTA, S.L.</t>
  </si>
  <si>
    <t>COMERCIALIZADORA ELECTRICA DE CADIZ, S.A.</t>
  </si>
  <si>
    <t>ECOEQ ENERGÉTICA, S.L.</t>
  </si>
  <si>
    <t>ECONACTIVA, S. COOP DE C-LM</t>
  </si>
  <si>
    <t>ELECTRA CUNTIENSE COMERCIALIZADORA, S.L.U.</t>
  </si>
  <si>
    <t>ELECTRA NORTE ENERGÍA, S.A.U.</t>
  </si>
  <si>
    <t>ELECTRICA ALBATERENSE, S.L.</t>
  </si>
  <si>
    <t>ELECTRICA CATRALENSE, S.L.</t>
  </si>
  <si>
    <t>ELECTRICA DIRECTA ENERGÍA, S.L.</t>
  </si>
  <si>
    <t>ELECTRICA SEROSENSE, S.L.</t>
  </si>
  <si>
    <t>EMPRESA DE ALUMBRADO ELECTRICO DE CEUTA, S.A.</t>
  </si>
  <si>
    <t>ENERGÍA ELÉCTRICA EFICIENTE, S.L</t>
  </si>
  <si>
    <t>ENERKIA ENERGÍA, S.L</t>
  </si>
  <si>
    <t>ENERPLUS, S.COOP.</t>
  </si>
  <si>
    <t>ENSTROGA, S.L.</t>
  </si>
  <si>
    <t>EVERGREEN ELÉCTRICA, S.L.</t>
  </si>
  <si>
    <t>FORZA VSUNAIR, S.L.</t>
  </si>
  <si>
    <t>GERENTA ENERGÍA, S.L.U</t>
  </si>
  <si>
    <t>GRUPO IBERSOGAS ENERGÍA, S.L.</t>
  </si>
  <si>
    <t>HELIA COOP V</t>
  </si>
  <si>
    <t>IBERDROLA GENERACION ESPAÑA, S.A.U.</t>
  </si>
  <si>
    <t>IBERDROLA SERVICIOS ENERGETICOS, S.A.U.</t>
  </si>
  <si>
    <t>IBERELECTRICA COMERCIALIZADORA, S.L.</t>
  </si>
  <si>
    <t>LA UNION ELECTRO INDUSTRIAL, S.L.U.</t>
  </si>
  <si>
    <t>LEDESMA COMERCIALIZADORA ELÉCTRICA, S.L.</t>
  </si>
  <si>
    <t>MEGARA ENERGÍA SOCIEDAD COOPERATIVA CYL</t>
  </si>
  <si>
    <t>MULTIENERGÍA VERDE, S.L.</t>
  </si>
  <si>
    <t>REMICA COMERCIALIZADORA, S.A.U.</t>
  </si>
  <si>
    <t xml:space="preserve">RESPIRA ENERGÍA ESPAÑA, S.L. </t>
  </si>
  <si>
    <t>STIN, S.A.</t>
  </si>
  <si>
    <t>SUMINISTRADORA ELECTRICA VIENTOS ALISIOS DE LANZAROTE S.L.</t>
  </si>
  <si>
    <t>SUNAIR ONE HOME, S.L.</t>
  </si>
  <si>
    <t>TELEFONICA SOLUCIONES DE INFORMATICA Y COMUNICACIONES DE ESPAÑA, S.A.U.</t>
  </si>
  <si>
    <t>VIRTUS GLOBAL ENERGY SL</t>
  </si>
  <si>
    <t>VIVE ENERGÍA ELÉCTRICA, S.A</t>
  </si>
  <si>
    <t>WATIO WHOLESALE, S.L.</t>
  </si>
  <si>
    <r>
      <t>Pestaña "</t>
    </r>
    <r>
      <rPr>
        <b/>
        <sz val="11"/>
        <rFont val="Arial Narrow"/>
        <family val="2"/>
      </rPr>
      <t>Factores de emisión</t>
    </r>
    <r>
      <rPr>
        <sz val="11"/>
        <rFont val="Arial Narrow"/>
        <family val="2"/>
      </rPr>
      <t xml:space="preserve">": actualización de los valores de los factores de emisión y de los PCI a partir del </t>
    </r>
    <r>
      <rPr>
        <i/>
        <sz val="11"/>
        <rFont val="Arial Narrow"/>
        <family val="2"/>
      </rPr>
      <t>Inventario de emisiones de gases de efecto invernadero de España. Años 1990-2017</t>
    </r>
    <r>
      <rPr>
        <sz val="11"/>
        <rFont val="Arial Narrow"/>
        <family val="2"/>
      </rPr>
      <t xml:space="preserve"> y los factores de los mix eléctricos de las comercializadoras de electricidad publicados por la Comisión Nacional de los Mercados y la Competencia.</t>
    </r>
  </si>
  <si>
    <t>ELECTRICA DE GUIXES ENERGÍA, S.L.</t>
  </si>
  <si>
    <t>ENERGÍA NUFRI, S.L.U.</t>
  </si>
  <si>
    <t>RTOTAL GAS Y ELECTRICIDAD ESPAÑA, S.A.U.</t>
  </si>
  <si>
    <t>SHELL ESPAÑA, S.A.</t>
  </si>
  <si>
    <t>TOTAL GAS Y ELECTRICIDAD ESPAÑA S.A.U.</t>
  </si>
  <si>
    <t>TRACTAMENT I SELECCIÓ DE RESIDUS, S.A.</t>
  </si>
  <si>
    <t>V15</t>
  </si>
  <si>
    <t>HFC-245fa</t>
  </si>
  <si>
    <t>HFC-365mfc</t>
  </si>
  <si>
    <t>V16</t>
  </si>
  <si>
    <t>V17</t>
  </si>
  <si>
    <t>Mix 2019</t>
  </si>
  <si>
    <t>ADS ENERGY 8,0, S.L.</t>
  </si>
  <si>
    <t>ADURIZ ENERGÍA, S.L.U.</t>
  </si>
  <si>
    <t>AHORRELUZ SERVICIOS ONLINE S.L</t>
  </si>
  <si>
    <t>BEYOND SUN SL</t>
  </si>
  <si>
    <t>COMERCIALIZADORA ENERGÉTICA SOSTENIBLE, S.A.U.</t>
  </si>
  <si>
    <t>ELECTRA AVELLANA COMERCIAL, S.L.</t>
  </si>
  <si>
    <t>ELECTRICA VINALESA SDAD COOP VALENCIANA</t>
  </si>
  <si>
    <t>ELÉCTRICAS HIDROBESORA, S.L.</t>
  </si>
  <si>
    <t>ELECTRICIDAD ELEIA S.L.</t>
  </si>
  <si>
    <t>ENELUZ 2025, S.L.</t>
  </si>
  <si>
    <t>FAIN Energía S.L.</t>
  </si>
  <si>
    <t>Foener Energía, S.L</t>
  </si>
  <si>
    <t>GAIA GLOBAL ENERGY SOCIEDAD LIMITADA</t>
  </si>
  <si>
    <t>GLOBELIGHT ENERGY S.L</t>
  </si>
  <si>
    <t>INNOVA DESARROLLO Y EFICIENCIA ENERGÉTICA, S.L.</t>
  </si>
  <si>
    <t>KISHOA, S.L.</t>
  </si>
  <si>
    <t>LA CORRIENTE SOCIEDAD COOPERATIVA</t>
  </si>
  <si>
    <t>LOOP ELECTRICIDAD Y GAS S.L.</t>
  </si>
  <si>
    <t>LUX FORUM SL</t>
  </si>
  <si>
    <t>NATURGY IBERIA, S.A.</t>
  </si>
  <si>
    <t>NATURGY RENOVABLES, S.L.U.</t>
  </si>
  <si>
    <t>REPSOL COMERCIALIZADORA DE ELECTRICIDAD Y GAS, S.L.U.</t>
  </si>
  <si>
    <t>THE ENERGY HOUSE GROUP, S.L.</t>
  </si>
  <si>
    <t>VÓLTICO ENERGÍA, S.L.</t>
  </si>
  <si>
    <t>CEPSA COMERCIAL PETRÓLEO,_x000D_ S.A.U.</t>
  </si>
  <si>
    <t>ELECTRICA VAQUER ENERGÍA, S.A.</t>
  </si>
  <si>
    <t>ELEVA 2 COMERCIALIZADORA, S.L.</t>
  </si>
  <si>
    <t>ENDI ENERGY TRADING, S.L.</t>
  </si>
  <si>
    <t>ENERGÉTICA DEL ESTE, S.L.</t>
  </si>
  <si>
    <t>FOX ENERGÍA, S.A.</t>
  </si>
  <si>
    <t>INTELIGENCIA PARA EL AHORRO ENERGÉTICO, S.L.</t>
  </si>
  <si>
    <t>NEOWATIO, S.L.</t>
  </si>
  <si>
    <t>OVO ENERGY SPAIN, S.L.</t>
  </si>
  <si>
    <t>POTENZIA COMERCIALIZADORA, S.L.</t>
  </si>
  <si>
    <t>PULSAR SERVICIOS ENERGÉTICOS</t>
  </si>
  <si>
    <t>SUMINISTRADORA ELECTRICA VIENTOS ALISIOS DE LANZAROTE, S.L.</t>
  </si>
  <si>
    <t>TERUGAS ENERGY, S.L.</t>
  </si>
  <si>
    <t>TOTAL GAS Y ELECTRICIDAD ESPAÑA, S.A.U.</t>
  </si>
  <si>
    <t>VIRTUS GLOBAL ENERGY, S.L.</t>
  </si>
  <si>
    <t>VIVE ENERGÍA ELÉCTRICA, S.A.</t>
  </si>
  <si>
    <t>E.ON ENERGÍA, S.L.</t>
  </si>
  <si>
    <t>NEXUS ENERGÍA, S.A.</t>
  </si>
  <si>
    <t>EGL ENERGÍA IBERIA, S.L.</t>
  </si>
  <si>
    <t>HIDROCANTABRICO ENERGÍA, S.A. Unipersonal</t>
  </si>
  <si>
    <t>FENIE ENERGÍA, S.A.</t>
  </si>
  <si>
    <t>VERTSEL ENERGÍA, S.L.U.</t>
  </si>
  <si>
    <t>ELECTRA DEL CARDENER ENERGÍA, S.A.</t>
  </si>
  <si>
    <t>GNERA ENERGÍA Y TECNOLOGIA, S.L.</t>
  </si>
  <si>
    <t>ENERGÍA NARANJA, S.L.</t>
  </si>
  <si>
    <t>EPRESA ENERGÍA, S.A.U.</t>
  </si>
  <si>
    <t>GENERA ENERGÍA Y TECNOLOGIA, S.L.</t>
  </si>
  <si>
    <t>REYSE ENERGÍA, S.L.</t>
  </si>
  <si>
    <t>ADELFAS ENERGÍA, S.L.</t>
  </si>
  <si>
    <t>ELECTRA CALDENSE ENERGÍA, S.A.</t>
  </si>
  <si>
    <t>DISA ENERGÍA ELECTRICA, S.L.U.</t>
  </si>
  <si>
    <t>ELECTRA ALTO MIÑO COMERCIALIZADORA DE ENERGÍA, S.L.U.</t>
  </si>
  <si>
    <t>ELECTRA ENERGÍA, S.A.U.</t>
  </si>
  <si>
    <t>NABALIA ENERGÍA 2000, S.A.</t>
  </si>
  <si>
    <t>HELIOELEC ENERGÍA ELECTRICA, S.L.</t>
  </si>
  <si>
    <t>INER ENERGÍA CASTILLA LA MANCHA, S.L.</t>
  </si>
  <si>
    <t>INTEGRACION EUROPEA DE ENERGÍA SUR, S.L.</t>
  </si>
  <si>
    <t>RESPIRA ENERGÍA, S.A.</t>
  </si>
  <si>
    <t>AHORRO ENERGÍA HOGAR INVESTMENTS, S.L.</t>
  </si>
  <si>
    <t>ALPEX IBERICA DE ENERGÍA, S.L.U</t>
  </si>
  <si>
    <t>ATLAS ENERGÍA COMERCIAL, S.L.</t>
  </si>
  <si>
    <t>BSG ENERGÍA S.L.</t>
  </si>
  <si>
    <t>BULB ENERGÍA IBERICA, S.L.</t>
  </si>
  <si>
    <t>ELEKTRON COMERCIALIZADORA DE ENERGÍA, S.L.</t>
  </si>
  <si>
    <t>ENERGÍA VIVA SPAIN, S.L.</t>
  </si>
  <si>
    <t>IBERCOEN ENERGÍA, S.A.</t>
  </si>
  <si>
    <t>ROFEICA ENERGÍA, S.A</t>
  </si>
  <si>
    <t>VISALIA ENERGÍA, S.L.</t>
  </si>
  <si>
    <t>VIVO ENERGÍA FUTURA, S.A.</t>
  </si>
  <si>
    <t>EDP ENERGÍA, S.A.U.</t>
  </si>
  <si>
    <t>COMERCIALIZADORA ELECTRICA PENINSULAR, S.L.</t>
  </si>
  <si>
    <t>LPG (l)</t>
  </si>
  <si>
    <t>E5 (l)</t>
  </si>
  <si>
    <t>B20 (l)</t>
  </si>
  <si>
    <t>B30 (l)</t>
  </si>
  <si>
    <t>B100 (l)</t>
  </si>
  <si>
    <t>Adapte esta tabla según sus necesidades</t>
  </si>
  <si>
    <t>Consumo_</t>
  </si>
  <si>
    <t>Enero</t>
  </si>
  <si>
    <t>Febrero</t>
  </si>
  <si>
    <t>Marzo</t>
  </si>
  <si>
    <t>Abril</t>
  </si>
  <si>
    <t>Mayo</t>
  </si>
  <si>
    <t>Junio</t>
  </si>
  <si>
    <t>Julio</t>
  </si>
  <si>
    <t>Agosto</t>
  </si>
  <si>
    <t>Septiembre</t>
  </si>
  <si>
    <t>Octubre</t>
  </si>
  <si>
    <t>Noviembre</t>
  </si>
  <si>
    <t>Diciembre</t>
  </si>
  <si>
    <t>TOTAL</t>
  </si>
  <si>
    <t>R-453A</t>
  </si>
  <si>
    <t>R-452A</t>
  </si>
  <si>
    <t>R-125/R-32/HFO-1234yf (59/11/30)</t>
  </si>
  <si>
    <t>R-134a/125/32/227ea/600/601a (53,8/20/20/5/0,6/0,6)</t>
  </si>
  <si>
    <t>V18</t>
  </si>
  <si>
    <t>Gasóleo B (l)</t>
  </si>
  <si>
    <t>E100 (l)</t>
  </si>
  <si>
    <t>PCA</t>
  </si>
  <si>
    <t>V19</t>
  </si>
  <si>
    <t>redondear a 4 decimales</t>
  </si>
  <si>
    <t>redondear a 2 decimales</t>
  </si>
  <si>
    <t>Promedio ratio trienio (a-3, a-2, a-1)</t>
  </si>
  <si>
    <t>Promedio ratio trienio (a-2, a-1, a)</t>
  </si>
  <si>
    <t>Comercializadoras2020</t>
  </si>
  <si>
    <t>Mix 2020</t>
  </si>
  <si>
    <t>GdO energía renovable</t>
  </si>
  <si>
    <t>GdO cogeneración de alta eficiencia</t>
  </si>
  <si>
    <t>GdO "varias" y "otras" (solo se despliega "No")</t>
  </si>
  <si>
    <t>GdO genérico, si se indica una comercializadora concreta (se despliegan las tres opciones)</t>
  </si>
  <si>
    <t>¿GdO?</t>
  </si>
  <si>
    <t>FE Mix GdO para todos los años</t>
  </si>
  <si>
    <t>Gas propano (kg)</t>
  </si>
  <si>
    <t>CH2F3</t>
  </si>
  <si>
    <t>CH2F2</t>
  </si>
  <si>
    <t>CH3F</t>
  </si>
  <si>
    <t>C2HF5</t>
  </si>
  <si>
    <t>C2H2F4</t>
  </si>
  <si>
    <t>CH2FCF3</t>
  </si>
  <si>
    <t>C2H3F3.</t>
  </si>
  <si>
    <t>C2H3F3</t>
  </si>
  <si>
    <t>CH2FCH2F</t>
  </si>
  <si>
    <t>C2H4F2</t>
  </si>
  <si>
    <t>C2H2F</t>
  </si>
  <si>
    <t>C3HF7</t>
  </si>
  <si>
    <t>CH2FCF2CF3</t>
  </si>
  <si>
    <t>CHF2CHFCF3</t>
  </si>
  <si>
    <t>C3H2F6</t>
  </si>
  <si>
    <t>C3H3F5</t>
  </si>
  <si>
    <t>C4H5F5</t>
  </si>
  <si>
    <t>C5H2F10</t>
  </si>
  <si>
    <t>ACTIVA COMERCIALIZADORA DE ENERGÍA SL</t>
  </si>
  <si>
    <t>AIRE COMERCIALIZADORA S.L.</t>
  </si>
  <si>
    <t>AIRE LIMPIO SL</t>
  </si>
  <si>
    <t>ALPEX IBÉRICA DE ENERGÍA, S.L.U</t>
  </si>
  <si>
    <t>ALSET COMERCIALIZADORA, S.L.</t>
  </si>
  <si>
    <t>ARACÁN ENERGÍA, S.L.</t>
  </si>
  <si>
    <t>ARSUS ENERGÍA, S.L</t>
  </si>
  <si>
    <t>ATENCO ENERGÍA SL</t>
  </si>
  <si>
    <t>BIROU GAS S.L.</t>
  </si>
  <si>
    <t>BON PREU, SAU</t>
  </si>
  <si>
    <t>BULB ENERGÍA IBÉRICA SL</t>
  </si>
  <si>
    <t>BY ENERGYC ENERGÍA EFICIENTE, S.L.</t>
  </si>
  <si>
    <t>COMERCIALIZADORA ELÉCTRICA PENINSULAR S.L.</t>
  </si>
  <si>
    <t>COMERCIALIZADORA TORRES ENERGÍA, S.L.</t>
  </si>
  <si>
    <t>CONECTA ENERGÍA VERDE, S.L.</t>
  </si>
  <si>
    <t>CORPOLUX, S.L.</t>
  </si>
  <si>
    <t>CORPORACIÓN ALIMENTARIA GUISSONA, S.A.</t>
  </si>
  <si>
    <t>COX ENERGÍA COMERCIALIZADORA ESPA¿A, S.L.U.</t>
  </si>
  <si>
    <t>DOMÉSTICA GAS Y ELECTRICIDAD SLU</t>
  </si>
  <si>
    <t>DUFENERGY TRADING S.A.</t>
  </si>
  <si>
    <t>EDP CLIENTES SAU</t>
  </si>
  <si>
    <t>ELECTRACOMERCIAL CENTELLES, S.L.</t>
  </si>
  <si>
    <t>ELÉCTRICA DE GUIXES ENERGÍA, S.L.</t>
  </si>
  <si>
    <t>ELÉCTRICA VAQUER ENERGÍA, S.A.</t>
  </si>
  <si>
    <t>ELÉCTRICA VINALESA SDAD COOP VALENCIANA</t>
  </si>
  <si>
    <t>ELEGA ENERGÍA SL</t>
  </si>
  <si>
    <t>ELEKTRON COMERCIALIZADORA DE ENERGÍA, SOCIEDAD LIMITADA</t>
  </si>
  <si>
    <t>ELEVA 2 COMERCIALIZADORA SL</t>
  </si>
  <si>
    <t>ENDESA ENERGÍA RENOVABLE, S.L.</t>
  </si>
  <si>
    <t>ENDI ENERGY TRADING SOCIEDAD LIMITADA</t>
  </si>
  <si>
    <t>ENERGÍA NÓRDICA, GAS Y ELECTRICIDAD , SL</t>
  </si>
  <si>
    <t>ENERGÍA RIO EZKA-EZKA IBAIA ENERGÍA, S.L.</t>
  </si>
  <si>
    <t>ENERGÍAS DE ESCARRILLA SL</t>
  </si>
  <si>
    <t>ENERGÍA COSTA DORADA SL</t>
  </si>
  <si>
    <t>ENERGÍAS DE PANTICOSA COMERCIALIZADORA, S.L.</t>
  </si>
  <si>
    <t>ENERGYA VM GESTIÓN DE ENERGÍA, S.L.U.</t>
  </si>
  <si>
    <t>ETERNAL ENERGY S.L.</t>
  </si>
  <si>
    <t>FACTOR INTEGRAL TRADING SERVICES SAU</t>
  </si>
  <si>
    <t>FAIN ENERGÍA, S.L.</t>
  </si>
  <si>
    <t>FORTIA ENERGÍA, S.L.</t>
  </si>
  <si>
    <t>FOX ENERGÍA S.A</t>
  </si>
  <si>
    <t>FOENER ENERGÍA, S.L</t>
  </si>
  <si>
    <t>GASILUZ ECO ENERCIA S.L.</t>
  </si>
  <si>
    <t>GESTINER INGENIEROS, S.L.</t>
  </si>
  <si>
    <t>GRUPO ENERGALICIA, S.A.</t>
  </si>
  <si>
    <t>HANWHA ENERGY RETAIL SPAIN SL</t>
  </si>
  <si>
    <t>HELIOELEC ENERGÍA ELÉCTRICA, S.L.</t>
  </si>
  <si>
    <t>HIDROELÉCTRICA DEL CANTÁBRICO, S.A.</t>
  </si>
  <si>
    <t>HIDROELÉCTRICA LUMYMEY, S.L.</t>
  </si>
  <si>
    <t>HOLALUZ-CLIDOM, S.A.</t>
  </si>
  <si>
    <t>INSIGNIA ENERGÍA, S.L.</t>
  </si>
  <si>
    <t>INTELIGENCIA PARA EL AHORRO ENERGÉTICO S.L.</t>
  </si>
  <si>
    <t>KIPIN ENERGY SL</t>
  </si>
  <si>
    <t>LONJAS TECNOLOGÍA, S.A.</t>
  </si>
  <si>
    <t>LOVE ENERGY, S.L.</t>
  </si>
  <si>
    <t>LUCE CAPITAL GROUP SL</t>
  </si>
  <si>
    <t>LUZ SOLIDARIA S.L.</t>
  </si>
  <si>
    <t>MASQLUZ 2020, S.L.</t>
  </si>
  <si>
    <t>MENTA ENERGÍA COMERCIALIZADORA SL</t>
  </si>
  <si>
    <t>NEOELECTRA ENERGÍA, S.L.U.</t>
  </si>
  <si>
    <t>NEOWATIO S.L.</t>
  </si>
  <si>
    <t>OVO ENERGY SPAIN S.L.</t>
  </si>
  <si>
    <t>POTENZIA COMERCIALIZADORA SL</t>
  </si>
  <si>
    <t>RA&amp;AN ELÉCTRICA SL</t>
  </si>
  <si>
    <t>SIMPLES ENERGÍA DE ESPAÑA, S.L.</t>
  </si>
  <si>
    <t>SISTEMAS URBANOS DE ENERGÍAS RENOVABLES SOCIEDAD LIMITADA</t>
  </si>
  <si>
    <t>SOLABRIA, S.COOP</t>
  </si>
  <si>
    <t>SOLELEC IBÉRICA, S.L.</t>
  </si>
  <si>
    <t>SUNAIR ONE CANARIAS, S.L.</t>
  </si>
  <si>
    <t>TENSINA DE ENERGÍA Y SERVICIOS, S.L.</t>
  </si>
  <si>
    <t>UMEME ENERGÍA SOCIEDAD LIMITADA</t>
  </si>
  <si>
    <t>V3J INGENIERÍA Y SERVICIOS, S.L.</t>
  </si>
  <si>
    <t>VILLAR MIR ENERGÍA, S.L.</t>
  </si>
  <si>
    <t>VISALIA ENERGÍA S.L.</t>
  </si>
  <si>
    <t>VITA CAPITAL TRADING SL</t>
  </si>
  <si>
    <t>VIVO ENERGÍA FUTURA S.A</t>
  </si>
  <si>
    <t>ZULUX ENERGÍA SL</t>
  </si>
  <si>
    <t>CNG (kg)</t>
  </si>
  <si>
    <t>Emisiones parciales</t>
  </si>
  <si>
    <t>Maquinaria agrícola</t>
  </si>
  <si>
    <t>Maquinaria forestal</t>
  </si>
  <si>
    <t>Marítimo</t>
  </si>
  <si>
    <t>Aéreo</t>
  </si>
  <si>
    <t>Aux</t>
  </si>
  <si>
    <t>Tipo de Combustible</t>
  </si>
  <si>
    <t>Cantidad comb. (ud)</t>
  </si>
  <si>
    <t>CO2 (kg/ud)</t>
  </si>
  <si>
    <t>CH4 (g/ud)</t>
  </si>
  <si>
    <t>N2O (g/ud)</t>
  </si>
  <si>
    <t>Otro (ud)</t>
  </si>
  <si>
    <t>CH4</t>
  </si>
  <si>
    <t>N2O</t>
  </si>
  <si>
    <t>Transporte marítimo</t>
  </si>
  <si>
    <t>Gas</t>
  </si>
  <si>
    <t>PCA AR4</t>
  </si>
  <si>
    <t>PCAs AR5</t>
  </si>
  <si>
    <t>Calor</t>
  </si>
  <si>
    <t>Vapor</t>
  </si>
  <si>
    <t>Frío</t>
  </si>
  <si>
    <t>Aire comprimido</t>
  </si>
  <si>
    <r>
      <t xml:space="preserve"> Dato de consumo </t>
    </r>
    <r>
      <rPr>
        <b/>
        <sz val="9"/>
        <color indexed="9"/>
        <rFont val="Arial Narrow"/>
        <family val="2"/>
      </rPr>
      <t>(kWh)</t>
    </r>
  </si>
  <si>
    <t>EMISIONES DIRECTAS</t>
  </si>
  <si>
    <t>Consumo de combustibles fósiles en instalaciones fijas</t>
  </si>
  <si>
    <t>Consumo de combustibles fósiles en vehículos y maquinaria</t>
  </si>
  <si>
    <t>Emisiones fugitivas (equipos de climatización y otros)</t>
  </si>
  <si>
    <t>RESULTADOS</t>
  </si>
  <si>
    <t>Dióxido de Carbono</t>
  </si>
  <si>
    <t>Isoflurano</t>
  </si>
  <si>
    <t>HCFE-235da2</t>
  </si>
  <si>
    <t>Desflurano</t>
  </si>
  <si>
    <t>HFE-236ea2</t>
  </si>
  <si>
    <t>HFE-347mmz1</t>
  </si>
  <si>
    <t>Octofluorpropano</t>
  </si>
  <si>
    <t>ANEXOS</t>
  </si>
  <si>
    <t>Información adicional (instalaciones propias de generación de energía renovable)</t>
  </si>
  <si>
    <r>
      <t xml:space="preserve"> Tipo de Combustible </t>
    </r>
    <r>
      <rPr>
        <b/>
        <vertAlign val="superscript"/>
        <sz val="10"/>
        <color indexed="9"/>
        <rFont val="Arial Narrow"/>
        <family val="2"/>
      </rPr>
      <t>(2)</t>
    </r>
  </si>
  <si>
    <r>
      <t xml:space="preserve">Cantidad comb. (ud) </t>
    </r>
    <r>
      <rPr>
        <b/>
        <vertAlign val="superscript"/>
        <sz val="10"/>
        <color indexed="9"/>
        <rFont val="Arial Narrow"/>
        <family val="2"/>
      </rPr>
      <t>(3)</t>
    </r>
  </si>
  <si>
    <t>A.    TRANSPORTE POR CARRETERA (ELECTRICIDAD EN OTRA PESTAÑA)</t>
  </si>
  <si>
    <t>A.   Transporte por carretera</t>
  </si>
  <si>
    <t>Opción A.1 (Combustible consumido)</t>
  </si>
  <si>
    <t>C.    FUNCIONAMIENTO DE MAQUINARIA (TRACTORES, MOTOSIERRAS, ETC.)</t>
  </si>
  <si>
    <r>
      <t>kg CO</t>
    </r>
    <r>
      <rPr>
        <b/>
        <vertAlign val="subscript"/>
        <sz val="9"/>
        <color indexed="9"/>
        <rFont val="Arial Narrow"/>
        <family val="2"/>
      </rPr>
      <t>2</t>
    </r>
    <r>
      <rPr>
        <b/>
        <sz val="9"/>
        <color indexed="9"/>
        <rFont val="Arial Narrow"/>
        <family val="2"/>
      </rPr>
      <t>/ud</t>
    </r>
  </si>
  <si>
    <r>
      <t>g CH</t>
    </r>
    <r>
      <rPr>
        <b/>
        <vertAlign val="subscript"/>
        <sz val="9"/>
        <color indexed="9"/>
        <rFont val="Arial Narrow"/>
        <family val="2"/>
      </rPr>
      <t>4</t>
    </r>
    <r>
      <rPr>
        <b/>
        <sz val="9"/>
        <color indexed="9"/>
        <rFont val="Arial Narrow"/>
        <family val="2"/>
      </rPr>
      <t>/ud</t>
    </r>
  </si>
  <si>
    <r>
      <t>g N</t>
    </r>
    <r>
      <rPr>
        <b/>
        <vertAlign val="subscript"/>
        <sz val="9"/>
        <color indexed="9"/>
        <rFont val="Arial Narrow"/>
        <family val="2"/>
      </rPr>
      <t>2</t>
    </r>
    <r>
      <rPr>
        <b/>
        <sz val="9"/>
        <color indexed="9"/>
        <rFont val="Arial Narrow"/>
        <family val="2"/>
      </rPr>
      <t>O/ud</t>
    </r>
  </si>
  <si>
    <r>
      <t>kg CO</t>
    </r>
    <r>
      <rPr>
        <b/>
        <vertAlign val="subscript"/>
        <sz val="9"/>
        <color indexed="9"/>
        <rFont val="Arial Narrow"/>
        <family val="2"/>
      </rPr>
      <t>2</t>
    </r>
  </si>
  <si>
    <r>
      <t>g CH</t>
    </r>
    <r>
      <rPr>
        <b/>
        <vertAlign val="subscript"/>
        <sz val="9"/>
        <color indexed="9"/>
        <rFont val="Arial Narrow"/>
        <family val="2"/>
      </rPr>
      <t>4</t>
    </r>
  </si>
  <si>
    <r>
      <t>g N</t>
    </r>
    <r>
      <rPr>
        <b/>
        <vertAlign val="subscript"/>
        <sz val="9"/>
        <color indexed="9"/>
        <rFont val="Arial Narrow"/>
        <family val="2"/>
      </rPr>
      <t>2</t>
    </r>
    <r>
      <rPr>
        <b/>
        <sz val="9"/>
        <color indexed="9"/>
        <rFont val="Arial Narrow"/>
        <family val="2"/>
      </rPr>
      <t>O</t>
    </r>
  </si>
  <si>
    <t>Emisiones parciales A.1</t>
  </si>
  <si>
    <t>Tipo de transporte</t>
  </si>
  <si>
    <t>Emisiones parciales B</t>
  </si>
  <si>
    <t>Transporte ferroviario</t>
  </si>
  <si>
    <t>Transporte aéreo</t>
  </si>
  <si>
    <t>Transporte por carretera</t>
  </si>
  <si>
    <t>Combustible_No_Carr_1</t>
  </si>
  <si>
    <t>Combustible_No_Carr_2</t>
  </si>
  <si>
    <t>Combustible_No_Carr_3</t>
  </si>
  <si>
    <t>Ferrocarril</t>
  </si>
  <si>
    <t>Gasóleo (l)</t>
  </si>
  <si>
    <t>Fuelóleo (l)</t>
  </si>
  <si>
    <t>Tipo de maquinaria</t>
  </si>
  <si>
    <t>Funcionamiento de maquinaria</t>
  </si>
  <si>
    <t>Tipo_Maquinaria</t>
  </si>
  <si>
    <t>Maquinaria comercial, institucional e industrial</t>
  </si>
  <si>
    <t>Agrícola</t>
  </si>
  <si>
    <t>Forestal</t>
  </si>
  <si>
    <t>Comercial, institucional e industrial</t>
  </si>
  <si>
    <t>Combustible_Maq_1</t>
  </si>
  <si>
    <t>Combustible_Maq_2</t>
  </si>
  <si>
    <t>Combustible_Maq_3</t>
  </si>
  <si>
    <t>Consumo de combustibles debido al transporte de pasajeros y/o de mercancías que realiza la organización en trenes, embarcaciones y/o aeronaves que son de su propiedad, o sobre los que tiene control.</t>
  </si>
  <si>
    <t xml:space="preserve">B.    TRANSPORTE FERROVIARIO, MARÍTIMO Y AÉREO </t>
  </si>
  <si>
    <t>A.   Equipos de climatización / refrigeración</t>
  </si>
  <si>
    <t>B.   Otros</t>
  </si>
  <si>
    <t>Fugas en equipos de conmutación de alta tensión, fugas y/o uso de extintores, de gases anestésicos, de gases propelentes en aerosoles alimentarios, etc.</t>
  </si>
  <si>
    <t>Fugas de gases de efecto invernadero que se producen en instalaciones de climatización y/o refrigeración, sistemas de protección contra incendios (extintores), equipos de conmutación de alta tensión, etc. que son propiedad de la organización o que están bajo su control.</t>
  </si>
  <si>
    <t>A.    EQUIPOS DE CLIMATIZACIÓN / REFRIGERACIÓN</t>
  </si>
  <si>
    <t>Fugas de equipos de climatización y/o refrigeración que emplean gases de efecto invernadero y suceden durante su uso o durante las labores de mantenimiento de los mismos.</t>
  </si>
  <si>
    <t>B.    OTROS</t>
  </si>
  <si>
    <t>Tipo_Energía</t>
  </si>
  <si>
    <t>A.    CONSUMO DE ELECTRICIDAD EN EDIFICIOS</t>
  </si>
  <si>
    <t>C.    CONSUMO DE CALOR, VAPOR, FRÍO O AIRE COMPRIMIDO</t>
  </si>
  <si>
    <t>Además, se incluyen posibles consumos de calor, vapor o frío que se adquieren externamente, para su utilización en equipos o instalaciones propiedad de la organización o que están bajo su control.</t>
  </si>
  <si>
    <t>C.   Consumo de calor, vapor, frío o aire comprimido</t>
  </si>
  <si>
    <t>A.   Consumo eléctrico en edificios</t>
  </si>
  <si>
    <t>B.   Consumo eléctrico en vehículos</t>
  </si>
  <si>
    <t xml:space="preserve">B.    CONSUMO DE ELECTRICIDAD EN VEHÍCULOS </t>
  </si>
  <si>
    <t>Vehículos eléctricos y/o híbridos enchufables.</t>
  </si>
  <si>
    <t>Con el fin de evitar doble contabilidad, en este apartado no se incluyen los consumos (y emisiones) debidos a:</t>
  </si>
  <si>
    <t xml:space="preserve"> - Electricidad comprada para ser revendida.</t>
  </si>
  <si>
    <t xml:space="preserve"> - La construcción de la planta eléctrica y las pérdidas por transporte y distribución de la electricidad.
</t>
  </si>
  <si>
    <t>Calor, vapor, frío o aire comprimido que se adquieren externamente.</t>
  </si>
  <si>
    <t xml:space="preserve"> - Existen CUPS independientes para los consumos del edificio y para los puntos de recarga de los vehículos: en este caso deberá cumplimentar los dos apartados de esta pestaña a partir de las facturas de los distintos CUPS.</t>
  </si>
  <si>
    <t>Tipo de energía adquirida</t>
  </si>
  <si>
    <t>Emisiones indirectas por energía comprada: electricidad y otros</t>
  </si>
  <si>
    <t>Inclusión de "BIO" y de LUBRICANTES 3.a</t>
  </si>
  <si>
    <t>Hay tres periodos:</t>
  </si>
  <si>
    <t>2007-2010: La ley no exige descuentos "BIO"</t>
  </si>
  <si>
    <t>2011-2018: Se aplican descuentos mínimos exigidos por la legislación</t>
  </si>
  <si>
    <t>2019 en adelante: Se dan valores específicos según el etiquetado</t>
  </si>
  <si>
    <t>La ley no exige descuentos "BIO"</t>
  </si>
  <si>
    <t>Se aplican descuentos mínimos exigidos por la legislación</t>
  </si>
  <si>
    <t>Se dan valores específicos según el etiquetado</t>
  </si>
  <si>
    <t>CO2 (kg/l)</t>
  </si>
  <si>
    <t>CH4 (g/l)</t>
  </si>
  <si>
    <t>N2O (g/l)</t>
  </si>
  <si>
    <t xml:space="preserve">Se consideran los mismos FE de lubricantes para todos loa años </t>
  </si>
  <si>
    <r>
      <t>E5 (</t>
    </r>
    <r>
      <rPr>
        <sz val="10"/>
        <color theme="1"/>
        <rFont val="Calibri"/>
        <family val="2"/>
        <scheme val="minor"/>
      </rPr>
      <t>l)</t>
    </r>
  </si>
  <si>
    <r>
      <t>E10 (</t>
    </r>
    <r>
      <rPr>
        <sz val="10"/>
        <color theme="1"/>
        <rFont val="Calibri"/>
        <family val="2"/>
        <scheme val="minor"/>
      </rPr>
      <t>l)</t>
    </r>
  </si>
  <si>
    <r>
      <t>E85 (</t>
    </r>
    <r>
      <rPr>
        <sz val="10"/>
        <color theme="1"/>
        <rFont val="Calibri"/>
        <family val="2"/>
        <scheme val="minor"/>
      </rPr>
      <t>l)</t>
    </r>
  </si>
  <si>
    <r>
      <t>E100 (</t>
    </r>
    <r>
      <rPr>
        <sz val="10"/>
        <color theme="1"/>
        <rFont val="Calibri"/>
        <family val="2"/>
        <scheme val="minor"/>
      </rPr>
      <t>l)</t>
    </r>
  </si>
  <si>
    <r>
      <t>Gasóleo (</t>
    </r>
    <r>
      <rPr>
        <sz val="10"/>
        <color theme="1"/>
        <rFont val="Calibri"/>
        <family val="2"/>
        <scheme val="minor"/>
      </rPr>
      <t>l)</t>
    </r>
  </si>
  <si>
    <r>
      <t>B7 (</t>
    </r>
    <r>
      <rPr>
        <sz val="10"/>
        <color theme="1"/>
        <rFont val="Calibri"/>
        <family val="2"/>
        <scheme val="minor"/>
      </rPr>
      <t>l)</t>
    </r>
  </si>
  <si>
    <r>
      <t>B10 (</t>
    </r>
    <r>
      <rPr>
        <sz val="10"/>
        <color theme="1"/>
        <rFont val="Calibri"/>
        <family val="2"/>
        <scheme val="minor"/>
      </rPr>
      <t>l)</t>
    </r>
  </si>
  <si>
    <r>
      <t>B20 (</t>
    </r>
    <r>
      <rPr>
        <sz val="10"/>
        <color theme="1"/>
        <rFont val="Calibri"/>
        <family val="2"/>
        <scheme val="minor"/>
      </rPr>
      <t>l)</t>
    </r>
  </si>
  <si>
    <r>
      <t>B30 (</t>
    </r>
    <r>
      <rPr>
        <sz val="10"/>
        <color theme="1"/>
        <rFont val="Calibri"/>
        <family val="2"/>
        <scheme val="minor"/>
      </rPr>
      <t>l)</t>
    </r>
  </si>
  <si>
    <r>
      <t>B100 (</t>
    </r>
    <r>
      <rPr>
        <sz val="10"/>
        <color theme="1"/>
        <rFont val="Calibri"/>
        <family val="2"/>
        <scheme val="minor"/>
      </rPr>
      <t>l)</t>
    </r>
  </si>
  <si>
    <t>Categoría_Veh</t>
  </si>
  <si>
    <t>A.    TRANSPORTE POR CARRETERA</t>
  </si>
  <si>
    <t>Emisiones</t>
  </si>
  <si>
    <t>Gasolina para aviación (l)</t>
  </si>
  <si>
    <t>Queroseno (l)</t>
  </si>
  <si>
    <t>Factores de emisión</t>
  </si>
  <si>
    <t>Desplegables</t>
  </si>
  <si>
    <t>Cálculos</t>
  </si>
  <si>
    <r>
      <t xml:space="preserve">Desplegables </t>
    </r>
    <r>
      <rPr>
        <i/>
        <sz val="11"/>
        <color theme="1"/>
        <rFont val="Calibri"/>
        <family val="2"/>
        <scheme val="minor"/>
      </rPr>
      <t>(diferentes según año)</t>
    </r>
  </si>
  <si>
    <t>Transporte Ferroviario</t>
  </si>
  <si>
    <t>Transporte Marítimo</t>
  </si>
  <si>
    <t>Transporte Aéreo</t>
  </si>
  <si>
    <t>Comercializadoras2011</t>
  </si>
  <si>
    <t>Mix 2011</t>
  </si>
  <si>
    <t>Comercializadoras2010</t>
  </si>
  <si>
    <t>Mix 2010</t>
  </si>
  <si>
    <t>Comercializadoras2009</t>
  </si>
  <si>
    <t>Mix 2009</t>
  </si>
  <si>
    <t>Comercializadoras2008</t>
  </si>
  <si>
    <t>Mix 2008</t>
  </si>
  <si>
    <t>Comercializadoras2007</t>
  </si>
  <si>
    <t>Mix 2007</t>
  </si>
  <si>
    <t>Comercializadoras2021</t>
  </si>
  <si>
    <t>Mix 2021</t>
  </si>
  <si>
    <t>CENTRICA ENERGIA, S.L.U.</t>
  </si>
  <si>
    <t>ENDESA ENERGIA, S.A.</t>
  </si>
  <si>
    <t>ENEL VIESGO ENERGIA, S.L.</t>
  </si>
  <si>
    <t>HIDROCANTABRICO ENERGÍA S.A.</t>
  </si>
  <si>
    <t>HIDROCANTABRICO ENERGIA, S.A. UNIPERSONAL</t>
  </si>
  <si>
    <t>IBERDROLA , S.A.</t>
  </si>
  <si>
    <t>NEXUS ENERGIA, S.A.</t>
  </si>
  <si>
    <t>E.ON ENERGIA, S.L.</t>
  </si>
  <si>
    <t>ELEKTRIZITÄTS-GESELLSCHAFT LAUFENBURG ESPAÑA, S.L.</t>
  </si>
  <si>
    <t>GAS NATURAL SUR SDG, S.A</t>
  </si>
  <si>
    <t>FACTOR ENERGIA, S.A</t>
  </si>
  <si>
    <t>HISPAELEC ENERGIA, S.A</t>
  </si>
  <si>
    <t>EGL ENERGIA IBERIA, S.L.</t>
  </si>
  <si>
    <t>Extenderla en AP;AQ</t>
  </si>
  <si>
    <t>Añadir nuevo año</t>
  </si>
  <si>
    <t xml:space="preserve">                                           ALCANCE 1: EMISIONES FUGITIVAS</t>
  </si>
  <si>
    <t>Hexafluoruro de azufre</t>
  </si>
  <si>
    <t>Trifluoruro de nitrógeno</t>
  </si>
  <si>
    <t xml:space="preserve"> A.    EQUIPOS DE CLIMATIZACIÓN / REFRIGERACIÓN</t>
  </si>
  <si>
    <t xml:space="preserve"> B.    OTROS</t>
  </si>
  <si>
    <t>Metano</t>
  </si>
  <si>
    <t>Óxido nitroso</t>
  </si>
  <si>
    <t>Formula química</t>
  </si>
  <si>
    <t>Sevoflurano</t>
  </si>
  <si>
    <t>Hexafluoroetano</t>
  </si>
  <si>
    <t>Factores de emisión y desplegables</t>
  </si>
  <si>
    <t>Nombre del gas o de la mezcla</t>
  </si>
  <si>
    <t>Otros PCA</t>
  </si>
  <si>
    <t>Recarga</t>
  </si>
  <si>
    <t>R-600 (butano)</t>
  </si>
  <si>
    <t>Uso</t>
  </si>
  <si>
    <t>Resultado información adicional</t>
  </si>
  <si>
    <t>Resultado fugitivas "Otros"</t>
  </si>
  <si>
    <t>Resultado fugitivas "climatización"</t>
  </si>
  <si>
    <t>Resultado Maquinaria</t>
  </si>
  <si>
    <t>Tipo transporte</t>
  </si>
  <si>
    <t>Consumo</t>
  </si>
  <si>
    <t>Resultado Transporte A1</t>
  </si>
  <si>
    <t>Resultado Transporte A2</t>
  </si>
  <si>
    <t>FE Por defecto</t>
  </si>
  <si>
    <t>FE Otros</t>
  </si>
  <si>
    <t>Tipo vehículo</t>
  </si>
  <si>
    <t>Tipo combustible</t>
  </si>
  <si>
    <t>Cantidad comb.</t>
  </si>
  <si>
    <r>
      <t>kg CO</t>
    </r>
    <r>
      <rPr>
        <b/>
        <vertAlign val="subscript"/>
        <sz val="10"/>
        <rFont val="Calibri"/>
        <family val="2"/>
        <scheme val="minor"/>
      </rPr>
      <t>2</t>
    </r>
  </si>
  <si>
    <r>
      <t>g CH</t>
    </r>
    <r>
      <rPr>
        <b/>
        <vertAlign val="subscript"/>
        <sz val="10"/>
        <rFont val="Calibri"/>
        <family val="2"/>
        <scheme val="minor"/>
      </rPr>
      <t>4</t>
    </r>
  </si>
  <si>
    <r>
      <t>g N</t>
    </r>
    <r>
      <rPr>
        <b/>
        <vertAlign val="subscript"/>
        <sz val="10"/>
        <rFont val="Calibri"/>
        <family val="2"/>
        <scheme val="minor"/>
      </rPr>
      <t>2</t>
    </r>
    <r>
      <rPr>
        <b/>
        <sz val="10"/>
        <rFont val="Calibri"/>
        <family val="2"/>
        <scheme val="minor"/>
      </rPr>
      <t>O</t>
    </r>
  </si>
  <si>
    <r>
      <t>kg CO</t>
    </r>
    <r>
      <rPr>
        <b/>
        <vertAlign val="subscript"/>
        <sz val="10"/>
        <rFont val="Calibri"/>
        <family val="2"/>
        <scheme val="minor"/>
      </rPr>
      <t>2</t>
    </r>
    <r>
      <rPr>
        <b/>
        <sz val="10"/>
        <rFont val="Calibri"/>
        <family val="2"/>
        <scheme val="minor"/>
      </rPr>
      <t>e</t>
    </r>
  </si>
  <si>
    <t>Resultado electricidad vehículos</t>
  </si>
  <si>
    <t>Resultado calor/vapor/aire comp</t>
  </si>
  <si>
    <t>Factores de emisión y cálculos</t>
  </si>
  <si>
    <t>GdO_2</t>
  </si>
  <si>
    <t>Aux despl GdO</t>
  </si>
  <si>
    <t>GdO_1</t>
  </si>
  <si>
    <t>Resultado electricidad edificios</t>
  </si>
  <si>
    <t>Cálculos y desplegables</t>
  </si>
  <si>
    <t>FE</t>
  </si>
  <si>
    <t>CO2 (kg)</t>
  </si>
  <si>
    <t>CH4 (g)</t>
  </si>
  <si>
    <t>N2O (g)</t>
  </si>
  <si>
    <t>CO2e (kg)</t>
  </si>
  <si>
    <r>
      <t>Edificio / Sede</t>
    </r>
    <r>
      <rPr>
        <b/>
        <vertAlign val="superscript"/>
        <sz val="10"/>
        <color indexed="9"/>
        <rFont val="Arial Narrow"/>
        <family val="2"/>
      </rPr>
      <t xml:space="preserve"> </t>
    </r>
  </si>
  <si>
    <t>Resultado Instalaciones fijas A</t>
  </si>
  <si>
    <r>
      <t>Edificio / Sede</t>
    </r>
    <r>
      <rPr>
        <b/>
        <vertAlign val="superscript"/>
        <sz val="10"/>
        <rFont val="Arial Narrow"/>
        <family val="2"/>
      </rPr>
      <t xml:space="preserve"> (1)</t>
    </r>
  </si>
  <si>
    <t xml:space="preserve">    </t>
  </si>
  <si>
    <t>No hay dato de otros GEI</t>
  </si>
  <si>
    <t>Solo se muestra el resultado de CO2e</t>
  </si>
  <si>
    <t>Edificio /sede</t>
  </si>
  <si>
    <r>
      <t>EMISIONES 
kg CO</t>
    </r>
    <r>
      <rPr>
        <b/>
        <vertAlign val="subscript"/>
        <sz val="9"/>
        <color indexed="9"/>
        <rFont val="Arial Narrow"/>
        <family val="2"/>
      </rPr>
      <t>2</t>
    </r>
    <r>
      <rPr>
        <b/>
        <sz val="9"/>
        <color indexed="9"/>
        <rFont val="Arial Narrow"/>
        <family val="2"/>
      </rPr>
      <t>e</t>
    </r>
  </si>
  <si>
    <t>Sede</t>
  </si>
  <si>
    <t>Transporte ferroviario, marítimo y aéreo</t>
  </si>
  <si>
    <t>Emisiones fugitivas - climatización y refrigeración</t>
  </si>
  <si>
    <t>Emisiones fugitivas - otros</t>
  </si>
  <si>
    <t>Información adicional - biomasa</t>
  </si>
  <si>
    <t>Calor, vapor, aire comprimido</t>
  </si>
  <si>
    <t>Electricidad edificios</t>
  </si>
  <si>
    <t>Electricidad vehículos</t>
  </si>
  <si>
    <t>3.1</t>
  </si>
  <si>
    <t>3.2</t>
  </si>
  <si>
    <t>Edificio / Sede</t>
  </si>
  <si>
    <t>Instalaciones fijas - no Ley 1/2005</t>
  </si>
  <si>
    <t>Fugitivas - climatización y refrigeración</t>
  </si>
  <si>
    <r>
      <t>g N</t>
    </r>
    <r>
      <rPr>
        <b/>
        <vertAlign val="subscript"/>
        <sz val="11"/>
        <color indexed="9"/>
        <rFont val="Arial Narrow"/>
        <family val="2"/>
      </rPr>
      <t>2</t>
    </r>
    <r>
      <rPr>
        <b/>
        <sz val="11"/>
        <color indexed="9"/>
        <rFont val="Arial Narrow"/>
        <family val="2"/>
      </rPr>
      <t>O</t>
    </r>
  </si>
  <si>
    <r>
      <t>g CH</t>
    </r>
    <r>
      <rPr>
        <b/>
        <vertAlign val="subscript"/>
        <sz val="11"/>
        <color indexed="9"/>
        <rFont val="Arial Narrow"/>
        <family val="2"/>
      </rPr>
      <t>4</t>
    </r>
  </si>
  <si>
    <r>
      <t>kg CO</t>
    </r>
    <r>
      <rPr>
        <b/>
        <vertAlign val="subscript"/>
        <sz val="11"/>
        <color indexed="9"/>
        <rFont val="Arial Narrow"/>
        <family val="2"/>
      </rPr>
      <t>2</t>
    </r>
  </si>
  <si>
    <r>
      <t>kg CO</t>
    </r>
    <r>
      <rPr>
        <b/>
        <vertAlign val="subscript"/>
        <sz val="11"/>
        <color indexed="9"/>
        <rFont val="Arial Narrow"/>
        <family val="2"/>
      </rPr>
      <t>2</t>
    </r>
    <r>
      <rPr>
        <b/>
        <sz val="11"/>
        <color indexed="9"/>
        <rFont val="Arial Narrow"/>
        <family val="2"/>
      </rPr>
      <t>e</t>
    </r>
  </si>
  <si>
    <t>TOTAL EMISIONES DIRECTAS</t>
  </si>
  <si>
    <t>EMISIONES INDIRECTAS (ELECTRICIDAD)</t>
  </si>
  <si>
    <t>SUBTOTAL</t>
  </si>
  <si>
    <r>
      <t>kg CO</t>
    </r>
    <r>
      <rPr>
        <vertAlign val="subscript"/>
        <sz val="11"/>
        <rFont val="Arial Narrow"/>
        <family val="2"/>
      </rPr>
      <t>2</t>
    </r>
  </si>
  <si>
    <r>
      <t>g CH</t>
    </r>
    <r>
      <rPr>
        <vertAlign val="subscript"/>
        <sz val="11"/>
        <rFont val="Arial Narrow"/>
        <family val="2"/>
      </rPr>
      <t>4</t>
    </r>
  </si>
  <si>
    <r>
      <t>g N</t>
    </r>
    <r>
      <rPr>
        <vertAlign val="subscript"/>
        <sz val="11"/>
        <rFont val="Arial Narrow"/>
        <family val="2"/>
      </rPr>
      <t>2</t>
    </r>
    <r>
      <rPr>
        <sz val="11"/>
        <rFont val="Arial Narrow"/>
        <family val="2"/>
      </rPr>
      <t>O</t>
    </r>
  </si>
  <si>
    <r>
      <t>kg CO</t>
    </r>
    <r>
      <rPr>
        <vertAlign val="subscript"/>
        <sz val="11"/>
        <rFont val="Arial Narrow"/>
        <family val="2"/>
      </rPr>
      <t>2</t>
    </r>
    <r>
      <rPr>
        <sz val="11"/>
        <rFont val="Arial Narrow"/>
        <family val="2"/>
      </rPr>
      <t>e</t>
    </r>
  </si>
  <si>
    <t xml:space="preserve"> % DIRECTAS</t>
  </si>
  <si>
    <t>Fugitivas - climatización, refrigeración y otros</t>
  </si>
  <si>
    <t>t CO₂e</t>
  </si>
  <si>
    <t>RESULTADOS DE EMISIONES POR EDIFICIO / SEDE</t>
  </si>
  <si>
    <t>Instalaciones fijas no Ley 1/2005</t>
  </si>
  <si>
    <t>Consideraciones:</t>
  </si>
  <si>
    <t xml:space="preserve"> Factores de emisión y PCA</t>
  </si>
  <si>
    <t xml:space="preserve"> - Las fugas se producen durante el año en que se registran y que la cantidad fugada es igual a la cantidad recargada.</t>
  </si>
  <si>
    <t>Capacidad equipo (kg)</t>
  </si>
  <si>
    <r>
      <t xml:space="preserve"> Dato de consumo </t>
    </r>
    <r>
      <rPr>
        <b/>
        <sz val="9"/>
        <color indexed="9"/>
        <rFont val="Arial Narrow"/>
        <family val="2"/>
      </rPr>
      <t>kWh</t>
    </r>
  </si>
  <si>
    <r>
      <t>Emisiones
kg CO</t>
    </r>
    <r>
      <rPr>
        <b/>
        <vertAlign val="subscript"/>
        <sz val="11"/>
        <color theme="0"/>
        <rFont val="Arial Narrow"/>
        <family val="2"/>
      </rPr>
      <t>2</t>
    </r>
    <r>
      <rPr>
        <b/>
        <sz val="11"/>
        <color theme="0"/>
        <rFont val="Arial Narrow"/>
        <family val="2"/>
      </rPr>
      <t>e</t>
    </r>
  </si>
  <si>
    <t>GENÉRICO</t>
  </si>
  <si>
    <t>Gas manufacturado (kg)</t>
  </si>
  <si>
    <t>Coque de carbón (kg)</t>
  </si>
  <si>
    <t>Hulla y antracita (kg)</t>
  </si>
  <si>
    <t>Hullas subituminosas (kg)</t>
  </si>
  <si>
    <t>Densidades</t>
  </si>
  <si>
    <t>PCI (Poder Calorífico Inferior)</t>
  </si>
  <si>
    <t>Emisiones parciales C</t>
  </si>
  <si>
    <r>
      <rPr>
        <b/>
        <sz val="10"/>
        <color indexed="9"/>
        <rFont val="Arial Narrow"/>
        <family val="2"/>
      </rPr>
      <t>Emisiones 
totales C</t>
    </r>
    <r>
      <rPr>
        <b/>
        <sz val="9"/>
        <color indexed="9"/>
        <rFont val="Arial Narrow"/>
        <family val="2"/>
      </rPr>
      <t xml:space="preserve">
kg CO</t>
    </r>
    <r>
      <rPr>
        <b/>
        <vertAlign val="subscript"/>
        <sz val="9"/>
        <color indexed="9"/>
        <rFont val="Arial Narrow"/>
        <family val="2"/>
      </rPr>
      <t>2</t>
    </r>
    <r>
      <rPr>
        <b/>
        <sz val="9"/>
        <color indexed="9"/>
        <rFont val="Arial Narrow"/>
        <family val="2"/>
      </rPr>
      <t>e</t>
    </r>
  </si>
  <si>
    <r>
      <rPr>
        <b/>
        <sz val="10"/>
        <color indexed="9"/>
        <rFont val="Arial Narrow"/>
        <family val="2"/>
      </rPr>
      <t>Emisiones 
totales B</t>
    </r>
    <r>
      <rPr>
        <b/>
        <sz val="9"/>
        <color indexed="9"/>
        <rFont val="Arial Narrow"/>
        <family val="2"/>
      </rPr>
      <t xml:space="preserve">
kg CO</t>
    </r>
    <r>
      <rPr>
        <b/>
        <vertAlign val="subscript"/>
        <sz val="9"/>
        <color indexed="9"/>
        <rFont val="Arial Narrow"/>
        <family val="2"/>
      </rPr>
      <t>2</t>
    </r>
    <r>
      <rPr>
        <b/>
        <sz val="9"/>
        <color indexed="9"/>
        <rFont val="Arial Narrow"/>
        <family val="2"/>
      </rPr>
      <t>e</t>
    </r>
  </si>
  <si>
    <r>
      <rPr>
        <b/>
        <sz val="10"/>
        <color indexed="9"/>
        <rFont val="Arial Narrow"/>
        <family val="2"/>
      </rPr>
      <t xml:space="preserve">Emisiones 
totales </t>
    </r>
    <r>
      <rPr>
        <b/>
        <sz val="9"/>
        <color indexed="9"/>
        <rFont val="Arial Narrow"/>
        <family val="2"/>
      </rPr>
      <t>A1
kg CO</t>
    </r>
    <r>
      <rPr>
        <b/>
        <vertAlign val="subscript"/>
        <sz val="9"/>
        <color indexed="9"/>
        <rFont val="Arial Narrow"/>
        <family val="2"/>
      </rPr>
      <t>2</t>
    </r>
    <r>
      <rPr>
        <b/>
        <sz val="9"/>
        <color indexed="9"/>
        <rFont val="Arial Narrow"/>
        <family val="2"/>
      </rPr>
      <t>e</t>
    </r>
  </si>
  <si>
    <r>
      <rPr>
        <b/>
        <sz val="10"/>
        <color indexed="9"/>
        <rFont val="Arial Narrow"/>
        <family val="2"/>
      </rPr>
      <t>Emisiones 
totales A</t>
    </r>
    <r>
      <rPr>
        <b/>
        <sz val="9"/>
        <color indexed="9"/>
        <rFont val="Arial Narrow"/>
        <family val="2"/>
      </rPr>
      <t xml:space="preserve">
kg CO</t>
    </r>
    <r>
      <rPr>
        <b/>
        <vertAlign val="subscript"/>
        <sz val="9"/>
        <color indexed="9"/>
        <rFont val="Arial Narrow"/>
        <family val="2"/>
      </rPr>
      <t>2</t>
    </r>
    <r>
      <rPr>
        <b/>
        <sz val="9"/>
        <color indexed="9"/>
        <rFont val="Arial Narrow"/>
        <family val="2"/>
      </rPr>
      <t>e</t>
    </r>
  </si>
  <si>
    <r>
      <t>Emisiones B
kg CO</t>
    </r>
    <r>
      <rPr>
        <b/>
        <vertAlign val="subscript"/>
        <sz val="10"/>
        <color indexed="9"/>
        <rFont val="Arial Narrow"/>
        <family val="2"/>
      </rPr>
      <t>2</t>
    </r>
    <r>
      <rPr>
        <b/>
        <sz val="10"/>
        <color indexed="9"/>
        <rFont val="Arial Narrow"/>
        <family val="2"/>
      </rPr>
      <t>e</t>
    </r>
  </si>
  <si>
    <r>
      <t>Emisiones A
kg CO</t>
    </r>
    <r>
      <rPr>
        <b/>
        <vertAlign val="subscript"/>
        <sz val="10"/>
        <color indexed="9"/>
        <rFont val="Arial Narrow"/>
        <family val="2"/>
      </rPr>
      <t>2</t>
    </r>
    <r>
      <rPr>
        <b/>
        <sz val="10"/>
        <color indexed="9"/>
        <rFont val="Arial Narrow"/>
        <family val="2"/>
      </rPr>
      <t>e</t>
    </r>
  </si>
  <si>
    <t>No se contabilizan las emisiones de CO2 de la biomasa al considerarse de origen biogénico</t>
  </si>
  <si>
    <t>Gas natural (kWhPCS)*</t>
  </si>
  <si>
    <t>Biomasa madera (kg)**</t>
  </si>
  <si>
    <t>Biomasa pellets (kg)**</t>
  </si>
  <si>
    <t xml:space="preserve"> Tipo de Combustible</t>
  </si>
  <si>
    <t xml:space="preserve">Cantidad comb. (ud) </t>
  </si>
  <si>
    <t xml:space="preserve">    Factor emisión</t>
  </si>
  <si>
    <t>Hoja de trabajo. Consumos</t>
  </si>
  <si>
    <t xml:space="preserve"> - Nombre del combustible</t>
  </si>
  <si>
    <t xml:space="preserve"> - Fuente de información</t>
  </si>
  <si>
    <t>Combustible 1</t>
  </si>
  <si>
    <t>Combustible 2</t>
  </si>
  <si>
    <t>Combustible 3</t>
  </si>
  <si>
    <r>
      <t>FE CO</t>
    </r>
    <r>
      <rPr>
        <vertAlign val="subscript"/>
        <sz val="11"/>
        <color indexed="8"/>
        <rFont val="Arial Narrow"/>
        <family val="2"/>
      </rPr>
      <t>2</t>
    </r>
  </si>
  <si>
    <r>
      <t>FE CH</t>
    </r>
    <r>
      <rPr>
        <vertAlign val="subscript"/>
        <sz val="11"/>
        <color indexed="8"/>
        <rFont val="Arial Narrow"/>
        <family val="2"/>
      </rPr>
      <t>4</t>
    </r>
  </si>
  <si>
    <r>
      <t>FE N</t>
    </r>
    <r>
      <rPr>
        <vertAlign val="subscript"/>
        <sz val="11"/>
        <color indexed="8"/>
        <rFont val="Arial Narrow"/>
        <family val="2"/>
      </rPr>
      <t>2</t>
    </r>
    <r>
      <rPr>
        <sz val="11"/>
        <color indexed="8"/>
        <rFont val="Arial Narrow"/>
        <family val="2"/>
      </rPr>
      <t>O</t>
    </r>
  </si>
  <si>
    <t xml:space="preserve">                                               HOJA DE TRABAJO. CONSUMOS                                                                        </t>
  </si>
  <si>
    <t xml:space="preserve">                                          FACTORES DE EMISIÓN, PCA Y FACTORES DE MIX ELÉCTRICO</t>
  </si>
  <si>
    <t>A. Transporte por carretera</t>
  </si>
  <si>
    <t>B. Transporte ferroviario, marítimo y aéreo (emisiones directas)</t>
  </si>
  <si>
    <t>C. Funcionamiento de maquinaria</t>
  </si>
  <si>
    <t>2.   VEHÍCULOS Y MAQUINARIA</t>
  </si>
  <si>
    <t>3.   EMISIONES FUGITIVAS (EQUIPOS DE CLIMATIZACIÓN Y OTROS)</t>
  </si>
  <si>
    <t>A. Climatización / refrigeración</t>
  </si>
  <si>
    <t>B. Otros</t>
  </si>
  <si>
    <r>
      <t>Gasolina  (</t>
    </r>
    <r>
      <rPr>
        <sz val="10"/>
        <color theme="1"/>
        <rFont val="Arial Narrow"/>
        <family val="2"/>
      </rPr>
      <t>l)</t>
    </r>
  </si>
  <si>
    <r>
      <t>E5 (</t>
    </r>
    <r>
      <rPr>
        <sz val="10"/>
        <color theme="1"/>
        <rFont val="Arial Narrow"/>
        <family val="2"/>
      </rPr>
      <t>l)</t>
    </r>
  </si>
  <si>
    <r>
      <t>E10 (</t>
    </r>
    <r>
      <rPr>
        <sz val="10"/>
        <color theme="1"/>
        <rFont val="Arial Narrow"/>
        <family val="2"/>
      </rPr>
      <t>l)</t>
    </r>
  </si>
  <si>
    <r>
      <t>E85 (</t>
    </r>
    <r>
      <rPr>
        <sz val="10"/>
        <color theme="1"/>
        <rFont val="Arial Narrow"/>
        <family val="2"/>
      </rPr>
      <t>l)</t>
    </r>
  </si>
  <si>
    <r>
      <t>E100 (</t>
    </r>
    <r>
      <rPr>
        <sz val="10"/>
        <color theme="1"/>
        <rFont val="Arial Narrow"/>
        <family val="2"/>
      </rPr>
      <t>l)</t>
    </r>
  </si>
  <si>
    <r>
      <t>B7 (</t>
    </r>
    <r>
      <rPr>
        <sz val="10"/>
        <color theme="1"/>
        <rFont val="Arial Narrow"/>
        <family val="2"/>
      </rPr>
      <t>l)</t>
    </r>
  </si>
  <si>
    <r>
      <t>B10 (</t>
    </r>
    <r>
      <rPr>
        <sz val="10"/>
        <color theme="1"/>
        <rFont val="Arial Narrow"/>
        <family val="2"/>
      </rPr>
      <t>l)</t>
    </r>
  </si>
  <si>
    <r>
      <t>B20 (</t>
    </r>
    <r>
      <rPr>
        <sz val="10"/>
        <color theme="1"/>
        <rFont val="Arial Narrow"/>
        <family val="2"/>
      </rPr>
      <t>l)</t>
    </r>
  </si>
  <si>
    <r>
      <t>B30 (</t>
    </r>
    <r>
      <rPr>
        <sz val="10"/>
        <color theme="1"/>
        <rFont val="Arial Narrow"/>
        <family val="2"/>
      </rPr>
      <t>l)</t>
    </r>
  </si>
  <si>
    <r>
      <t>B100 (</t>
    </r>
    <r>
      <rPr>
        <sz val="10"/>
        <color theme="1"/>
        <rFont val="Arial Narrow"/>
        <family val="2"/>
      </rPr>
      <t>l)</t>
    </r>
  </si>
  <si>
    <r>
      <t>CO</t>
    </r>
    <r>
      <rPr>
        <vertAlign val="subscript"/>
        <sz val="10"/>
        <color theme="1"/>
        <rFont val="Arial Narrow"/>
        <family val="2"/>
      </rPr>
      <t>2</t>
    </r>
    <r>
      <rPr>
        <sz val="10"/>
        <color theme="1"/>
        <rFont val="Arial Narrow"/>
        <family val="2"/>
      </rPr>
      <t xml:space="preserve"> (kg/ud)</t>
    </r>
  </si>
  <si>
    <r>
      <t>CH</t>
    </r>
    <r>
      <rPr>
        <vertAlign val="subscript"/>
        <sz val="10"/>
        <color theme="1"/>
        <rFont val="Arial Narrow"/>
        <family val="2"/>
      </rPr>
      <t>4</t>
    </r>
    <r>
      <rPr>
        <sz val="10"/>
        <color theme="1"/>
        <rFont val="Arial Narrow"/>
        <family val="2"/>
      </rPr>
      <t xml:space="preserve"> (g/ud)</t>
    </r>
  </si>
  <si>
    <r>
      <t>N</t>
    </r>
    <r>
      <rPr>
        <vertAlign val="subscript"/>
        <sz val="10"/>
        <color theme="1"/>
        <rFont val="Arial Narrow"/>
        <family val="2"/>
      </rPr>
      <t>2</t>
    </r>
    <r>
      <rPr>
        <sz val="10"/>
        <color theme="1"/>
        <rFont val="Arial Narrow"/>
        <family val="2"/>
      </rPr>
      <t>O (g/ud)</t>
    </r>
  </si>
  <si>
    <t>Gasóleo  (l)</t>
  </si>
  <si>
    <r>
      <t>CO</t>
    </r>
    <r>
      <rPr>
        <vertAlign val="subscript"/>
        <sz val="10"/>
        <color rgb="FF000000"/>
        <rFont val="Arial Narrow"/>
        <family val="2"/>
      </rPr>
      <t>2</t>
    </r>
  </si>
  <si>
    <r>
      <t>CH</t>
    </r>
    <r>
      <rPr>
        <vertAlign val="subscript"/>
        <sz val="10"/>
        <color rgb="FF000000"/>
        <rFont val="Arial Narrow"/>
        <family val="2"/>
      </rPr>
      <t>4</t>
    </r>
  </si>
  <si>
    <r>
      <t>N</t>
    </r>
    <r>
      <rPr>
        <vertAlign val="subscript"/>
        <sz val="10"/>
        <color rgb="FF000000"/>
        <rFont val="Arial Narrow"/>
        <family val="2"/>
      </rPr>
      <t>2</t>
    </r>
    <r>
      <rPr>
        <sz val="10"/>
        <color rgb="FF000000"/>
        <rFont val="Arial Narrow"/>
        <family val="2"/>
      </rPr>
      <t>O</t>
    </r>
  </si>
  <si>
    <r>
      <t>NF</t>
    </r>
    <r>
      <rPr>
        <vertAlign val="subscript"/>
        <sz val="10"/>
        <color rgb="FF000000"/>
        <rFont val="Arial Narrow"/>
        <family val="2"/>
      </rPr>
      <t>3</t>
    </r>
  </si>
  <si>
    <r>
      <t>SF</t>
    </r>
    <r>
      <rPr>
        <vertAlign val="subscript"/>
        <sz val="10"/>
        <color rgb="FF000000"/>
        <rFont val="Arial Narrow"/>
        <family val="2"/>
      </rPr>
      <t>6</t>
    </r>
  </si>
  <si>
    <r>
      <t>C</t>
    </r>
    <r>
      <rPr>
        <vertAlign val="subscript"/>
        <sz val="10"/>
        <color rgb="FF000000"/>
        <rFont val="Arial Narrow"/>
        <family val="2"/>
      </rPr>
      <t>2</t>
    </r>
    <r>
      <rPr>
        <sz val="10"/>
        <color rgb="FF000000"/>
        <rFont val="Arial Narrow"/>
        <family val="2"/>
      </rPr>
      <t>F</t>
    </r>
    <r>
      <rPr>
        <vertAlign val="subscript"/>
        <sz val="10"/>
        <color rgb="FF000000"/>
        <rFont val="Arial Narrow"/>
        <family val="2"/>
      </rPr>
      <t>6</t>
    </r>
    <r>
      <rPr>
        <sz val="10"/>
        <color rgb="FF000000"/>
        <rFont val="Arial Narrow"/>
        <family val="2"/>
      </rPr>
      <t>(PFC-116)</t>
    </r>
  </si>
  <si>
    <r>
      <t>C</t>
    </r>
    <r>
      <rPr>
        <vertAlign val="subscript"/>
        <sz val="10"/>
        <color rgb="FF000000"/>
        <rFont val="Arial Narrow"/>
        <family val="2"/>
      </rPr>
      <t>3</t>
    </r>
    <r>
      <rPr>
        <sz val="10"/>
        <color rgb="FF000000"/>
        <rFont val="Arial Narrow"/>
        <family val="2"/>
      </rPr>
      <t>F</t>
    </r>
    <r>
      <rPr>
        <vertAlign val="subscript"/>
        <sz val="10"/>
        <color rgb="FF000000"/>
        <rFont val="Arial Narrow"/>
        <family val="2"/>
      </rPr>
      <t>8</t>
    </r>
    <r>
      <rPr>
        <sz val="10"/>
        <color rgb="FF000000"/>
        <rFont val="Arial Narrow"/>
        <family val="2"/>
      </rPr>
      <t xml:space="preserve"> (PFC-218)</t>
    </r>
  </si>
  <si>
    <t>4.   FACTORES DE MIX ELÉCTRICO DE LAS COMERCIALIZADORAS (EMISIONES INDIRECTAS)</t>
  </si>
  <si>
    <r>
      <t>kg CO</t>
    </r>
    <r>
      <rPr>
        <vertAlign val="subscript"/>
        <sz val="10"/>
        <rFont val="Arial Narrow"/>
        <family val="2"/>
      </rPr>
      <t>2</t>
    </r>
    <r>
      <rPr>
        <sz val="10"/>
        <rFont val="Arial Narrow"/>
        <family val="2"/>
      </rPr>
      <t>/kWh</t>
    </r>
  </si>
  <si>
    <t>Mix sin GdO</t>
  </si>
  <si>
    <t xml:space="preserve">Factor GdO renovable </t>
  </si>
  <si>
    <t>Factor GdO cog. alta eficiencia</t>
  </si>
  <si>
    <r>
      <t>kg CO</t>
    </r>
    <r>
      <rPr>
        <vertAlign val="subscript"/>
        <sz val="9"/>
        <rFont val="Arial Narrow"/>
        <family val="2"/>
      </rPr>
      <t>2</t>
    </r>
    <r>
      <rPr>
        <sz val="9"/>
        <rFont val="Arial Narrow"/>
        <family val="2"/>
      </rPr>
      <t>/kWh</t>
    </r>
  </si>
  <si>
    <t>ACCIÓN ENERGIA COMERCIALIZADORA, S.L.</t>
  </si>
  <si>
    <t>ACSOL ENERGIA GLOBAL, S.A.</t>
  </si>
  <si>
    <t>ADELFAS ENERGIA, S.L.</t>
  </si>
  <si>
    <t>ALCANZIA ENERGIA, S.L.</t>
  </si>
  <si>
    <t>ALPIQ ENERGIA ESPAÑA, S.A.U.</t>
  </si>
  <si>
    <t xml:space="preserve">ASAL DE ENERG¿A, S.L. </t>
  </si>
  <si>
    <t>COMPA¿¿A ESCANDINAVA DE ELECTRICIDAD EN ESPA¿A, S.L.</t>
  </si>
  <si>
    <t>COX ENERGIA COMERCIALIZADORA ESPA¿A, S.L.U.</t>
  </si>
  <si>
    <t>CYE ENERGIA, S.L.</t>
  </si>
  <si>
    <t>DISA ENERGIA ELECTRICA, S.L.U.</t>
  </si>
  <si>
    <t>ELECTRA ALTO MIÑO COMERCIALIZADORA DE ENERGIA, S.L.U.</t>
  </si>
  <si>
    <t>ELECTRA CALDENSE ENERGIA, S.A.</t>
  </si>
  <si>
    <t>ELECTRA DEL CARDENER ENERGIA, S.A.</t>
  </si>
  <si>
    <t>ELECTRA ENERGIA, S.A.U.</t>
  </si>
  <si>
    <t>ELECTRICA DE GUIXES ENERG¿A, S.L.</t>
  </si>
  <si>
    <t>ELECTRICA VAQUER ENERGIA, S.A.</t>
  </si>
  <si>
    <t>ENERGIA NARANJA, S.L.</t>
  </si>
  <si>
    <t>ENERG¿A NUFRI, S.L.U.</t>
  </si>
  <si>
    <t>ENGIE ESPA¿A, S.L.U.</t>
  </si>
  <si>
    <t>EPRESA ENERGIA, S.A.U.</t>
  </si>
  <si>
    <t>FENIE ENERGIA, S.A.</t>
  </si>
  <si>
    <t>GALP ENERGIA ESPAÑA S.A.U.</t>
  </si>
  <si>
    <t>GNERA ENERGIA Y TECNOLOGIA, S.L.</t>
  </si>
  <si>
    <t>HELIOELEC ENERGIA ELECTRICA, S.L.</t>
  </si>
  <si>
    <t>INDEXO ENERGIA, S.L.</t>
  </si>
  <si>
    <t>INER ENERGIA CASTILLA LA MANCHA, S.L.</t>
  </si>
  <si>
    <t>INTEGRACION EUROPEA DE ENERGIA SUR, S.L.</t>
  </si>
  <si>
    <t>INTEGRACIÓN EUROPEA DE ENERGIA, S.A.U.</t>
  </si>
  <si>
    <t>NABALIA ENERGIA 2000, S.A.</t>
  </si>
  <si>
    <t>PETRONIEVES ENERGIA 1, S.L.</t>
  </si>
  <si>
    <t>RESPIRA ENERGIA, S.A.</t>
  </si>
  <si>
    <t>RTOTAL GAS Y ELECTRICIDAD ESPA¿A,
S.A.U.</t>
  </si>
  <si>
    <t>SHELL ESPA¿A, S.A.</t>
  </si>
  <si>
    <t>TOTAL GAS Y ELECTRICIDAD ESPA¿A S.A.U.</t>
  </si>
  <si>
    <t>TRACTAMENT I SELECCI¿ DE RESIDUS, S.A.</t>
  </si>
  <si>
    <r>
      <t>kg CO</t>
    </r>
    <r>
      <rPr>
        <vertAlign val="subscript"/>
        <sz val="10"/>
        <rFont val="Arial Narrow"/>
        <family val="2"/>
      </rPr>
      <t>2</t>
    </r>
    <r>
      <rPr>
        <sz val="10"/>
        <rFont val="Arial Narrow"/>
        <family val="2"/>
      </rPr>
      <t>e/kWh</t>
    </r>
  </si>
  <si>
    <r>
      <t>kg CO</t>
    </r>
    <r>
      <rPr>
        <vertAlign val="subscript"/>
        <sz val="9"/>
        <rFont val="Arial Narrow"/>
        <family val="2"/>
      </rPr>
      <t>2</t>
    </r>
    <r>
      <rPr>
        <sz val="9"/>
        <rFont val="Arial Narrow"/>
        <family val="2"/>
      </rPr>
      <t>e/kWh</t>
    </r>
  </si>
  <si>
    <r>
      <t>Transporte por carretera</t>
    </r>
    <r>
      <rPr>
        <b/>
        <vertAlign val="superscript"/>
        <sz val="10"/>
        <color indexed="9"/>
        <rFont val="Arial Narrow"/>
        <family val="2"/>
      </rPr>
      <t>(1)</t>
    </r>
  </si>
  <si>
    <t>Consumo (kWh)</t>
  </si>
  <si>
    <t>Consumo de calor, vapor, frío</t>
  </si>
  <si>
    <t>TOTAL EMISIONES INDIRECTAS ELECTRICIDAD</t>
  </si>
  <si>
    <r>
      <t>Electricidad vehículos</t>
    </r>
    <r>
      <rPr>
        <b/>
        <vertAlign val="superscript"/>
        <sz val="10"/>
        <color indexed="9"/>
        <rFont val="Arial Narrow"/>
        <family val="2"/>
      </rPr>
      <t>(2)</t>
    </r>
  </si>
  <si>
    <t xml:space="preserve"> % INDIRECTAS</t>
  </si>
  <si>
    <t>Calor, vapor, frío, aire comprimido</t>
  </si>
  <si>
    <r>
      <t>Se incluyen emisiones de CH</t>
    </r>
    <r>
      <rPr>
        <vertAlign val="subscript"/>
        <sz val="11"/>
        <rFont val="Arial Narrow"/>
        <family val="2"/>
      </rPr>
      <t>4</t>
    </r>
    <r>
      <rPr>
        <sz val="11"/>
        <rFont val="Arial Narrow"/>
        <family val="2"/>
      </rPr>
      <t xml:space="preserve"> y N</t>
    </r>
    <r>
      <rPr>
        <vertAlign val="subscript"/>
        <sz val="11"/>
        <rFont val="Arial Narrow"/>
        <family val="2"/>
      </rPr>
      <t>2</t>
    </r>
    <r>
      <rPr>
        <sz val="11"/>
        <rFont val="Arial Narrow"/>
        <family val="2"/>
      </rPr>
      <t>O.
Se revisan y actualizan las fuentes de algunos de los factores de emisión CO</t>
    </r>
    <r>
      <rPr>
        <vertAlign val="subscript"/>
        <sz val="11"/>
        <rFont val="Arial Narrow"/>
        <family val="2"/>
      </rPr>
      <t>2</t>
    </r>
    <r>
      <rPr>
        <sz val="11"/>
        <rFont val="Arial Narrow"/>
        <family val="2"/>
      </rPr>
      <t xml:space="preserve"> considerados anteriormente.
Se modifica el desglose de actividades emisoras consideradas.</t>
    </r>
  </si>
  <si>
    <r>
      <t xml:space="preserve">Tipo de Combustible </t>
    </r>
    <r>
      <rPr>
        <b/>
        <vertAlign val="superscript"/>
        <sz val="10"/>
        <color indexed="9"/>
        <rFont val="Arial Narrow"/>
        <family val="2"/>
      </rPr>
      <t>(2)</t>
    </r>
  </si>
  <si>
    <t>Factor emisión</t>
  </si>
  <si>
    <r>
      <t xml:space="preserve">Categoría de vehículo </t>
    </r>
    <r>
      <rPr>
        <b/>
        <vertAlign val="superscript"/>
        <sz val="10"/>
        <color indexed="9"/>
        <rFont val="Arial Narrow"/>
        <family val="2"/>
      </rPr>
      <t>(1)</t>
    </r>
  </si>
  <si>
    <r>
      <t xml:space="preserve">Otros </t>
    </r>
    <r>
      <rPr>
        <b/>
        <vertAlign val="superscript"/>
        <sz val="10"/>
        <color indexed="9"/>
        <rFont val="Arial Narrow"/>
        <family val="2"/>
      </rPr>
      <t>(4)</t>
    </r>
  </si>
  <si>
    <r>
      <t xml:space="preserve">Otros </t>
    </r>
    <r>
      <rPr>
        <b/>
        <vertAlign val="superscript"/>
        <sz val="10"/>
        <color indexed="9"/>
        <rFont val="Arial Narrow"/>
        <family val="2"/>
      </rPr>
      <t>(1)</t>
    </r>
  </si>
  <si>
    <t>EMISIONES DIRECTAS (ALCANCE 1)</t>
  </si>
  <si>
    <t>Otro</t>
  </si>
  <si>
    <r>
      <t>Recarga / Uso</t>
    </r>
    <r>
      <rPr>
        <b/>
        <vertAlign val="superscript"/>
        <sz val="10"/>
        <color theme="0"/>
        <rFont val="Arial Narrow"/>
        <family val="2"/>
      </rPr>
      <t>(2)</t>
    </r>
    <r>
      <rPr>
        <b/>
        <sz val="10"/>
        <color theme="0"/>
        <rFont val="Arial Narrow"/>
        <family val="2"/>
      </rPr>
      <t xml:space="preserve">
(kg)</t>
    </r>
  </si>
  <si>
    <r>
      <t>Recarga equipo</t>
    </r>
    <r>
      <rPr>
        <b/>
        <vertAlign val="superscript"/>
        <sz val="10"/>
        <color theme="0"/>
        <rFont val="Arial Narrow"/>
        <family val="2"/>
      </rPr>
      <t xml:space="preserve"> </t>
    </r>
    <r>
      <rPr>
        <b/>
        <sz val="10"/>
        <color theme="0"/>
        <rFont val="Arial Narrow"/>
        <family val="2"/>
      </rPr>
      <t>(kg)</t>
    </r>
    <r>
      <rPr>
        <b/>
        <vertAlign val="superscript"/>
        <sz val="10"/>
        <color theme="0"/>
        <rFont val="Arial Narrow"/>
        <family val="2"/>
      </rPr>
      <t>(2)</t>
    </r>
  </si>
  <si>
    <t>No considero la biomasa porque se engloba en instalaciones fijas</t>
  </si>
  <si>
    <r>
      <t xml:space="preserve">    Nombre de la comercializadora suministradora de energía</t>
    </r>
    <r>
      <rPr>
        <b/>
        <vertAlign val="superscript"/>
        <sz val="10"/>
        <color indexed="9"/>
        <rFont val="Arial Narrow"/>
        <family val="2"/>
      </rPr>
      <t>(1)</t>
    </r>
  </si>
  <si>
    <r>
      <t>¿Dispone de Garantía de Origen (GdO)?</t>
    </r>
    <r>
      <rPr>
        <b/>
        <vertAlign val="superscript"/>
        <sz val="10"/>
        <color theme="0"/>
        <rFont val="Arial Narrow"/>
        <family val="2"/>
      </rPr>
      <t>(2)</t>
    </r>
  </si>
  <si>
    <r>
      <t>Nombre de la comercializadora suministradora de energía</t>
    </r>
    <r>
      <rPr>
        <b/>
        <vertAlign val="superscript"/>
        <sz val="10"/>
        <color indexed="9"/>
        <rFont val="Arial Narrow"/>
        <family val="2"/>
      </rPr>
      <t>(1)</t>
    </r>
  </si>
  <si>
    <r>
      <t xml:space="preserve">  Factor emisión 
     </t>
    </r>
    <r>
      <rPr>
        <b/>
        <sz val="9"/>
        <color theme="0"/>
        <rFont val="Arial Narrow"/>
        <family val="2"/>
      </rPr>
      <t>kg CO</t>
    </r>
    <r>
      <rPr>
        <b/>
        <vertAlign val="subscript"/>
        <sz val="9"/>
        <color theme="0"/>
        <rFont val="Arial Narrow"/>
        <family val="2"/>
      </rPr>
      <t>2</t>
    </r>
    <r>
      <rPr>
        <b/>
        <sz val="9"/>
        <color theme="0"/>
        <rFont val="Arial Narrow"/>
        <family val="2"/>
      </rPr>
      <t>e/kWh</t>
    </r>
  </si>
  <si>
    <t>EMISIONES INDIRECTAS POR ENERGÍA COMPRADA</t>
  </si>
  <si>
    <r>
      <t xml:space="preserve">EMISIONES DIRECTAS 
</t>
    </r>
    <r>
      <rPr>
        <b/>
        <sz val="9"/>
        <color indexed="9"/>
        <rFont val="Arial Narrow"/>
        <family val="2"/>
      </rPr>
      <t>(ALCANCE 1)</t>
    </r>
  </si>
  <si>
    <t>ALCANCE 1</t>
  </si>
  <si>
    <t>ALCANCE 2</t>
  </si>
  <si>
    <r>
      <t>Electricidad edificios</t>
    </r>
    <r>
      <rPr>
        <b/>
        <vertAlign val="superscript"/>
        <sz val="10"/>
        <color indexed="9"/>
        <rFont val="Arial Narrow"/>
        <family val="2"/>
      </rPr>
      <t>(2)</t>
    </r>
  </si>
  <si>
    <t>2. Hoja de trabajo. Consumos</t>
  </si>
  <si>
    <t>3. Instalaciones fijas</t>
  </si>
  <si>
    <t>4. Vehículos y maquinaria</t>
  </si>
  <si>
    <t>5. Emisiones fugitivas</t>
  </si>
  <si>
    <r>
      <t>t CO</t>
    </r>
    <r>
      <rPr>
        <vertAlign val="subscript"/>
        <sz val="11"/>
        <color indexed="8"/>
        <rFont val="Arial Narrow"/>
        <family val="2"/>
      </rPr>
      <t xml:space="preserve">2 </t>
    </r>
    <r>
      <rPr>
        <sz val="11"/>
        <color indexed="8"/>
        <rFont val="Arial Narrow"/>
        <family val="2"/>
      </rPr>
      <t>e</t>
    </r>
  </si>
  <si>
    <r>
      <t>Desplegables</t>
    </r>
    <r>
      <rPr>
        <i/>
        <sz val="11"/>
        <color theme="1"/>
        <rFont val="Calibri"/>
        <family val="2"/>
        <scheme val="minor"/>
      </rPr>
      <t xml:space="preserve"> (los mismos para todos los años)</t>
    </r>
  </si>
  <si>
    <t>AB ENERGÍA 1903, S.L.</t>
  </si>
  <si>
    <t>ABOUTWHITE SL</t>
  </si>
  <si>
    <t>ACCIONA GREEN ENERGY DEVELOPMENTS SL</t>
  </si>
  <si>
    <t>ACTIVA COMERCIALIZADORA DE ENERGIA SL</t>
  </si>
  <si>
    <t>ADEINNOVA ENERGIA S.L</t>
  </si>
  <si>
    <t>ADELFAS ENERGIA SL</t>
  </si>
  <si>
    <t>ADS ENERGY 8.0 SL</t>
  </si>
  <si>
    <t>ADURIZ ENERGÍA, SLU</t>
  </si>
  <si>
    <t>AGRI-ENERGIA, S.A.</t>
  </si>
  <si>
    <t>ALPEX IBERICA DE ENERGIA, S.L.U</t>
  </si>
  <si>
    <t>ALPIQ ENERGIA ESPAÑA SAU</t>
  </si>
  <si>
    <t>ALUMBRA CORPORACIÓN, S.L.</t>
  </si>
  <si>
    <t>AQUI ENERGIA</t>
  </si>
  <si>
    <t>ARACAN ENERGIA S.L.</t>
  </si>
  <si>
    <t>ARSUS ENERGIA, S.L</t>
  </si>
  <si>
    <t>ATENCO ENERGIA SL</t>
  </si>
  <si>
    <t>ATLAS ENERGIA COMERCIAL, S.L.</t>
  </si>
  <si>
    <t>AUDAX RENOVABLES, S.A</t>
  </si>
  <si>
    <t>AVANZALIA ENERGIA COMERCIALIZADORA SA</t>
  </si>
  <si>
    <t>AXPO IBERIA S.L.</t>
  </si>
  <si>
    <t>BARPER FRANCHISING, S.L.</t>
  </si>
  <si>
    <t>BASSOLS ENERGIA COMERCIAL, S.L</t>
  </si>
  <si>
    <t>BIOWATIO COMERCIALIZADORA ENERGÉTICA SLU</t>
  </si>
  <si>
    <t>BP GAS EUROPE SA</t>
  </si>
  <si>
    <t>BULB ENERGIA IBERICA SL</t>
  </si>
  <si>
    <t>CAPITAL ENERGY COMERCIALIZADORA, S.L.U</t>
  </si>
  <si>
    <t>CATGAS ENERGIA SA</t>
  </si>
  <si>
    <t>CEPSA COMERCIAL PETROLEO S.A.</t>
  </si>
  <si>
    <t>CEPSA GAS Y ELECTRICIDAD, S.A.U.</t>
  </si>
  <si>
    <t>CIDE HCENERGÍA S.A.U</t>
  </si>
  <si>
    <t>CIMA ENERGIA COMERCIALIZADORA SL</t>
  </si>
  <si>
    <t>COMERCIALIZADORA DE ELECTRICIDAD Y GAS DEL MEDITERRÁNEO S.L</t>
  </si>
  <si>
    <t>COMERCIALIZADORA DE ENERGIA DIRECTA SL</t>
  </si>
  <si>
    <t>COMERCIALIZADORA ELECTRICA DE CADIZ, S.A.U</t>
  </si>
  <si>
    <t>COMERCIALIZADORA ELECTRICA DEL SURESTE</t>
  </si>
  <si>
    <t>COMERCIALIZADORA ELECTRICA PENINSULAR S.L.</t>
  </si>
  <si>
    <t>COMERCIALIZADORA ELECTRICA TALAYUELAS S.L</t>
  </si>
  <si>
    <t>COMERCIALIZADORA LERSA, S.L.</t>
  </si>
  <si>
    <t>COMERCIALIZADORA TORRES ENERGIA, S.L.</t>
  </si>
  <si>
    <t>CONECTA ENERGIA VERDE, S.L.</t>
  </si>
  <si>
    <t>CONECTA2 ENERGIA, S.L.</t>
  </si>
  <si>
    <t>COOP VALENCIANA ELECTRODISTRIBUIDORA DE FUERZA Y ALUMBRADO SERRALLO</t>
  </si>
  <si>
    <t>COOPERATIVA ELECTRICA DE CASTELLAR, S.C.V (COMERC)</t>
  </si>
  <si>
    <t>COX ENERGÍA COMERCIALIZADORA ESPAÑA S.L.U.</t>
  </si>
  <si>
    <t>CYE ENERGIA SL</t>
  </si>
  <si>
    <t>DAIMUZ ENERGÍA S.L.</t>
  </si>
  <si>
    <t>DISA ENERGIA ELECTRICA S.L.</t>
  </si>
  <si>
    <t>DOMESTICA GAS Y ELECTRICIDAD SLU</t>
  </si>
  <si>
    <t>DREUE ELECTRIC, S.L.U</t>
  </si>
  <si>
    <t>ECOLUZ ENERGIA, SL</t>
  </si>
  <si>
    <t>EDP ESPAÑA, S.A</t>
  </si>
  <si>
    <t>EKILUZ ENERGÍA COMERCIALIZADORA, S.L.</t>
  </si>
  <si>
    <t>ELECNOVA SIGLO XXI SL</t>
  </si>
  <si>
    <t>ELECTED ENERGY, S.L -</t>
  </si>
  <si>
    <t>ELECTIAPLUS COMERCIALIZADORA DE ENERGIA S.L.U</t>
  </si>
  <si>
    <t>ELECTRA AVELLANA COMERCIAL, S.L</t>
  </si>
  <si>
    <t>ELECTRA ENERGIA, S.A.</t>
  </si>
  <si>
    <t>ELECTRA NORTE ENERGÍA, S.A.</t>
  </si>
  <si>
    <t>ELECTRICA DE CHERA, SCV</t>
  </si>
  <si>
    <t>ELECTRICA DE GUADASSUAR COOP V</t>
  </si>
  <si>
    <t>ELECTRICA DE GUIXES ENERGIA, SL</t>
  </si>
  <si>
    <t>ELECTRICA DE SOT DE CHERA SCV</t>
  </si>
  <si>
    <t>ELECTRICA DE VINALESA SOCIEDAD COOPERATIVA VALENCIANA</t>
  </si>
  <si>
    <t>ELÉCTRICA VAQUER ENERGIA, S.A</t>
  </si>
  <si>
    <t>ELEGA ENERGIA SL</t>
  </si>
  <si>
    <t>ELEVA 2 COMERCIALIZADORA, S.L</t>
  </si>
  <si>
    <t>E-LUZ ENERGY SOLUTIONS, S.L.</t>
  </si>
  <si>
    <t>ENDESA ENERGÍA S.A.U.</t>
  </si>
  <si>
    <t>ENDI ENERGY TRADING SL</t>
  </si>
  <si>
    <t>ENERCOLUZ ENERGIA SL</t>
  </si>
  <si>
    <t>ENERGIA DLR COMERCIALIZADORA, SL</t>
  </si>
  <si>
    <t>ENERGÍA ECOLÓGICA ECONÓMICA, S.L.</t>
  </si>
  <si>
    <t>ENERGÍA GRAFENO S.L.</t>
  </si>
  <si>
    <t>ENERGÍA LIBRE COMERCIALIZADORA, S.L.</t>
  </si>
  <si>
    <t>ENERGIA NORDICA GAS Y ELECTRICIDAD</t>
  </si>
  <si>
    <t>ENERGIA NUFRI SL</t>
  </si>
  <si>
    <t>ENERGIA VIVA SPAIN, S.L.</t>
  </si>
  <si>
    <t>ENERGY BY COGEN S.L.U.</t>
  </si>
  <si>
    <t>ENERGY INTERSOL 15, S.L.</t>
  </si>
  <si>
    <t>ENERGY STROM XXI SL</t>
  </si>
  <si>
    <t>ENERGYA VM GESTION DE ENERGÍA, S.L</t>
  </si>
  <si>
    <t>ENERXIA GALEGA MAIS SLU</t>
  </si>
  <si>
    <t>ENGIE ESPAÑA, S.L</t>
  </si>
  <si>
    <t>EPRESA ENERGÍA S.A.</t>
  </si>
  <si>
    <t>ESCANDINAVA DE ELECTRICIDAD, S.L.U</t>
  </si>
  <si>
    <t>ESTABANELL IMPULSA, S.A.U.</t>
  </si>
  <si>
    <t>FACTOR ENERGÍA ESPAÑA, S.A.</t>
  </si>
  <si>
    <t>FEED ENERGÍA, S.L.</t>
  </si>
  <si>
    <t>FENIE ENERGIA SA</t>
  </si>
  <si>
    <t>FORTIA ENERGIA S.L.</t>
  </si>
  <si>
    <t>FORZA  VILALTA GREEN ENERGY, S.L.</t>
  </si>
  <si>
    <t>GALP ENERGÍA ESPAÑA, S.A.U.</t>
  </si>
  <si>
    <t>GAOLANIA SERVICIOS SL</t>
  </si>
  <si>
    <t>GAS NATURAL COMERCIALIZADORA SA</t>
  </si>
  <si>
    <t>GASELEC DIVERSIFICACIÓN S.L.</t>
  </si>
  <si>
    <t>GEO ALTERNATIVA S.L.</t>
  </si>
  <si>
    <t>GEOATLANTER SA</t>
  </si>
  <si>
    <t>GERENTA ENERGÍA, S.L.U.</t>
  </si>
  <si>
    <t>GESTERNOVA, S.A</t>
  </si>
  <si>
    <t>GREEN POWER SUPPLY, S.L.U.</t>
  </si>
  <si>
    <t>GURBTEC ENERGIA, S.L.</t>
  </si>
  <si>
    <t>HELIOS ENERGÍA INTELIGENTE, S.L.</t>
  </si>
  <si>
    <t>HIDROELÉCTRICA EL CARMEN ENERGÍA, S.L</t>
  </si>
  <si>
    <t>HIDROELÉCTRICA LUMYMEY S.L.U.</t>
  </si>
  <si>
    <t>HOLALUZ-CLIDOM, S.A</t>
  </si>
  <si>
    <t>IBERELECTRICA COMERCIALIZADORA, SL</t>
  </si>
  <si>
    <t>IM3 ENERGIA SL</t>
  </si>
  <si>
    <t>INDEXO ENERGIA SL</t>
  </si>
  <si>
    <t>INER ENERGIA CASTILLA LA MANCHA SL</t>
  </si>
  <si>
    <t>IRIS ENERGÍA EFICIENTE S.A.</t>
  </si>
  <si>
    <t>JUAN ENERGY, S.L.</t>
  </si>
  <si>
    <t>KILOWATIOS VERDES S.L.</t>
  </si>
  <si>
    <t>LA UNIÓN ELECTRO INDUSTRIAL, S.L.U</t>
  </si>
  <si>
    <t>LIBERA ENERGIAS RENOVABLES, S.L</t>
  </si>
  <si>
    <t>LIDERA COMERCIALIZADORA ENERGIA, S.L.</t>
  </si>
  <si>
    <t>LOOP ELECTRICIDAD Y GAS, S.L</t>
  </si>
  <si>
    <t>LUZÍA ENERGÍA, S.L</t>
  </si>
  <si>
    <t>MEGARA ENERGIA SOC. COOP</t>
  </si>
  <si>
    <t>MULTIENERGIA VERDE, S.L.</t>
  </si>
  <si>
    <t>MY ENERGIA ONER S.L</t>
  </si>
  <si>
    <t>NABALIA ENERGIA 2000 S.A</t>
  </si>
  <si>
    <t>NATURGY RENOVABLES, S.LU.</t>
  </si>
  <si>
    <t>NEXUS ENERGIA SA</t>
  </si>
  <si>
    <t>NINOBE SERVICIOS ENERGÉTICOS, SL</t>
  </si>
  <si>
    <t>NOSA ENERXIA SCG</t>
  </si>
  <si>
    <t>NUEVA COMERCIALIZADORA ESPAÑOLA SL</t>
  </si>
  <si>
    <t>OCTOPUS ENERGY ESPAÑA, S.L.U.</t>
  </si>
  <si>
    <t>OHMIO ELECTRA, S.L.</t>
  </si>
  <si>
    <t>ON DEMAND FACILITIES, SLU</t>
  </si>
  <si>
    <t>PEPEENERGY, S.L.</t>
  </si>
  <si>
    <t>PLANETGY SL</t>
  </si>
  <si>
    <t>PLENA ENERGIA RENOVABLE, S.L.</t>
  </si>
  <si>
    <t>PROT ENERGIA COMERCIALIZACION, S.L</t>
  </si>
  <si>
    <t>RECICLAJES ECOLOGICOS NAGINI, S.L.</t>
  </si>
  <si>
    <t>RELUZCA ENERGÍA, S..L.</t>
  </si>
  <si>
    <t>RENEWABLE VENTURES SLU</t>
  </si>
  <si>
    <t>RENOVAE CONSULTING, S.L.</t>
  </si>
  <si>
    <t>REPSOL COMERCIALIZADORA DE ELECTRICIDAD Y GAS, S.L.U</t>
  </si>
  <si>
    <t>RESPIRA ENERGÍA ESPAÑA, S.L.</t>
  </si>
  <si>
    <t>RESPIRA ENERGÍA S.A</t>
  </si>
  <si>
    <t>ROFEICA ENERGIA, S.A</t>
  </si>
  <si>
    <t>ROMA ENERGÍAS S.L.</t>
  </si>
  <si>
    <t>RONDA OESTE ENERGÍA, S.L</t>
  </si>
  <si>
    <t>SAMPOL INGENIERIA Y OBRAS SA</t>
  </si>
  <si>
    <t>SERVIGAS S XXI SA</t>
  </si>
  <si>
    <t>SHELL ESPAÑA, S.A</t>
  </si>
  <si>
    <t>SIMPLES ENERGIA DE ESPAÑA, S.L.</t>
  </si>
  <si>
    <t>SISTEMAS URBANOS DE ENERGÍAS RENOVABLES S.L.</t>
  </si>
  <si>
    <t>SOLABRIA S.COOP. - ENERPLUS S.C.</t>
  </si>
  <si>
    <t>SOM ENERGIA SCCL</t>
  </si>
  <si>
    <t>STIN S.A</t>
  </si>
  <si>
    <t>SUMINISTROS ESPECIALES ALGINETENSES S.COOP V.</t>
  </si>
  <si>
    <t>SUNAIR ONE ENERGY S.L</t>
  </si>
  <si>
    <t>SUNAIR ONE HOME S.L</t>
  </si>
  <si>
    <t>SYDER COMERCIALIZADORA VERDE SL</t>
  </si>
  <si>
    <t>TAMECO ENERGIA, S.L.U.</t>
  </si>
  <si>
    <t>TELECOR S.A. UNIPERSONAL</t>
  </si>
  <si>
    <t>TELEFÓNICA SOLUCIONES DE INFORMÁTICA Y COMUNICACIONES DE ESPAÑA, S.A.U</t>
  </si>
  <si>
    <t>THE YELLOW ENERGY, S.L</t>
  </si>
  <si>
    <t>TOTALENERGIES CLIENTES S.A.U.</t>
  </si>
  <si>
    <t>TOTALENERGIES ELECTRICIDAD Y GAS ESPAÑA, S.A.U.</t>
  </si>
  <si>
    <t>TOTALENERGIES MERCADO ESPAÑA, S.A.U</t>
  </si>
  <si>
    <t>TU COMERCIALIZADORA DE ENERGÍA LUZ, DOS, TRES, S.L.</t>
  </si>
  <si>
    <t>UNIELECTRICA ENERGIA, S.A</t>
  </si>
  <si>
    <t>V3J INGENIERIA Y SERVICIOS, S.L</t>
  </si>
  <si>
    <t>VILLAR MIR ENERGÍA,S.L</t>
  </si>
  <si>
    <t>VISALIA ENERGIA S.L.</t>
  </si>
  <si>
    <t>VIVO ENERGIA FUTURA S.A</t>
  </si>
  <si>
    <t>VÓLTICO ENERGÍA SL</t>
  </si>
  <si>
    <t>WATIO WHOLESALE, S.L</t>
  </si>
  <si>
    <t>WIND TO MARKET S.A</t>
  </si>
  <si>
    <t>WOMBBAT ENERGY S.L</t>
  </si>
  <si>
    <t>ZULUX ENERGIA SL</t>
  </si>
  <si>
    <t>Etiquetado restante de comercializadoras que han efectuado redenciones de GdO</t>
  </si>
  <si>
    <t>Etiquetado de comercializadoras que no han efectuado redenciones de GdO</t>
  </si>
  <si>
    <t>Fuente</t>
  </si>
  <si>
    <t>B.    TRANSPORTE FERROVIARIO, MARÍTIMO Y AÉREO EN VEHÍCULOS SOBRE LOS QUE LA ORGANIZACIÓN TIENE CONTROL</t>
  </si>
  <si>
    <t>Etiquetado de comercializadoras</t>
  </si>
  <si>
    <t>B.   Transporte ferroviario, marítimo y aéreo que controla la organización (emisiones directas o de alcance 1)</t>
  </si>
  <si>
    <t>Electricidad y otras energías</t>
  </si>
  <si>
    <r>
      <t>Tipo de maquinaria</t>
    </r>
    <r>
      <rPr>
        <b/>
        <vertAlign val="superscript"/>
        <sz val="10"/>
        <color indexed="9"/>
        <rFont val="Arial Narrow"/>
        <family val="2"/>
      </rPr>
      <t>(1)</t>
    </r>
  </si>
  <si>
    <t>Turismos (M1)</t>
  </si>
  <si>
    <t>Furgonetas y furgones (N1)</t>
  </si>
  <si>
    <r>
      <t xml:space="preserve">EMISIONES INDIRECTAS ELECTRICIDAD Y OTRAS ENERGÍAS
</t>
    </r>
    <r>
      <rPr>
        <b/>
        <sz val="9"/>
        <color indexed="9"/>
        <rFont val="Arial Narrow"/>
        <family val="2"/>
      </rPr>
      <t>(ALCANCE 2)</t>
    </r>
  </si>
  <si>
    <r>
      <t>Gasóleo (</t>
    </r>
    <r>
      <rPr>
        <sz val="10"/>
        <color theme="1"/>
        <rFont val="Arial Narrow"/>
        <family val="2"/>
      </rPr>
      <t>l)</t>
    </r>
  </si>
  <si>
    <t>EMISIONES INDIRECTAS POR LA COMPRA DE ELECTRICIDAD Y OTRAS ENERGÍAS (ALCANCE 2)</t>
  </si>
  <si>
    <t>EMISIONES DIRECTAS (ALCANCE 1)
EMISIONES INDIRECTAS POR LA COMPRA DE ELECTRICIDAD Y OTRAS ENERGÍAS (ALCANCE 2)</t>
  </si>
  <si>
    <t xml:space="preserve">                                           EMISIONES INDIRECTAS POR LA COMPRA DE ELECTRICIDAD Y OTRAS ENERGÍAS</t>
  </si>
  <si>
    <r>
      <t>t CO</t>
    </r>
    <r>
      <rPr>
        <b/>
        <vertAlign val="subscript"/>
        <sz val="11"/>
        <color indexed="9"/>
        <rFont val="Arial Narrow"/>
        <family val="2"/>
      </rPr>
      <t>2</t>
    </r>
  </si>
  <si>
    <r>
      <t>kg CH</t>
    </r>
    <r>
      <rPr>
        <b/>
        <vertAlign val="subscript"/>
        <sz val="11"/>
        <color indexed="9"/>
        <rFont val="Arial Narrow"/>
        <family val="2"/>
      </rPr>
      <t>4</t>
    </r>
  </si>
  <si>
    <r>
      <t>kg N</t>
    </r>
    <r>
      <rPr>
        <b/>
        <vertAlign val="subscript"/>
        <sz val="11"/>
        <color indexed="9"/>
        <rFont val="Arial Narrow"/>
        <family val="2"/>
      </rPr>
      <t>2</t>
    </r>
    <r>
      <rPr>
        <b/>
        <sz val="11"/>
        <color indexed="9"/>
        <rFont val="Arial Narrow"/>
        <family val="2"/>
      </rPr>
      <t>O</t>
    </r>
  </si>
  <si>
    <r>
      <t>t CO</t>
    </r>
    <r>
      <rPr>
        <b/>
        <vertAlign val="subscript"/>
        <sz val="11"/>
        <color indexed="9"/>
        <rFont val="Arial Narrow"/>
        <family val="2"/>
      </rPr>
      <t>2</t>
    </r>
    <r>
      <rPr>
        <b/>
        <sz val="11"/>
        <color indexed="9"/>
        <rFont val="Arial Narrow"/>
        <family val="2"/>
      </rPr>
      <t>e</t>
    </r>
  </si>
  <si>
    <t xml:space="preserve"> - Valores de los factores de emisión y unidades en las que se expresan</t>
  </si>
  <si>
    <t xml:space="preserve">Consumo de combustibles en equipos de transporte, tales como vehículos de motor, camiones, barcos, que pertenecen o son controladas por la organización. Además, se incluyen en esta pestaña los consumos de combustible de la maquinaria móvil (tractores, motosierras, etc.).
</t>
  </si>
  <si>
    <t>C.   Funcionamiento de maquinaria móvil (tractores, motosierras, etc.)</t>
  </si>
  <si>
    <t>Tenga en cuenta que en caso de que su organización disponga de instalaciones para la generación de energía renovable para su autoconsumo, su nivel de consumo proveniente la red eléctrica general y/o de combustibles fósiles se reducirá y este hecho tendrá una repercusión directa en el resultado final de la huella de carbono. Sin embargo, el consumo o generación de energía renovable no “resta” emisiones ya que, por concepto, la huella de carbono es la suma de gases de efecto invernadero emitidos.</t>
  </si>
  <si>
    <t>Emisiones dir. (alcance 1)</t>
  </si>
  <si>
    <t>Emisiones ind. electricidad (alcance 2)</t>
  </si>
  <si>
    <t>Biogás (kg)**</t>
  </si>
  <si>
    <t>1.   INSTALACIONES FIJAS</t>
  </si>
  <si>
    <t>Se aplican descuentos mínimos exigidos por la legislación (y en gasóleo se tiene en cuenta en los FAME)</t>
  </si>
  <si>
    <t>Redondear 3 unidades</t>
  </si>
  <si>
    <r>
      <t>CO</t>
    </r>
    <r>
      <rPr>
        <vertAlign val="subscript"/>
        <sz val="10"/>
        <color theme="1"/>
        <rFont val="Arial Narrow"/>
        <family val="2"/>
      </rPr>
      <t>2</t>
    </r>
    <r>
      <rPr>
        <sz val="10"/>
        <color theme="1"/>
        <rFont val="Arial Narrow"/>
        <family val="2"/>
      </rPr>
      <t xml:space="preserve"> (kg/l)</t>
    </r>
  </si>
  <si>
    <r>
      <t>CH</t>
    </r>
    <r>
      <rPr>
        <vertAlign val="subscript"/>
        <sz val="10"/>
        <color theme="1"/>
        <rFont val="Arial Narrow"/>
        <family val="2"/>
      </rPr>
      <t>4</t>
    </r>
    <r>
      <rPr>
        <sz val="10"/>
        <color theme="1"/>
        <rFont val="Arial Narrow"/>
        <family val="2"/>
      </rPr>
      <t xml:space="preserve"> (g/l)</t>
    </r>
  </si>
  <si>
    <r>
      <t>N</t>
    </r>
    <r>
      <rPr>
        <vertAlign val="subscript"/>
        <sz val="10"/>
        <color theme="1"/>
        <rFont val="Arial Narrow"/>
        <family val="2"/>
      </rPr>
      <t>2</t>
    </r>
    <r>
      <rPr>
        <sz val="10"/>
        <color theme="1"/>
        <rFont val="Arial Narrow"/>
        <family val="2"/>
      </rPr>
      <t>O (g/l)</t>
    </r>
  </si>
  <si>
    <t>Factores de emisión por gases</t>
  </si>
  <si>
    <t>Resultados por gases desglosados según actividades</t>
  </si>
  <si>
    <t>Datos generales del municipio</t>
  </si>
  <si>
    <r>
      <rPr>
        <sz val="12"/>
        <rFont val="Arial Narrow"/>
        <family val="2"/>
      </rPr>
      <t xml:space="preserve">Para un adecuado uso de la calculadora puede ayudarse del documento </t>
    </r>
    <r>
      <rPr>
        <u/>
        <sz val="12"/>
        <color rgb="FF0070C0"/>
        <rFont val="Arial Narrow"/>
        <family val="2"/>
      </rPr>
      <t>Instrucciones de uso de la calculadora de huella de carbono</t>
    </r>
    <r>
      <rPr>
        <sz val="12"/>
        <color theme="3"/>
        <rFont val="Arial Narrow"/>
        <family val="2"/>
      </rPr>
      <t xml:space="preserve">.
</t>
    </r>
  </si>
  <si>
    <t>1. Datos del municipio</t>
  </si>
  <si>
    <t>PROVINCIA</t>
  </si>
  <si>
    <t>SUPERFICIE</t>
  </si>
  <si>
    <r>
      <t>km</t>
    </r>
    <r>
      <rPr>
        <vertAlign val="superscript"/>
        <sz val="11"/>
        <color indexed="8"/>
        <rFont val="Arial Narrow"/>
        <family val="2"/>
      </rPr>
      <t>2</t>
    </r>
  </si>
  <si>
    <t>Nº HABITANTES</t>
  </si>
  <si>
    <t>hab</t>
  </si>
  <si>
    <t xml:space="preserve">  Nº de habitantes</t>
  </si>
  <si>
    <t>NOMBRE DELMUNICIPIO</t>
  </si>
  <si>
    <t xml:space="preserve">                                          DATOS GENERALES DEL MUNICIPIO</t>
  </si>
  <si>
    <t>En el caso de haber calculado la huella de carbono de su ayuntamiento para otros años anteriores, indique a continuación cuáles son y los valores de huella de carbono de alcance 1+2 obtenidos. Comience a introducir los datos por el AÑO 1.</t>
  </si>
  <si>
    <r>
      <t>AÑO</t>
    </r>
    <r>
      <rPr>
        <b/>
        <sz val="10"/>
        <color indexed="9"/>
        <rFont val="Arial Narrow"/>
        <family val="2"/>
      </rPr>
      <t xml:space="preserve"> cálculo</t>
    </r>
  </si>
  <si>
    <r>
      <rPr>
        <b/>
        <sz val="12"/>
        <color indexed="9"/>
        <rFont val="Arial Narrow"/>
        <family val="2"/>
      </rPr>
      <t xml:space="preserve">HC </t>
    </r>
    <r>
      <rPr>
        <b/>
        <sz val="10"/>
        <color indexed="9"/>
        <rFont val="Arial Narrow"/>
        <family val="2"/>
      </rPr>
      <t>año cálculo</t>
    </r>
  </si>
  <si>
    <r>
      <t>t CO</t>
    </r>
    <r>
      <rPr>
        <b/>
        <vertAlign val="subscript"/>
        <sz val="12"/>
        <color indexed="8"/>
        <rFont val="Arial Narrow"/>
        <family val="2"/>
      </rPr>
      <t xml:space="preserve">2 </t>
    </r>
    <r>
      <rPr>
        <b/>
        <sz val="12"/>
        <color indexed="8"/>
        <rFont val="Arial Narrow"/>
        <family val="2"/>
      </rPr>
      <t>e</t>
    </r>
  </si>
  <si>
    <t>Albacete</t>
  </si>
  <si>
    <t>Alicante/Alacant</t>
  </si>
  <si>
    <t>Almería</t>
  </si>
  <si>
    <t>Araba/Álava</t>
  </si>
  <si>
    <t>Asturias</t>
  </si>
  <si>
    <t>Ávila</t>
  </si>
  <si>
    <t>Badajoz</t>
  </si>
  <si>
    <t>Balears, Illes</t>
  </si>
  <si>
    <t>Barcelona</t>
  </si>
  <si>
    <t>Bizkaia</t>
  </si>
  <si>
    <t>Burgos</t>
  </si>
  <si>
    <t>Cáceres</t>
  </si>
  <si>
    <t>Cádiz</t>
  </si>
  <si>
    <t>Cantabria</t>
  </si>
  <si>
    <t>Castellón/Castelló</t>
  </si>
  <si>
    <t>Ceuta y Melilla</t>
  </si>
  <si>
    <t>Ciudad Real</t>
  </si>
  <si>
    <t>Córdoba</t>
  </si>
  <si>
    <t>Coruña, A</t>
  </si>
  <si>
    <t>Cuenca</t>
  </si>
  <si>
    <t>Gipuzkoa</t>
  </si>
  <si>
    <t>Girona</t>
  </si>
  <si>
    <t>Granada</t>
  </si>
  <si>
    <t>Guadalajara</t>
  </si>
  <si>
    <t>Huelva</t>
  </si>
  <si>
    <t>Huesca</t>
  </si>
  <si>
    <t>Jaén</t>
  </si>
  <si>
    <t>León</t>
  </si>
  <si>
    <t>Lleida</t>
  </si>
  <si>
    <t>Lugo</t>
  </si>
  <si>
    <t>Madrid</t>
  </si>
  <si>
    <t>Málaga</t>
  </si>
  <si>
    <t>Murcia</t>
  </si>
  <si>
    <t>Navarra</t>
  </si>
  <si>
    <t>Ourense</t>
  </si>
  <si>
    <t>Palencia</t>
  </si>
  <si>
    <t>Palmas, Las</t>
  </si>
  <si>
    <t>Pontevedra</t>
  </si>
  <si>
    <t>Rioja, La</t>
  </si>
  <si>
    <t>Salamanca</t>
  </si>
  <si>
    <t>Santa Cruz de Tenerife</t>
  </si>
  <si>
    <t>Segovia</t>
  </si>
  <si>
    <t>Sevilla</t>
  </si>
  <si>
    <t>Soria</t>
  </si>
  <si>
    <t>Tarragona</t>
  </si>
  <si>
    <t>Teruel</t>
  </si>
  <si>
    <t>Toledo</t>
  </si>
  <si>
    <t>Valencia/Valéncia</t>
  </si>
  <si>
    <t>Valladolid</t>
  </si>
  <si>
    <t>Zamora</t>
  </si>
  <si>
    <t>Zaragoza</t>
  </si>
  <si>
    <t>Provincia</t>
  </si>
  <si>
    <t>Habitantes</t>
  </si>
  <si>
    <t>Superficie</t>
  </si>
  <si>
    <t>habitantes</t>
  </si>
  <si>
    <t>Emisiones relativas (t CO2/hab)</t>
  </si>
  <si>
    <t>Evolución RELATIVA HABITANTES</t>
  </si>
  <si>
    <t>DATOS DE AÑOS ANTERIORES</t>
  </si>
  <si>
    <r>
      <t xml:space="preserve">En esta hoja de </t>
    </r>
    <r>
      <rPr>
        <b/>
        <sz val="11"/>
        <rFont val="Arial Narrow"/>
        <family val="2"/>
      </rPr>
      <t>cumplimentación voluntaria</t>
    </r>
    <r>
      <rPr>
        <sz val="11"/>
        <rFont val="Arial Narrow"/>
        <family val="2"/>
      </rPr>
      <t xml:space="preserve"> puede incluir los </t>
    </r>
    <r>
      <rPr>
        <b/>
        <sz val="11"/>
        <rFont val="Arial Narrow"/>
        <family val="2"/>
      </rPr>
      <t>cálculos auxiliares</t>
    </r>
    <r>
      <rPr>
        <sz val="11"/>
        <rFont val="Arial Narrow"/>
        <family val="2"/>
      </rPr>
      <t xml:space="preserve"> necesarios para obtener los </t>
    </r>
    <r>
      <rPr>
        <b/>
        <sz val="11"/>
        <rFont val="Arial Narrow"/>
        <family val="2"/>
      </rPr>
      <t>datos de consumo</t>
    </r>
    <r>
      <rPr>
        <sz val="11"/>
        <rFont val="Arial Narrow"/>
        <family val="2"/>
      </rPr>
      <t xml:space="preserve"> anuales. Si lo prefiere puede entregar esta información en un documento aparte. Estos cálculos servirán para </t>
    </r>
    <r>
      <rPr>
        <b/>
        <sz val="11"/>
        <rFont val="Arial Narrow"/>
        <family val="2"/>
      </rPr>
      <t xml:space="preserve">facilitar su trabajo de recopilación de datos </t>
    </r>
    <r>
      <rPr>
        <sz val="11"/>
        <rFont val="Arial Narrow"/>
        <family val="2"/>
      </rPr>
      <t xml:space="preserve">y </t>
    </r>
    <r>
      <rPr>
        <b/>
        <sz val="11"/>
        <rFont val="Arial Narrow"/>
        <family val="2"/>
      </rPr>
      <t>el cotejo de los consumos</t>
    </r>
    <r>
      <rPr>
        <sz val="11"/>
        <rFont val="Arial Narrow"/>
        <family val="2"/>
      </rPr>
      <t xml:space="preserve"> por parte del Registro de huella de carbono, compensación y proyectos de absorción de dióxido de carbono. </t>
    </r>
  </si>
  <si>
    <r>
      <t xml:space="preserve">En el caso excepcional en el que alguno de los </t>
    </r>
    <r>
      <rPr>
        <b/>
        <sz val="11"/>
        <rFont val="Arial Narrow"/>
        <family val="2"/>
      </rPr>
      <t>combustibles que emplee su organización no se encontrase entre los que se ofrecen en la herramienta</t>
    </r>
    <r>
      <rPr>
        <sz val="11"/>
        <rFont val="Arial Narrow"/>
        <family val="2"/>
      </rPr>
      <t>, también puede emplear esta hoja para añadir los siguientes datos:</t>
    </r>
  </si>
  <si>
    <r>
      <t xml:space="preserve">En cuanto a los </t>
    </r>
    <r>
      <rPr>
        <b/>
        <sz val="11"/>
        <rFont val="Arial Narrow"/>
        <family val="2"/>
      </rPr>
      <t>datos de consumo</t>
    </r>
    <r>
      <rPr>
        <sz val="11"/>
        <rFont val="Arial Narrow"/>
        <family val="2"/>
      </rPr>
      <t xml:space="preserve"> podría considerar los siguientes bloques:</t>
    </r>
  </si>
  <si>
    <r>
      <t xml:space="preserve"> - </t>
    </r>
    <r>
      <rPr>
        <u/>
        <sz val="11"/>
        <rFont val="Arial Narrow"/>
        <family val="2"/>
      </rPr>
      <t>Electricidad</t>
    </r>
    <r>
      <rPr>
        <sz val="11"/>
        <rFont val="Arial Narrow"/>
        <family val="2"/>
      </rPr>
      <t>: datos mensuales o bimensuales de las facturas de la comercializadora de electricidad.</t>
    </r>
  </si>
  <si>
    <t>Nombre del municipio</t>
  </si>
  <si>
    <r>
      <rPr>
        <b/>
        <i/>
        <u/>
        <sz val="13"/>
        <color rgb="FF69613B"/>
        <rFont val="Arial Narrow"/>
        <family val="2"/>
      </rPr>
      <t>Resultados</t>
    </r>
    <r>
      <rPr>
        <b/>
        <i/>
        <sz val="13"/>
        <color rgb="FF69613B"/>
        <rFont val="Arial Narrow"/>
        <family val="2"/>
      </rPr>
      <t xml:space="preserve"> (</t>
    </r>
    <r>
      <rPr>
        <i/>
        <sz val="13"/>
        <color rgb="FF69613B"/>
        <rFont val="Arial Narrow"/>
        <family val="2"/>
      </rPr>
      <t xml:space="preserve">el dato a introducir en el </t>
    </r>
    <r>
      <rPr>
        <b/>
        <i/>
        <sz val="13"/>
        <color rgb="FF69613B"/>
        <rFont val="Arial Narrow"/>
        <family val="2"/>
      </rPr>
      <t xml:space="preserve">formulario </t>
    </r>
    <r>
      <rPr>
        <i/>
        <sz val="13"/>
        <color rgb="FF69613B"/>
        <rFont val="Arial Narrow"/>
        <family val="2"/>
      </rPr>
      <t xml:space="preserve">en caso de solicitar la inscripción en el Registro es el expresado en </t>
    </r>
    <r>
      <rPr>
        <b/>
        <i/>
        <sz val="13"/>
        <color rgb="FF69613B"/>
        <rFont val="Arial Narrow"/>
        <family val="2"/>
      </rPr>
      <t>t CO</t>
    </r>
    <r>
      <rPr>
        <b/>
        <i/>
        <vertAlign val="subscript"/>
        <sz val="13"/>
        <color rgb="FF69613B"/>
        <rFont val="Arial Narrow"/>
        <family val="2"/>
      </rPr>
      <t>2</t>
    </r>
    <r>
      <rPr>
        <b/>
        <i/>
        <sz val="13"/>
        <color rgb="FF69613B"/>
        <rFont val="Arial Narrow"/>
        <family val="2"/>
      </rPr>
      <t>e)</t>
    </r>
  </si>
  <si>
    <r>
      <rPr>
        <vertAlign val="superscript"/>
        <sz val="9"/>
        <rFont val="Arial Narrow"/>
        <family val="2"/>
      </rPr>
      <t xml:space="preserve">(1) </t>
    </r>
    <r>
      <rPr>
        <sz val="9"/>
        <rFont val="Arial Narrow"/>
        <family val="2"/>
      </rPr>
      <t>Las emisiones de los vehículos eléctricos se engloban en emisiones indirectas debidas al consumo de electricidad.</t>
    </r>
  </si>
  <si>
    <r>
      <rPr>
        <vertAlign val="superscript"/>
        <sz val="9"/>
        <rFont val="Arial Narrow"/>
        <family val="2"/>
      </rPr>
      <t xml:space="preserve">(2) </t>
    </r>
    <r>
      <rPr>
        <sz val="9"/>
        <rFont val="Arial Narrow"/>
        <family val="2"/>
      </rPr>
      <t>Para años anteriores a 2021 las emisiones debidas al consumo eléctrico solo tienen en cuenta el CO</t>
    </r>
    <r>
      <rPr>
        <vertAlign val="subscript"/>
        <sz val="9"/>
        <rFont val="Arial Narrow"/>
        <family val="2"/>
      </rPr>
      <t>2</t>
    </r>
    <r>
      <rPr>
        <sz val="9"/>
        <rFont val="Arial Narrow"/>
        <family val="2"/>
      </rPr>
      <t xml:space="preserve"> y no otros GEI</t>
    </r>
  </si>
  <si>
    <r>
      <t>* Indique la cantidad de gas natural consumida en kWh</t>
    </r>
    <r>
      <rPr>
        <vertAlign val="subscript"/>
        <sz val="10"/>
        <rFont val="Arial Narrow"/>
        <family val="2"/>
      </rPr>
      <t>PCS</t>
    </r>
    <r>
      <rPr>
        <sz val="10"/>
        <rFont val="Arial Narrow"/>
        <family val="2"/>
      </rPr>
      <t xml:space="preserve"> (Poder Calorífico Superior) ya que el factor de emisión del gas natural está expresado en kgCO</t>
    </r>
    <r>
      <rPr>
        <vertAlign val="subscript"/>
        <sz val="10"/>
        <rFont val="Arial Narrow"/>
        <family val="2"/>
      </rPr>
      <t>2</t>
    </r>
    <r>
      <rPr>
        <sz val="10"/>
        <rFont val="Arial Narrow"/>
        <family val="2"/>
      </rPr>
      <t>/kWh</t>
    </r>
    <r>
      <rPr>
        <vertAlign val="subscript"/>
        <sz val="10"/>
        <rFont val="Arial Narrow"/>
        <family val="2"/>
      </rPr>
      <t>PCS</t>
    </r>
    <r>
      <rPr>
        <sz val="10"/>
        <rFont val="Arial Narrow"/>
        <family val="2"/>
      </rPr>
      <t>.</t>
    </r>
  </si>
  <si>
    <r>
      <t xml:space="preserve"> -</t>
    </r>
    <r>
      <rPr>
        <i/>
        <sz val="10"/>
        <rFont val="Arial Narrow"/>
        <family val="2"/>
      </rPr>
      <t xml:space="preserve"> Turismos (M1)</t>
    </r>
    <r>
      <rPr>
        <sz val="10"/>
        <rFont val="Arial Narrow"/>
        <family val="2"/>
      </rPr>
      <t>: vehículos de transporte de pasajeros de hasta 8 asientos (M1)</t>
    </r>
  </si>
  <si>
    <r>
      <t xml:space="preserve"> - </t>
    </r>
    <r>
      <rPr>
        <i/>
        <sz val="10"/>
        <rFont val="Arial Narrow"/>
        <family val="2"/>
      </rPr>
      <t>Furgonetas y furgones (N1)</t>
    </r>
    <r>
      <rPr>
        <sz val="10"/>
        <rFont val="Arial Narrow"/>
        <family val="2"/>
      </rPr>
      <t>: vehículos de mercancías de menos de 3,5 toneladas (N1)</t>
    </r>
  </si>
  <si>
    <r>
      <t xml:space="preserve">No deben considerarse en este apartado los viajes </t>
    </r>
    <r>
      <rPr>
        <i/>
        <sz val="11"/>
        <rFont val="Arial Narrow"/>
        <family val="2"/>
      </rPr>
      <t>in itinere</t>
    </r>
    <r>
      <rPr>
        <sz val="11"/>
        <rFont val="Arial Narrow"/>
        <family val="2"/>
      </rPr>
      <t xml:space="preserve"> de los empleados, los viajes de negocio en medios que no son propios, etc.</t>
    </r>
  </si>
  <si>
    <r>
      <t xml:space="preserve">–  </t>
    </r>
    <r>
      <rPr>
        <i/>
        <sz val="10"/>
        <rFont val="Arial Narrow"/>
        <family val="2"/>
      </rPr>
      <t>Maquinaria móvil agrícola</t>
    </r>
    <r>
      <rPr>
        <sz val="10"/>
        <rFont val="Arial Narrow"/>
        <family val="2"/>
      </rPr>
      <t xml:space="preserve">: Actividad que contempla las emisiones relativas a la maquinaria empleada en el sector agrícola: tractores, motocultoras y cosechadoras (SNAP 08.06.).
</t>
    </r>
  </si>
  <si>
    <r>
      <t xml:space="preserve">– </t>
    </r>
    <r>
      <rPr>
        <i/>
        <sz val="10"/>
        <rFont val="Arial Narrow"/>
        <family val="2"/>
      </rPr>
      <t xml:space="preserve"> Maquinaria forestal</t>
    </r>
    <r>
      <rPr>
        <sz val="10"/>
        <rFont val="Arial Narrow"/>
        <family val="2"/>
      </rPr>
      <t>: Actividad que contempla las emisiones relativas a la maquinaria móvil para uso forestal. Dentro de esta categoría se contemplan las siguientes operaciones: repoblación forestal, arreglo y conservación de caminos forestales, apertura y conservación de cortafuegos, talas y otras actividades forestales (SNAP 08.07.).</t>
    </r>
  </si>
  <si>
    <r>
      <t>También se considerarán en esta categoría las emisiones de determinados gases cuya liberación a la atmósfera se produce como consecuencia de su propio uso (N</t>
    </r>
    <r>
      <rPr>
        <vertAlign val="subscript"/>
        <sz val="11"/>
        <rFont val="Arial Narrow"/>
        <family val="2"/>
      </rPr>
      <t>2</t>
    </r>
    <r>
      <rPr>
        <sz val="11"/>
        <rFont val="Arial Narrow"/>
        <family val="2"/>
      </rPr>
      <t>O y otros gases en anestesia general, N</t>
    </r>
    <r>
      <rPr>
        <vertAlign val="subscript"/>
        <sz val="11"/>
        <rFont val="Arial Narrow"/>
        <family val="2"/>
      </rPr>
      <t>2</t>
    </r>
    <r>
      <rPr>
        <sz val="11"/>
        <rFont val="Arial Narrow"/>
        <family val="2"/>
      </rPr>
      <t xml:space="preserve">O en propelentes alimentarios, etc.). </t>
    </r>
  </si>
  <si>
    <t>7. Electricidad y otras energías</t>
  </si>
  <si>
    <t>6. Información adicional</t>
  </si>
  <si>
    <t>8. Informe final: Resultados</t>
  </si>
  <si>
    <t>9. Factores de emisión</t>
  </si>
  <si>
    <t>10. Revisiones de la calculadora</t>
  </si>
  <si>
    <r>
      <t>A partir del año 2021 los factores de mix eléctricos (y las emisiones calculadas a partir de los mismos) se expresan en kg CO</t>
    </r>
    <r>
      <rPr>
        <vertAlign val="subscript"/>
        <sz val="10"/>
        <rFont val="Arial Narrow"/>
        <family val="2"/>
      </rPr>
      <t>2</t>
    </r>
    <r>
      <rPr>
        <sz val="10"/>
        <rFont val="Arial Narrow"/>
        <family val="2"/>
      </rPr>
      <t>e/kWh. Para años anteriores únicamente se dispone del dato expresado en kg CO2/kWh. Además, también a partir de 2021 y en el caso de comercializadoras que han efectuado redenciones de garantías de origen a sus clientes, estos factores se refieren al “etiquetado restante” que es el factor que resulta una vez se detraen estas redenciones.</t>
    </r>
  </si>
  <si>
    <r>
      <t>En caso de realizarse recargas de coches eléctricos o híbridos enchufables en electrolineras o puntos de recarga públicos, deberá indicar la opción “</t>
    </r>
    <r>
      <rPr>
        <i/>
        <sz val="11"/>
        <rFont val="Arial Narrow"/>
        <family val="2"/>
      </rPr>
      <t>Otras</t>
    </r>
    <r>
      <rPr>
        <sz val="11"/>
        <rFont val="Arial Narrow"/>
        <family val="2"/>
      </rPr>
      <t xml:space="preserve">” si desconoce cuál es la comercializadora que suministra la electricidad. Si las recargas se realizan en el lugar de trabajo pueden darse dos circunstancias: </t>
    </r>
  </si>
  <si>
    <r>
      <t>t CO</t>
    </r>
    <r>
      <rPr>
        <b/>
        <vertAlign val="subscript"/>
        <sz val="10"/>
        <color indexed="9"/>
        <rFont val="Arial Narrow"/>
        <family val="2"/>
      </rPr>
      <t>2</t>
    </r>
    <r>
      <rPr>
        <b/>
        <sz val="10"/>
        <color indexed="9"/>
        <rFont val="Arial Narrow"/>
        <family val="2"/>
      </rPr>
      <t>eq</t>
    </r>
  </si>
  <si>
    <r>
      <t>t CO</t>
    </r>
    <r>
      <rPr>
        <b/>
        <vertAlign val="subscript"/>
        <sz val="10"/>
        <color indexed="9"/>
        <rFont val="Arial Narrow"/>
        <family val="2"/>
      </rPr>
      <t>2</t>
    </r>
    <r>
      <rPr>
        <b/>
        <sz val="10"/>
        <color indexed="9"/>
        <rFont val="Arial Narrow"/>
        <family val="2"/>
      </rPr>
      <t>eq /habitante</t>
    </r>
  </si>
  <si>
    <t>EVOLUCIÓN - RESULTADOS ABSOLUTOS Y RELATIVOS</t>
  </si>
  <si>
    <r>
      <t xml:space="preserve">Las emisiones causadas por el uso de vehículos no incluidos en los límites del ayuntamiento no deberán considerarse en este apartado ya que serían emisiones "indirectas" (viajes </t>
    </r>
    <r>
      <rPr>
        <i/>
        <sz val="11"/>
        <rFont val="Arial Narrow"/>
        <family val="2"/>
      </rPr>
      <t>in itinere</t>
    </r>
    <r>
      <rPr>
        <sz val="11"/>
        <rFont val="Arial Narrow"/>
        <family val="2"/>
      </rPr>
      <t xml:space="preserve"> de los empleados, etc.). </t>
    </r>
  </si>
  <si>
    <r>
      <t xml:space="preserve">Las emisiones causadas por el uso de vehículos no incluidos en los límites del ayuntamiento no deberán considerarse en este apartado ya que serían emisiones indirectas o de alcance 3 (viajes </t>
    </r>
    <r>
      <rPr>
        <i/>
        <sz val="11"/>
        <rFont val="Arial Narrow"/>
        <family val="2"/>
      </rPr>
      <t>in itinere</t>
    </r>
    <r>
      <rPr>
        <sz val="11"/>
        <rFont val="Arial Narrow"/>
        <family val="2"/>
      </rPr>
      <t xml:space="preserve"> de los empleados, viajes de negocio en medios que no son propios, etc.).</t>
    </r>
  </si>
  <si>
    <r>
      <t>Para el caso "</t>
    </r>
    <r>
      <rPr>
        <i/>
        <sz val="11"/>
        <rFont val="Arial Narrow"/>
        <family val="2"/>
      </rPr>
      <t>Transporte ferroviario</t>
    </r>
    <r>
      <rPr>
        <sz val="11"/>
        <rFont val="Arial Narrow"/>
        <family val="2"/>
      </rPr>
      <t>" el consumo de electricidad debe cumplimentarse en el apartado</t>
    </r>
    <r>
      <rPr>
        <i/>
        <sz val="11"/>
        <rFont val="Arial Narrow"/>
        <family val="2"/>
      </rPr>
      <t xml:space="preserve"> B. Consumo de electricidad en vehículos</t>
    </r>
    <r>
      <rPr>
        <sz val="11"/>
        <rFont val="Arial Narrow"/>
        <family val="2"/>
      </rPr>
      <t xml:space="preserve"> de la pestaña</t>
    </r>
    <r>
      <rPr>
        <i/>
        <sz val="11"/>
        <rFont val="Arial Narrow"/>
        <family val="2"/>
      </rPr>
      <t xml:space="preserve"> 7. Electricidad y otras energías</t>
    </r>
    <r>
      <rPr>
        <sz val="11"/>
        <rFont val="Arial Narrow"/>
        <family val="2"/>
      </rPr>
      <t>.</t>
    </r>
  </si>
  <si>
    <t xml:space="preserve">En este apartado solo se deben introducir los datos de consumo de los ferrocarriles (tren, metro, tranvía), embarcaciones y/o aeronaves que sean propiedad del ayuntamiento o sobre los que tiene control (alcance 1). </t>
  </si>
  <si>
    <t>Consumos de electricidad comprada para los edificios y/o vehículos que son propiedad del ayuntamiento, o sobre los que tiene control.</t>
  </si>
  <si>
    <r>
      <t>Los casos de autoconsumo en instalaciones propias deben reportarse en el apartado 6</t>
    </r>
    <r>
      <rPr>
        <i/>
        <sz val="11"/>
        <rFont val="Arial Narrow"/>
        <family val="2"/>
      </rPr>
      <t>. Información adicional (instalaciones propias de energía renovable)</t>
    </r>
    <r>
      <rPr>
        <sz val="11"/>
        <rFont val="Arial Narrow"/>
        <family val="2"/>
      </rPr>
      <t xml:space="preserve">. </t>
    </r>
  </si>
  <si>
    <r>
      <rPr>
        <u/>
        <sz val="11"/>
        <rFont val="Arial Narrow"/>
        <family val="2"/>
      </rPr>
      <t>En este caso no se proporcionan los valores de los factores de emisión</t>
    </r>
    <r>
      <rPr>
        <sz val="11"/>
        <rFont val="Arial Narrow"/>
        <family val="2"/>
      </rPr>
      <t>. El ayuntamiento deberá solicitar este dato para el año correspondiente a la compañía que le suministra esta energía (calor, vapor, frío, aire comprimido).</t>
    </r>
  </si>
  <si>
    <r>
      <t xml:space="preserve">Cumplimente las hojas en orden (comenzando por la hoja </t>
    </r>
    <r>
      <rPr>
        <i/>
        <sz val="12"/>
        <rFont val="Arial Narrow"/>
        <family val="2"/>
      </rPr>
      <t xml:space="preserve">1. Datos generales del municipio) </t>
    </r>
    <r>
      <rPr>
        <sz val="12"/>
        <rFont val="Arial Narrow"/>
        <family val="2"/>
      </rPr>
      <t>y tenga en cuenta el siguiente código de colores:</t>
    </r>
  </si>
  <si>
    <r>
      <t>Pestaña "</t>
    </r>
    <r>
      <rPr>
        <b/>
        <sz val="11"/>
        <rFont val="Arial Narrow"/>
        <family val="2"/>
      </rPr>
      <t>Resultados</t>
    </r>
    <r>
      <rPr>
        <sz val="11"/>
        <rFont val="Arial Narrow"/>
        <family val="2"/>
      </rPr>
      <t>": se corrige un error en la interpretación de una posible reducción de la media móvil de cuatro años del ratio de emisiones.</t>
    </r>
  </si>
  <si>
    <r>
      <t>Pestaña "</t>
    </r>
    <r>
      <rPr>
        <b/>
        <sz val="11"/>
        <rFont val="Arial Narrow"/>
        <family val="2"/>
      </rPr>
      <t>Factores de emisión</t>
    </r>
    <r>
      <rPr>
        <sz val="11"/>
        <rFont val="Arial Narrow"/>
        <family val="2"/>
      </rPr>
      <t>": se incorporan los factores de emisión expresados en kg CO</t>
    </r>
    <r>
      <rPr>
        <vertAlign val="subscript"/>
        <sz val="11"/>
        <rFont val="Arial Narrow"/>
        <family val="2"/>
      </rPr>
      <t>2</t>
    </r>
    <r>
      <rPr>
        <sz val="11"/>
        <rFont val="Arial Narrow"/>
        <family val="2"/>
      </rPr>
      <t>/kg combustible para el CNG y el LNG para el transporte por carretera y se corrige el valor del factor de mix eléctrico de 2020 para la comercializadora Total Gas y Electricidad España, S.A.U.</t>
    </r>
  </si>
  <si>
    <r>
      <t>Pestaña "</t>
    </r>
    <r>
      <rPr>
        <b/>
        <sz val="11"/>
        <rFont val="Arial Narrow"/>
        <family val="2"/>
      </rPr>
      <t>Fluorados</t>
    </r>
    <r>
      <rPr>
        <sz val="11"/>
        <rFont val="Arial Narrow"/>
        <family val="2"/>
      </rPr>
      <t>": se añade el gas SF</t>
    </r>
    <r>
      <rPr>
        <vertAlign val="subscript"/>
        <sz val="11"/>
        <rFont val="Arial Narrow"/>
        <family val="2"/>
      </rPr>
      <t>6</t>
    </r>
    <r>
      <rPr>
        <sz val="11"/>
        <rFont val="Arial Narrow"/>
        <family val="2"/>
      </rPr>
      <t>.
Pestaña "</t>
    </r>
    <r>
      <rPr>
        <b/>
        <sz val="11"/>
        <rFont val="Arial Narrow"/>
        <family val="2"/>
      </rPr>
      <t>Electricidad</t>
    </r>
    <r>
      <rPr>
        <sz val="11"/>
        <rFont val="Arial Narrow"/>
        <family val="2"/>
      </rPr>
      <t>": se diferencian los dos tipos de garantías de origen de la electricidad, las GdO procedentes de fuentes de energía renovable y las GdO procedente de sistemas de cogeneración de alta eficiencia.
Pestaña "</t>
    </r>
    <r>
      <rPr>
        <b/>
        <sz val="11"/>
        <rFont val="Arial Narrow"/>
        <family val="2"/>
      </rPr>
      <t>Resultados</t>
    </r>
    <r>
      <rPr>
        <sz val="11"/>
        <rFont val="Arial Narrow"/>
        <family val="2"/>
      </rPr>
      <t>": corrección del resultado de emisiones de alcance 2 incluyendo los vehículos eléctricos. Se redondea a dos decimales el resultado de huella de carbono de alcance 1+2.
Pestaña "</t>
    </r>
    <r>
      <rPr>
        <b/>
        <sz val="11"/>
        <rFont val="Arial Narrow"/>
        <family val="2"/>
      </rPr>
      <t>Factores de emisió</t>
    </r>
    <r>
      <rPr>
        <sz val="11"/>
        <rFont val="Arial Narrow"/>
        <family val="2"/>
      </rPr>
      <t>n": actualización de los valores de los factores de emisión, de las densidades y de los PCI a partir del último Inventario de emisiones de gases de efecto invernadero de España. Años 1990-2019. Se añaden los factores de los mix eléctricos según comercializadoras del año 2020.
Pestaña "</t>
    </r>
    <r>
      <rPr>
        <b/>
        <sz val="11"/>
        <rFont val="Arial Narrow"/>
        <family val="2"/>
      </rPr>
      <t>Observaciones</t>
    </r>
    <r>
      <rPr>
        <sz val="11"/>
        <rFont val="Arial Narrow"/>
        <family val="2"/>
      </rPr>
      <t>": el factor de emisión del gas natural se expresa en kgCO</t>
    </r>
    <r>
      <rPr>
        <vertAlign val="subscript"/>
        <sz val="11"/>
        <rFont val="Arial Narrow"/>
        <family val="2"/>
      </rPr>
      <t>2</t>
    </r>
    <r>
      <rPr>
        <sz val="11"/>
        <rFont val="Arial Narrow"/>
        <family val="2"/>
      </rPr>
      <t>/kWh</t>
    </r>
    <r>
      <rPr>
        <vertAlign val="subscript"/>
        <sz val="11"/>
        <rFont val="Arial Narrow"/>
        <family val="2"/>
      </rPr>
      <t>PCS</t>
    </r>
    <r>
      <rPr>
        <sz val="11"/>
        <rFont val="Arial Narrow"/>
        <family val="2"/>
      </rPr>
      <t>.</t>
    </r>
  </si>
  <si>
    <r>
      <t>Pestaña "</t>
    </r>
    <r>
      <rPr>
        <b/>
        <sz val="11"/>
        <rFont val="Arial Narrow"/>
        <family val="2"/>
      </rPr>
      <t>Factores de emisión</t>
    </r>
    <r>
      <rPr>
        <sz val="11"/>
        <rFont val="Arial Narrow"/>
        <family val="2"/>
      </rPr>
      <t>": corrección del factor de emisión del gas natural expresado en kCO</t>
    </r>
    <r>
      <rPr>
        <vertAlign val="subscript"/>
        <sz val="11"/>
        <rFont val="Arial Narrow"/>
        <family val="2"/>
      </rPr>
      <t>2</t>
    </r>
    <r>
      <rPr>
        <sz val="11"/>
        <rFont val="Arial Narrow"/>
        <family val="2"/>
      </rPr>
      <t>/kWh</t>
    </r>
    <r>
      <rPr>
        <vertAlign val="subscript"/>
        <sz val="11"/>
        <rFont val="Arial Narrow"/>
        <family val="2"/>
      </rPr>
      <t>PCS</t>
    </r>
    <r>
      <rPr>
        <sz val="11"/>
        <rFont val="Arial Narrow"/>
        <family val="2"/>
      </rPr>
      <t>.</t>
    </r>
  </si>
  <si>
    <r>
      <t>Pestañas "</t>
    </r>
    <r>
      <rPr>
        <b/>
        <sz val="11"/>
        <rFont val="Arial Narrow"/>
        <family val="2"/>
      </rPr>
      <t>Transporte</t>
    </r>
    <r>
      <rPr>
        <sz val="11"/>
        <rFont val="Arial Narrow"/>
        <family val="2"/>
      </rPr>
      <t>" y "</t>
    </r>
    <r>
      <rPr>
        <b/>
        <sz val="11"/>
        <rFont val="Arial Narrow"/>
        <family val="2"/>
      </rPr>
      <t>Factores de emisión</t>
    </r>
    <r>
      <rPr>
        <sz val="11"/>
        <rFont val="Arial Narrow"/>
        <family val="2"/>
      </rPr>
      <t>": corrección del factor de emisión del gasóleo B para toda la serie histórica en base a la densidad especificada en el Real Decreto 1088/2010 y sin tener aplicar los objetivos obligatorios mínimos de biocarburantes en cómputo anual considerados en el Real Decreto 1085/2015 que afectarían únicamente al gasóleo A. El factor de emisión del gas natural se expresa en PCS empleando un factor de conversión para el paso de PCS a PCI de 0,901 (</t>
    </r>
    <r>
      <rPr>
        <i/>
        <sz val="11"/>
        <rFont val="Arial Narrow"/>
        <family val="2"/>
      </rPr>
      <t>Inventario Nacional de Emisiones de España</t>
    </r>
    <r>
      <rPr>
        <sz val="11"/>
        <rFont val="Arial Narrow"/>
        <family val="2"/>
      </rPr>
      <t>).
Pestaña "</t>
    </r>
    <r>
      <rPr>
        <b/>
        <sz val="11"/>
        <rFont val="Arial Narrow"/>
        <family val="2"/>
      </rPr>
      <t xml:space="preserve">Fluorados": </t>
    </r>
    <r>
      <rPr>
        <sz val="11"/>
        <rFont val="Arial Narrow"/>
        <family val="2"/>
      </rPr>
      <t>se añaden los preparados R-452A y R-453A.</t>
    </r>
  </si>
  <si>
    <r>
      <t>Pestaña "</t>
    </r>
    <r>
      <rPr>
        <b/>
        <sz val="11"/>
        <rFont val="Arial Narrow"/>
        <family val="2"/>
      </rPr>
      <t>Factores de emisión</t>
    </r>
    <r>
      <rPr>
        <sz val="11"/>
        <rFont val="Arial Narrow"/>
        <family val="2"/>
      </rPr>
      <t xml:space="preserve">": actualización de los valores de los factores de emisión y de los PCI a partir del </t>
    </r>
    <r>
      <rPr>
        <i/>
        <sz val="11"/>
        <rFont val="Arial Narrow"/>
        <family val="2"/>
      </rPr>
      <t xml:space="preserve">Inventario de emisiones de gases de efecto invernadero de España. Años 1990-2018 </t>
    </r>
    <r>
      <rPr>
        <sz val="11"/>
        <rFont val="Arial Narrow"/>
        <family val="2"/>
      </rPr>
      <t>y los factores de los mix eléctricos de las comercializadoras de electricidad publicados por la Comisión Nacional de los Mercados y la Competencia.
Pestaña "</t>
    </r>
    <r>
      <rPr>
        <b/>
        <sz val="11"/>
        <rFont val="Arial Narrow"/>
        <family val="2"/>
      </rPr>
      <t>Combustibles fósiles</t>
    </r>
    <r>
      <rPr>
        <sz val="11"/>
        <rFont val="Arial Narrow"/>
        <family val="2"/>
      </rPr>
      <t>": se actualiza la denominación de los combustibles en base a la nueva normativa europea sobre etiquetado para carburantes y vehículos.</t>
    </r>
  </si>
  <si>
    <r>
      <t>Pestaña</t>
    </r>
    <r>
      <rPr>
        <b/>
        <sz val="11"/>
        <rFont val="Arial Narrow"/>
        <family val="2"/>
      </rPr>
      <t xml:space="preserve"> "Fluorados"</t>
    </r>
    <r>
      <rPr>
        <sz val="11"/>
        <rFont val="Arial Narrow"/>
        <family val="2"/>
      </rPr>
      <t>: corrección de los PCG de los preparados HFC-152a y R-413A.</t>
    </r>
  </si>
  <si>
    <r>
      <t xml:space="preserve">Pestaña </t>
    </r>
    <r>
      <rPr>
        <b/>
        <sz val="11"/>
        <rFont val="Arial Narrow"/>
        <family val="2"/>
      </rPr>
      <t>"Electricidad</t>
    </r>
    <r>
      <rPr>
        <sz val="11"/>
        <rFont val="Arial Narrow"/>
        <family val="2"/>
      </rPr>
      <t>":  las Garantías de Origen de la electricidad (GdO) a las que se refiere esta calculadora son las que acreditan que la energía eléctrica generada proviene de fuentes renovables.</t>
    </r>
  </si>
  <si>
    <r>
      <t>Pestaña "</t>
    </r>
    <r>
      <rPr>
        <b/>
        <sz val="11"/>
        <rFont val="Arial Narrow"/>
        <family val="2"/>
      </rPr>
      <t>Climatización-Refrigeración</t>
    </r>
    <r>
      <rPr>
        <sz val="11"/>
        <rFont val="Arial Narrow"/>
        <family val="2"/>
      </rPr>
      <t>": se añade el preparado R-449A.
Pestaña "</t>
    </r>
    <r>
      <rPr>
        <b/>
        <sz val="11"/>
        <rFont val="Arial Narrow"/>
        <family val="2"/>
      </rPr>
      <t>Transporte</t>
    </r>
    <r>
      <rPr>
        <sz val="11"/>
        <rFont val="Arial Narrow"/>
        <family val="2"/>
      </rPr>
      <t>": se añade el combustible B7.
Pestaña "</t>
    </r>
    <r>
      <rPr>
        <b/>
        <sz val="11"/>
        <rFont val="Arial Narrow"/>
        <family val="2"/>
      </rPr>
      <t>Resultados</t>
    </r>
    <r>
      <rPr>
        <sz val="11"/>
        <rFont val="Arial Narrow"/>
        <family val="2"/>
      </rPr>
      <t>": se engloba la electricidad consumida por vehículos eléctricos y/o híbridos enchufables en las emisiones indirectas de alcance 2.</t>
    </r>
  </si>
  <si>
    <r>
      <t>Pestaña "</t>
    </r>
    <r>
      <rPr>
        <b/>
        <sz val="11"/>
        <rFont val="Arial Narrow"/>
        <family val="2"/>
      </rPr>
      <t>Factores de emisión</t>
    </r>
    <r>
      <rPr>
        <sz val="11"/>
        <rFont val="Arial Narrow"/>
        <family val="2"/>
      </rPr>
      <t>": se incorporan los factores de emisión para el año 2017 y se añade el gasóleo B como posible combustible de instalaciones fijas. Se corrigen los valores del PCG de los preparados R-407B, R-407F y R-442A.</t>
    </r>
  </si>
  <si>
    <r>
      <t>Pestaña "</t>
    </r>
    <r>
      <rPr>
        <b/>
        <sz val="11"/>
        <rFont val="Arial Narrow"/>
        <family val="2"/>
      </rPr>
      <t>Factores de emisión</t>
    </r>
    <r>
      <rPr>
        <sz val="11"/>
        <rFont val="Arial Narrow"/>
        <family val="2"/>
      </rPr>
      <t>": se dan por definitivos los factores de los mix eléctricos de las comercializadoras que disponen de GdO y que han estado operativas durante el año 2016.</t>
    </r>
  </si>
  <si>
    <r>
      <t>Pestaña "</t>
    </r>
    <r>
      <rPr>
        <b/>
        <sz val="11"/>
        <rFont val="Arial Narrow"/>
        <family val="2"/>
      </rPr>
      <t>Resultado</t>
    </r>
    <r>
      <rPr>
        <sz val="11"/>
        <rFont val="Arial Narrow"/>
        <family val="2"/>
      </rPr>
      <t>s": inclusión en los resultados de las emisiones debidas al transporte.</t>
    </r>
  </si>
  <si>
    <r>
      <t>Pestaña "</t>
    </r>
    <r>
      <rPr>
        <b/>
        <sz val="11"/>
        <rFont val="Arial Narrow"/>
        <family val="2"/>
      </rPr>
      <t>Datos generales del municipio</t>
    </r>
    <r>
      <rPr>
        <sz val="11"/>
        <rFont val="Arial Narrow"/>
        <family val="2"/>
      </rPr>
      <t>": inclusión de un año más.
Pestaña "</t>
    </r>
    <r>
      <rPr>
        <b/>
        <sz val="11"/>
        <rFont val="Arial Narrow"/>
        <family val="2"/>
      </rPr>
      <t>Instalaciones fijas</t>
    </r>
    <r>
      <rPr>
        <sz val="11"/>
        <rFont val="Arial Narrow"/>
        <family val="2"/>
      </rPr>
      <t>": correción campo de unidades de emisiones relativas.
Pestaña "</t>
    </r>
    <r>
      <rPr>
        <b/>
        <sz val="11"/>
        <rFont val="Arial Narrow"/>
        <family val="2"/>
      </rPr>
      <t>Resultado</t>
    </r>
    <r>
      <rPr>
        <sz val="11"/>
        <rFont val="Arial Narrow"/>
        <family val="2"/>
      </rPr>
      <t>s": inclusión de un año más para la comparación de la media del ratio de emisiones de dos trienios.
Pestaña "</t>
    </r>
    <r>
      <rPr>
        <b/>
        <sz val="11"/>
        <rFont val="Arial Narrow"/>
        <family val="2"/>
      </rPr>
      <t>Factores de emisión</t>
    </r>
    <r>
      <rPr>
        <sz val="11"/>
        <rFont val="Arial Narrow"/>
        <family val="2"/>
      </rPr>
      <t xml:space="preserve">": corrección del PCG del R-417A, incorporación de los factores de emisión para el año 2016 (los factores de los mix eléctricos son provisionales) y actualización de los factores de emisión y los PCI para toda la serie histórica en base a las </t>
    </r>
    <r>
      <rPr>
        <i/>
        <sz val="11"/>
        <rFont val="Arial Narrow"/>
        <family val="2"/>
      </rPr>
      <t>Directrices del IPCC para los Inventarios nacionales de gases de efecto invernadero de 2006.</t>
    </r>
  </si>
  <si>
    <r>
      <rPr>
        <b/>
        <sz val="11"/>
        <color indexed="63"/>
        <rFont val="Arial Narrow"/>
        <family val="2"/>
      </rPr>
      <t>Pestaña "Electricidad"</t>
    </r>
    <r>
      <rPr>
        <sz val="11"/>
        <color indexed="63"/>
        <rFont val="Arial Narrow"/>
        <family val="2"/>
      </rPr>
      <t>: corrección de error para cargar las comercializadoras de 2015.</t>
    </r>
  </si>
  <si>
    <r>
      <t>Pestaña "</t>
    </r>
    <r>
      <rPr>
        <b/>
        <sz val="11"/>
        <color indexed="63"/>
        <rFont val="Arial Narrow"/>
        <family val="2"/>
      </rPr>
      <t>Factores de Emisión</t>
    </r>
    <r>
      <rPr>
        <sz val="11"/>
        <color indexed="63"/>
        <rFont val="Arial Narrow"/>
        <family val="2"/>
      </rPr>
      <t xml:space="preserve">": actualización de los valores de los factores de emisión y de los PCI a partir del último </t>
    </r>
    <r>
      <rPr>
        <i/>
        <sz val="11"/>
        <color indexed="63"/>
        <rFont val="Arial Narrow"/>
        <family val="2"/>
      </rPr>
      <t>Inventario de emisiones de gases de efecto invernadero de España. Años 1990-2014</t>
    </r>
    <r>
      <rPr>
        <sz val="11"/>
        <color indexed="63"/>
        <rFont val="Arial Narrow"/>
        <family val="2"/>
      </rPr>
      <t>. Se añaden los factores de los mix eléctricos según comercializadoras del año 2015.</t>
    </r>
    <r>
      <rPr>
        <sz val="11"/>
        <color indexed="63"/>
        <rFont val="Arial Narrow"/>
        <family val="2"/>
      </rPr>
      <t xml:space="preserve">
Pestaña</t>
    </r>
    <r>
      <rPr>
        <b/>
        <sz val="11"/>
        <color indexed="63"/>
        <rFont val="Arial Narrow"/>
        <family val="2"/>
      </rPr>
      <t xml:space="preserve"> "Revisiones calculadora"</t>
    </r>
    <r>
      <rPr>
        <sz val="11"/>
        <color indexed="63"/>
        <rFont val="Arial Narrow"/>
        <family val="2"/>
      </rPr>
      <t>: se añade esta pestaña que anteriormente no existía.</t>
    </r>
  </si>
  <si>
    <r>
      <t xml:space="preserve">A continuación deberá indicar el índice (nombre, valor numérico y unidades) que refleje de manera más adecuada el nivel de actividad de su organización. 
En el apartado </t>
    </r>
    <r>
      <rPr>
        <i/>
        <sz val="11"/>
        <rFont val="Arial Narrow"/>
        <family val="2"/>
      </rPr>
      <t>8. Informe final. Resultados</t>
    </r>
    <r>
      <rPr>
        <sz val="11"/>
        <rFont val="Arial Narrow"/>
        <family val="2"/>
      </rPr>
      <t xml:space="preserve"> podrá encontrar el valor del ratio de emisiones referido a este índice.</t>
    </r>
  </si>
  <si>
    <r>
      <t>De manera opcional, puede cumplimentar los datos de superficie y nº de empleados de su organización con el fin de obtener resultados relativos a estos parámetros en la hoja</t>
    </r>
    <r>
      <rPr>
        <i/>
        <sz val="11"/>
        <rFont val="Arial Narrow"/>
        <family val="2"/>
      </rPr>
      <t xml:space="preserve"> 8. Informe final. Resultados</t>
    </r>
    <r>
      <rPr>
        <sz val="11"/>
        <rFont val="Arial Narrow"/>
        <family val="2"/>
      </rPr>
      <t>.</t>
    </r>
  </si>
  <si>
    <r>
      <t>En caso de que el ayuntamiento consuma electricidad, calor o vapor proveniente de sus propias instalaciones de energía renovable, puede incluir datos relativos a las mismas en la pestaña 6</t>
    </r>
    <r>
      <rPr>
        <i/>
        <sz val="11"/>
        <rFont val="Arial Narrow"/>
        <family val="2"/>
      </rPr>
      <t>. Información adicional</t>
    </r>
    <r>
      <rPr>
        <sz val="11"/>
        <rFont val="Arial Narrow"/>
        <family val="2"/>
      </rPr>
      <t>.</t>
    </r>
  </si>
  <si>
    <r>
      <t xml:space="preserve">Cumplimentar de manera adicional en caso de que el ayuntamiento disponga de instalaciones para la generación de energía renovable (paneles fotovoltaicos, turbinas de viento, etc.) ya sea para su venta o para autoconsumo. 
La biomasa no se incluye en este apartado sino como uno de los combustibles considerados en el apartado </t>
    </r>
    <r>
      <rPr>
        <i/>
        <sz val="11"/>
        <rFont val="Arial Narrow"/>
        <family val="2"/>
      </rPr>
      <t>3. Instalaciones fijas</t>
    </r>
    <r>
      <rPr>
        <sz val="11"/>
        <rFont val="Arial Narrow"/>
        <family val="2"/>
      </rPr>
      <t xml:space="preserve"> ya que, aunque se considera neutra en emisiones de CO</t>
    </r>
    <r>
      <rPr>
        <vertAlign val="subscript"/>
        <sz val="11"/>
        <rFont val="Arial Narrow"/>
        <family val="2"/>
      </rPr>
      <t>2</t>
    </r>
    <r>
      <rPr>
        <sz val="11"/>
        <rFont val="Arial Narrow"/>
        <family val="2"/>
      </rPr>
      <t xml:space="preserve"> al ser de origen biogénico, sí se contabilizan las emisiones de CH</t>
    </r>
    <r>
      <rPr>
        <vertAlign val="subscript"/>
        <sz val="11"/>
        <rFont val="Arial Narrow"/>
        <family val="2"/>
      </rPr>
      <t>4</t>
    </r>
    <r>
      <rPr>
        <sz val="11"/>
        <rFont val="Arial Narrow"/>
        <family val="2"/>
      </rPr>
      <t xml:space="preserve"> y N</t>
    </r>
    <r>
      <rPr>
        <vertAlign val="subscript"/>
        <sz val="11"/>
        <rFont val="Arial Narrow"/>
        <family val="2"/>
      </rPr>
      <t>2</t>
    </r>
    <r>
      <rPr>
        <sz val="11"/>
        <rFont val="Arial Narrow"/>
        <family val="2"/>
      </rPr>
      <t>O que se generan en su combustión.</t>
    </r>
  </si>
  <si>
    <r>
      <t>Gas natural (kWh</t>
    </r>
    <r>
      <rPr>
        <vertAlign val="subscript"/>
        <sz val="10"/>
        <rFont val="Arial Narrow"/>
        <family val="2"/>
      </rPr>
      <t>PCS</t>
    </r>
    <r>
      <rPr>
        <sz val="10"/>
        <rFont val="Arial Narrow"/>
        <family val="2"/>
      </rPr>
      <t>)*</t>
    </r>
  </si>
  <si>
    <r>
      <t>* Factor de emisión del gas natural expresado en kgCO</t>
    </r>
    <r>
      <rPr>
        <vertAlign val="subscript"/>
        <sz val="10"/>
        <rFont val="Arial Narrow"/>
        <family val="2"/>
      </rPr>
      <t>2</t>
    </r>
    <r>
      <rPr>
        <sz val="10"/>
        <rFont val="Arial Narrow"/>
        <family val="2"/>
      </rPr>
      <t>/kWh</t>
    </r>
    <r>
      <rPr>
        <vertAlign val="subscript"/>
        <sz val="10"/>
        <rFont val="Arial Narrow"/>
        <family val="2"/>
      </rPr>
      <t>PCS</t>
    </r>
    <r>
      <rPr>
        <sz val="10"/>
        <rFont val="Arial Narrow"/>
        <family val="2"/>
      </rPr>
      <t xml:space="preserve"> (Poder Calorífico Superior). Para el paso de PCS a PCI se utiliza el factor de conversión de 0,901.</t>
    </r>
  </si>
  <si>
    <t>V20</t>
  </si>
  <si>
    <t>Corrección de la contribución del uso de lubricantes en el factor de emisión de las gasolinas para transporte por carretera.</t>
  </si>
  <si>
    <r>
      <t>** La utilización de la biomasa (madera, pellets, biogás, etc.) como combustible se considera neutra en emisiones de CO</t>
    </r>
    <r>
      <rPr>
        <vertAlign val="subscript"/>
        <sz val="10"/>
        <rFont val="Arial Narrow"/>
        <family val="2"/>
      </rPr>
      <t>2</t>
    </r>
    <r>
      <rPr>
        <sz val="10"/>
        <rFont val="Arial Narrow"/>
        <family val="2"/>
      </rPr>
      <t xml:space="preserve"> al ser de origen biogénico pero sí producirá emisiones de CH</t>
    </r>
    <r>
      <rPr>
        <vertAlign val="subscript"/>
        <sz val="10"/>
        <rFont val="Arial Narrow"/>
        <family val="2"/>
      </rPr>
      <t>4</t>
    </r>
    <r>
      <rPr>
        <sz val="10"/>
        <rFont val="Arial Narrow"/>
        <family val="2"/>
      </rPr>
      <t xml:space="preserve"> y N</t>
    </r>
    <r>
      <rPr>
        <vertAlign val="subscript"/>
        <sz val="10"/>
        <rFont val="Arial Narrow"/>
        <family val="2"/>
      </rPr>
      <t>2</t>
    </r>
    <r>
      <rPr>
        <sz val="10"/>
        <rFont val="Arial Narrow"/>
        <family val="2"/>
      </rPr>
      <t>O.</t>
    </r>
  </si>
  <si>
    <t>Biomasa astillas (kg)**</t>
  </si>
  <si>
    <t>Biomasa serrines virutas (kg)**</t>
  </si>
  <si>
    <t>Biomasa cáscara f. secos (kg)**</t>
  </si>
  <si>
    <t>Biomasa hueso aceituna (kg)**</t>
  </si>
  <si>
    <t>Carbón vegetal (kg)**</t>
  </si>
  <si>
    <t>Factores de emisión y PCI</t>
  </si>
  <si>
    <t>Conversión de unidades gas natural</t>
  </si>
  <si>
    <t>https://www.miteco.gob.es/es/calidad-y-evaluacion-ambiental/temas/sistema-espanol-de-inventario-sei-/default.aspx</t>
  </si>
  <si>
    <t>Conversión unidades energéticas: 1 kWh = 3,6 MJ</t>
  </si>
  <si>
    <t>https://www.boe.es/buscar/act.php?id=BOE-A-2006-2779</t>
  </si>
  <si>
    <r>
      <t>o</t>
    </r>
    <r>
      <rPr>
        <sz val="7"/>
        <rFont val="Arial Narrow"/>
        <family val="2"/>
      </rPr>
      <t xml:space="preserve">   </t>
    </r>
    <r>
      <rPr>
        <sz val="11"/>
        <rFont val="Arial Narrow"/>
        <family val="2"/>
      </rPr>
      <t>Butano: 560 kg/m</t>
    </r>
    <r>
      <rPr>
        <vertAlign val="superscript"/>
        <sz val="11"/>
        <rFont val="Arial Narrow"/>
        <family val="2"/>
      </rPr>
      <t>3</t>
    </r>
    <r>
      <rPr>
        <sz val="11"/>
        <rFont val="Arial Narrow"/>
        <family val="2"/>
      </rPr>
      <t xml:space="preserve"> (valor mínimo)</t>
    </r>
  </si>
  <si>
    <r>
      <t>o</t>
    </r>
    <r>
      <rPr>
        <sz val="7"/>
        <rFont val="Arial Narrow"/>
        <family val="2"/>
      </rPr>
      <t xml:space="preserve">   </t>
    </r>
    <r>
      <rPr>
        <sz val="11"/>
        <rFont val="Arial Narrow"/>
        <family val="2"/>
      </rPr>
      <t>Propano: 502-535 kg/m</t>
    </r>
    <r>
      <rPr>
        <vertAlign val="superscript"/>
        <sz val="11"/>
        <rFont val="Arial Narrow"/>
        <family val="2"/>
      </rPr>
      <t>3</t>
    </r>
    <r>
      <rPr>
        <sz val="11"/>
        <rFont val="Arial Narrow"/>
        <family val="2"/>
      </rPr>
      <t>. Valor medio: 518,5 kg/m</t>
    </r>
    <r>
      <rPr>
        <vertAlign val="superscript"/>
        <sz val="11"/>
        <rFont val="Arial Narrow"/>
        <family val="2"/>
      </rPr>
      <t>3</t>
    </r>
  </si>
  <si>
    <r>
      <t>Factores de emisión (kgCO</t>
    </r>
    <r>
      <rPr>
        <b/>
        <i/>
        <vertAlign val="subscript"/>
        <sz val="12"/>
        <rFont val="Arial Narrow"/>
        <family val="2"/>
      </rPr>
      <t>2</t>
    </r>
    <r>
      <rPr>
        <b/>
        <i/>
        <sz val="12"/>
        <rFont val="Arial Narrow"/>
        <family val="2"/>
      </rPr>
      <t>e/ud)</t>
    </r>
  </si>
  <si>
    <r>
      <t>Al realizar los cálculos a través de los factores de emisión desglosados por gases (kgCO</t>
    </r>
    <r>
      <rPr>
        <vertAlign val="subscript"/>
        <sz val="10"/>
        <color theme="1"/>
        <rFont val="Arial Narrow"/>
        <family val="2"/>
      </rPr>
      <t>2</t>
    </r>
    <r>
      <rPr>
        <sz val="10"/>
        <color theme="1"/>
        <rFont val="Arial Narrow"/>
        <family val="2"/>
      </rPr>
      <t>/ud, gCH</t>
    </r>
    <r>
      <rPr>
        <vertAlign val="subscript"/>
        <sz val="10"/>
        <color theme="1"/>
        <rFont val="Arial Narrow"/>
        <family val="2"/>
      </rPr>
      <t>4</t>
    </r>
    <r>
      <rPr>
        <sz val="10"/>
        <color theme="1"/>
        <rFont val="Arial Narrow"/>
        <family val="2"/>
      </rPr>
      <t>/ud, gN</t>
    </r>
    <r>
      <rPr>
        <vertAlign val="subscript"/>
        <sz val="10"/>
        <color theme="1"/>
        <rFont val="Arial Narrow"/>
        <family val="2"/>
      </rPr>
      <t>2</t>
    </r>
    <r>
      <rPr>
        <sz val="10"/>
        <color theme="1"/>
        <rFont val="Arial Narrow"/>
        <family val="2"/>
      </rPr>
      <t>O/ud) es posible que se obtengan resultados ligeramente diferentes que al realizarlos a través del factor de emisión expresado en kgCO</t>
    </r>
    <r>
      <rPr>
        <vertAlign val="subscript"/>
        <sz val="10"/>
        <color theme="1"/>
        <rFont val="Arial Narrow"/>
        <family val="2"/>
      </rPr>
      <t>2</t>
    </r>
    <r>
      <rPr>
        <sz val="10"/>
        <color theme="1"/>
        <rFont val="Arial Narrow"/>
        <family val="2"/>
      </rPr>
      <t>e debido a los redondeos.</t>
    </r>
  </si>
  <si>
    <t>LPG</t>
  </si>
  <si>
    <r>
      <t xml:space="preserve"> -</t>
    </r>
    <r>
      <rPr>
        <sz val="7"/>
        <rFont val="Arial Narrow"/>
        <family val="2"/>
      </rPr>
      <t> </t>
    </r>
    <r>
      <rPr>
        <sz val="11"/>
        <rFont val="Arial Narrow"/>
        <family val="2"/>
      </rPr>
      <t>2007-2010: se considera que los combustibles no contienen parte "bio"</t>
    </r>
  </si>
  <si>
    <r>
      <t xml:space="preserve"> -</t>
    </r>
    <r>
      <rPr>
        <sz val="7"/>
        <rFont val="Arial Narrow"/>
        <family val="2"/>
      </rPr>
      <t> </t>
    </r>
    <r>
      <rPr>
        <sz val="11"/>
        <rFont val="Arial Narrow"/>
        <family val="2"/>
      </rPr>
      <t>2011-2018: la parte "bio" de los combustibles está implícita en su factor de emisión que tiene en cuenta el mínimo exigido por la legislación cada año.</t>
    </r>
  </si>
  <si>
    <r>
      <t>o</t>
    </r>
    <r>
      <rPr>
        <sz val="7"/>
        <rFont val="Arial Narrow"/>
        <family val="2"/>
      </rPr>
      <t xml:space="preserve">   </t>
    </r>
    <r>
      <rPr>
        <sz val="11"/>
        <rFont val="Arial Narrow"/>
        <family val="2"/>
      </rPr>
      <t>2016-2020: RD 1085/2015, de 4 de diciembre, de fomento de los biocarburantes (fija una cantidad mínima de biocarburantes en diésel y gasolina de 4,3%, 5%, 6%, 7% y 8,5% para los años 2016, 2017, 2018, 2019 y 2020 respectivamente).</t>
    </r>
  </si>
  <si>
    <r>
      <t>o</t>
    </r>
    <r>
      <rPr>
        <sz val="7"/>
        <rFont val="Arial Narrow"/>
        <family val="2"/>
      </rPr>
      <t xml:space="preserve">   </t>
    </r>
    <r>
      <rPr>
        <sz val="11"/>
        <rFont val="Arial Narrow"/>
        <family val="2"/>
      </rPr>
      <t>Butano: 560 kg/m</t>
    </r>
    <r>
      <rPr>
        <vertAlign val="superscript"/>
        <sz val="11"/>
        <rFont val="Arial Narrow"/>
        <family val="2"/>
      </rPr>
      <t xml:space="preserve">3 </t>
    </r>
    <r>
      <rPr>
        <sz val="11"/>
        <rFont val="Arial Narrow"/>
        <family val="2"/>
      </rPr>
      <t>(valor mínimo)</t>
    </r>
  </si>
  <si>
    <t>Opción A.2: distancia recorrida (km)</t>
  </si>
  <si>
    <t>Gasóleo (km)</t>
  </si>
  <si>
    <t>Gasolina (km)</t>
  </si>
  <si>
    <t>LPG (km)</t>
  </si>
  <si>
    <t>CNG (km)</t>
  </si>
  <si>
    <t>Las emisiones causadas por el uso de vehículos no incluidos en los límites de la organización no deberán considerarse en este apartado ya que serían emisiones indirectas o de alcance 3 (viajes in itinere de los empleados, viajes de negocio en medios que no son propios, etc.).</t>
  </si>
  <si>
    <t>Distancia recorrida (km)</t>
  </si>
  <si>
    <t>Emisiones parciales A.2</t>
  </si>
  <si>
    <r>
      <rPr>
        <b/>
        <sz val="10"/>
        <color indexed="9"/>
        <rFont val="Arial Narrow"/>
        <family val="2"/>
      </rPr>
      <t xml:space="preserve">Emisiones 
totales </t>
    </r>
    <r>
      <rPr>
        <b/>
        <sz val="9"/>
        <color indexed="9"/>
        <rFont val="Arial Narrow"/>
        <family val="2"/>
      </rPr>
      <t>A2
kg CO</t>
    </r>
    <r>
      <rPr>
        <b/>
        <vertAlign val="subscript"/>
        <sz val="9"/>
        <color indexed="9"/>
        <rFont val="Arial Narrow"/>
        <family val="2"/>
      </rPr>
      <t>2</t>
    </r>
    <r>
      <rPr>
        <b/>
        <sz val="9"/>
        <color indexed="9"/>
        <rFont val="Arial Narrow"/>
        <family val="2"/>
      </rPr>
      <t>e</t>
    </r>
  </si>
  <si>
    <r>
      <rPr>
        <vertAlign val="superscript"/>
        <sz val="10"/>
        <rFont val="Arial Narrow"/>
        <family val="2"/>
      </rPr>
      <t xml:space="preserve">(1) </t>
    </r>
    <r>
      <rPr>
        <sz val="10"/>
        <rFont val="Arial Narrow"/>
        <family val="2"/>
      </rPr>
      <t>Categoría de vehículo según la clasificación de vehículos la UNECE (United Nations Economic Commission for Europe):</t>
    </r>
    <r>
      <rPr>
        <sz val="10"/>
        <color rgb="FF0000FF"/>
        <rFont val="Arial Narrow"/>
        <family val="2"/>
      </rPr>
      <t xml:space="preserve"> </t>
    </r>
    <r>
      <rPr>
        <u/>
        <sz val="10"/>
        <color rgb="FF0000FF"/>
        <rFont val="Arial Narrow"/>
        <family val="2"/>
      </rPr>
      <t>https://unece.org/classification-and-definition-vehicles</t>
    </r>
  </si>
  <si>
    <t>Opción A.2 (km recorridos)</t>
  </si>
  <si>
    <t>(a partir de V27 se dan FE por km en lugar de derivar al IDAE)</t>
  </si>
  <si>
    <t>CO2 (kg/km)</t>
  </si>
  <si>
    <t>CH4 (g/km)</t>
  </si>
  <si>
    <t>N2O (g/km)</t>
  </si>
  <si>
    <t>Resultado Ferrov</t>
  </si>
  <si>
    <t>Resultado Marít</t>
  </si>
  <si>
    <t>Resultado Aér</t>
  </si>
  <si>
    <t>No consideramos parte bio ni lubricantes porque el NIR no lo hace</t>
  </si>
  <si>
    <t>(En la edición con FE de 2021 estaban mal las unidades de gasolina para aviación y queroseno, se indicada que eran kgCO2/l y se estaban dando kgCO2/kg)</t>
  </si>
  <si>
    <t>Gasolina aviación (l)</t>
  </si>
  <si>
    <t>Etiquetado restante</t>
  </si>
  <si>
    <t xml:space="preserve">Etiquetado de comercializadoras </t>
  </si>
  <si>
    <t>BP GAS &amp; POWER IBERIA, S.A.U.</t>
  </si>
  <si>
    <t>COMERCIALIZADORA ADI ESPAÑA, S.L.</t>
  </si>
  <si>
    <t>ENERGÉTICA DEL ESTE SL</t>
  </si>
  <si>
    <t>ENERPLUS ENERGIA, S.A.</t>
  </si>
  <si>
    <t>ENI PLENITUDE IBERIA, S.L.</t>
  </si>
  <si>
    <t>INER EUSKADI, S.L.</t>
  </si>
  <si>
    <t>NATURGY CLIENTES, S.A.U.</t>
  </si>
  <si>
    <t>NEOELECTRA  ENERGIA</t>
  </si>
  <si>
    <t>PASIÓN ENERGÍA, S.L.</t>
  </si>
  <si>
    <t>SMART ELECTRIC ENGINEERING P2P SL</t>
  </si>
  <si>
    <t>SOCIEDAD ARAGONESA DE COMERCIALIZACION DE ENERGIA S.L.</t>
  </si>
  <si>
    <t>AED ENERGIA ELECTRICA, S.L.</t>
  </si>
  <si>
    <t>AMPERIOS ENERGY TRADE, S.L.</t>
  </si>
  <si>
    <t>ASTRALCAD ENERGIA, S.L.</t>
  </si>
  <si>
    <t>BARTER SHARING, S.L.</t>
  </si>
  <si>
    <t>BLUBAT PULSAR, S.L.</t>
  </si>
  <si>
    <t>CLEARVIEW ENERGY S.L.</t>
  </si>
  <si>
    <t>ELECTRACOMERCIAL CENTELLES, S.L.UNIPERSONAL</t>
  </si>
  <si>
    <t>GABA COMERCIALIZADORA DE ELECTRICIDAD, S.L.U.</t>
  </si>
  <si>
    <t>GLOBAL BIOSFERA PROTEC S.L</t>
  </si>
  <si>
    <t>IBERDROLA ENERGÍA ESPAÑA, S.A.U</t>
  </si>
  <si>
    <t>MET ENERGIA ESPAÑA, S.A</t>
  </si>
  <si>
    <t>SOLAR EAAS, S.L.</t>
  </si>
  <si>
    <t>SOLARPACK ENERGY, S.L.</t>
  </si>
  <si>
    <t>VODAFONE ENERGÍA, S.L.</t>
  </si>
  <si>
    <t>Comercializadoras2022</t>
  </si>
  <si>
    <t>Mix 2022</t>
  </si>
  <si>
    <t>2.1</t>
  </si>
  <si>
    <t>2.2</t>
  </si>
  <si>
    <t>3, 4 y 5</t>
  </si>
  <si>
    <r>
      <t>Pestaña "</t>
    </r>
    <r>
      <rPr>
        <b/>
        <sz val="11"/>
        <rFont val="Arial Narrow"/>
        <family val="2"/>
      </rPr>
      <t>Factores de emisión</t>
    </r>
    <r>
      <rPr>
        <sz val="11"/>
        <rFont val="Arial Narrow"/>
        <family val="2"/>
      </rPr>
      <t xml:space="preserve">": se añaden los factores de emisión a aplicar para los cálculos de la huella de carbono del año 2022 y se actualizan los factores de emisión de años anteriores a partir de los últimos datos proporcionados por el equipo del Sistema Español de Inventarios y de los datos reflejados en el Inventario de emisiones de gases de efecto invernadero de España. Años 1990-2021. </t>
    </r>
  </si>
  <si>
    <t>V21</t>
  </si>
  <si>
    <t>Cantidad comb./km</t>
  </si>
  <si>
    <t>Cálculos 1+2. Para desglose según sedes</t>
  </si>
  <si>
    <t>Cálculos A1+A2. Para desglose según sedes</t>
  </si>
  <si>
    <r>
      <t>Nota: en los casos en los que se dispone únicamente del factor de emisión agregado expresado en CO</t>
    </r>
    <r>
      <rPr>
        <vertAlign val="subscript"/>
        <sz val="10"/>
        <color rgb="FF69613B"/>
        <rFont val="Arial Narrow"/>
        <family val="2"/>
      </rPr>
      <t>2</t>
    </r>
    <r>
      <rPr>
        <sz val="10"/>
        <color rgb="FF69613B"/>
        <rFont val="Arial Narrow"/>
        <family val="2"/>
      </rPr>
      <t>e y no de los factores de cada gas, estos últimos se considerarán nulos para el cálculo del total de las emisiones por gases.</t>
    </r>
  </si>
  <si>
    <t>Consumo de combustibles en instalaciones fijas</t>
  </si>
  <si>
    <t>Consumo de combustibles en vehículos y maquinaria</t>
  </si>
  <si>
    <t>Esta calculadora incluirá las emisiones derivadas de los servicios que el ayuntamiento presta a sus ciudadanos, resultado de los consumos (de electricidad y de combustibles) de todas las dependencias que son de su propiedad o bien sobre las que ejerce control a través de su gestión. Estas dependencias se refieren a los edificios institucionales, los vehículos, la maquinaria, las instalaciones, etc. que dan servicio a los ciudadanos del municipio.</t>
  </si>
  <si>
    <r>
      <t xml:space="preserve"> - </t>
    </r>
    <r>
      <rPr>
        <u/>
        <sz val="11"/>
        <rFont val="Arial Narrow"/>
        <family val="2"/>
      </rPr>
      <t>Combustibles de equipos fijos</t>
    </r>
    <r>
      <rPr>
        <sz val="11"/>
        <rFont val="Arial Narrow"/>
        <family val="2"/>
      </rPr>
      <t>: datos de consumo de combustibles desglosados según facturas y/o lecturas de contadores.</t>
    </r>
  </si>
  <si>
    <r>
      <t xml:space="preserve"> - </t>
    </r>
    <r>
      <rPr>
        <u/>
        <sz val="11"/>
        <rFont val="Arial Narrow"/>
        <family val="2"/>
      </rPr>
      <t>Combustibles de vehículos</t>
    </r>
    <r>
      <rPr>
        <sz val="11"/>
        <rFont val="Arial Narrow"/>
        <family val="2"/>
      </rPr>
      <t>: datos de consumo de combustibles o de distancia recorrida desglosados según facturas y/o lecturas de contadores.</t>
    </r>
  </si>
  <si>
    <t xml:space="preserve">                                          CONSUMO DE COMBUSTIBLES EN INSTALACIONES FIJAS</t>
  </si>
  <si>
    <t xml:space="preserve">                                          CONSUMO DE COMBUSTIBLES EN VEHÍCULOS Y MAQUINARIA</t>
  </si>
  <si>
    <t>GWP 6th AR</t>
  </si>
  <si>
    <t>Gasóleo A (l)</t>
  </si>
  <si>
    <t>Gasolina  (l)</t>
  </si>
  <si>
    <t>Camiones (N2, N3)</t>
  </si>
  <si>
    <t>Autobuses (M2, M3)</t>
  </si>
  <si>
    <t>Ciclomotores (L1e, L2e)</t>
  </si>
  <si>
    <t>Motocicletas (L3e, L4e, L5e, L6e, L7e)</t>
  </si>
  <si>
    <t>AdBlue (l)</t>
  </si>
  <si>
    <t>LNG (kg)</t>
  </si>
  <si>
    <t>LNG (km)</t>
  </si>
  <si>
    <t>2007CO2 (kg/l)</t>
  </si>
  <si>
    <t>Lubricantes (l)</t>
  </si>
  <si>
    <t>GWP 66th AR</t>
  </si>
  <si>
    <t>PCAs AR6</t>
  </si>
  <si>
    <t>HCFC-22</t>
  </si>
  <si>
    <t>CHClF2</t>
  </si>
  <si>
    <t>R-125/134a/600a/600/601a (50,5/47/0,9/1/0,6)</t>
  </si>
  <si>
    <t xml:space="preserve">R-125/143a/600a/290 (77,5/20/1,9/0,6)              </t>
  </si>
  <si>
    <t>R-125/134a/600/601 (19,5/78,5/1,4/0,6)</t>
  </si>
  <si>
    <t>PCA 6th</t>
  </si>
  <si>
    <r>
      <t>CO</t>
    </r>
    <r>
      <rPr>
        <vertAlign val="subscript"/>
        <sz val="11"/>
        <color theme="1"/>
        <rFont val="Calibri"/>
        <family val="2"/>
        <scheme val="minor"/>
      </rPr>
      <t>2</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</si>
  <si>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</si>
  <si>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</si>
  <si>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r>
      <t>SF</t>
    </r>
    <r>
      <rPr>
        <vertAlign val="subscript"/>
        <sz val="11"/>
        <color theme="1"/>
        <rFont val="Calibri"/>
        <family val="2"/>
        <scheme val="minor"/>
      </rPr>
      <t>6</t>
    </r>
  </si>
  <si>
    <r>
      <t>NF</t>
    </r>
    <r>
      <rPr>
        <vertAlign val="subscript"/>
        <sz val="11"/>
        <color theme="1"/>
        <rFont val="Calibri"/>
        <family val="2"/>
        <scheme val="minor"/>
      </rPr>
      <t>3</t>
    </r>
  </si>
  <si>
    <r>
      <t>C</t>
    </r>
    <r>
      <rPr>
        <vertAlign val="subscript"/>
        <sz val="11"/>
        <color theme="1"/>
        <rFont val="Calibri"/>
        <family val="2"/>
        <scheme val="minor"/>
      </rPr>
      <t>2</t>
    </r>
    <r>
      <rPr>
        <sz val="11"/>
        <color theme="1"/>
        <rFont val="Calibri"/>
        <family val="2"/>
        <scheme val="minor"/>
      </rPr>
      <t>F</t>
    </r>
    <r>
      <rPr>
        <vertAlign val="subscript"/>
        <sz val="11"/>
        <color theme="1"/>
        <rFont val="Calibri"/>
        <family val="2"/>
        <scheme val="minor"/>
      </rPr>
      <t>6</t>
    </r>
    <r>
      <rPr>
        <sz val="11"/>
        <color theme="1"/>
        <rFont val="Calibri"/>
        <family val="2"/>
        <scheme val="minor"/>
      </rPr>
      <t>(PFC-116)</t>
    </r>
  </si>
  <si>
    <r>
      <t>C</t>
    </r>
    <r>
      <rPr>
        <vertAlign val="subscript"/>
        <sz val="11"/>
        <color theme="1"/>
        <rFont val="Calibri"/>
        <family val="2"/>
        <scheme val="minor"/>
      </rPr>
      <t>3</t>
    </r>
    <r>
      <rPr>
        <sz val="11"/>
        <color theme="1"/>
        <rFont val="Calibri"/>
        <family val="2"/>
        <scheme val="minor"/>
      </rPr>
      <t>F</t>
    </r>
    <r>
      <rPr>
        <vertAlign val="subscript"/>
        <sz val="11"/>
        <color theme="1"/>
        <rFont val="Calibri"/>
        <family val="2"/>
        <scheme val="minor"/>
      </rPr>
      <t>8</t>
    </r>
    <r>
      <rPr>
        <sz val="11"/>
        <color theme="1"/>
        <rFont val="Calibri"/>
        <family val="2"/>
        <scheme val="minor"/>
      </rPr>
      <t xml:space="preserve"> (PFC-218)</t>
    </r>
  </si>
  <si>
    <t>Mix 2023</t>
  </si>
  <si>
    <t>ACENHOL ENERGIA, S.L.</t>
  </si>
  <si>
    <t>ADX Renovables, S.L.</t>
  </si>
  <si>
    <t>ALDERAAN ENERGIA, S.L.</t>
  </si>
  <si>
    <t>ANTEA ENERGIA COMERCIALIZADORA SL</t>
  </si>
  <si>
    <t>BSG ENERGIA S.L.</t>
  </si>
  <si>
    <t>COMERCAST ENERGIAS, S.L.</t>
  </si>
  <si>
    <t>CRECE SOLUCIONES DE ENERGÍA, S.L</t>
  </si>
  <si>
    <t>DRK ENERGY, S.L</t>
  </si>
  <si>
    <t>EBROENERGIA COMERCIALIZADORA, S.L.</t>
  </si>
  <si>
    <t>ECOFUTURA LUZ ENERGÍA, S.L.U.</t>
  </si>
  <si>
    <t>ELECTRACOMERCIAL CENTELLES,S.L.</t>
  </si>
  <si>
    <t>ELEK COMERCIALIZADORA ELECTRICA S.L.</t>
  </si>
  <si>
    <t>EMAYA, S.A.</t>
  </si>
  <si>
    <t>EMPRESA DE ALUMBRADO ELECTRICO DE CEUTA ENERGIA, S.L.</t>
  </si>
  <si>
    <t>ENERFIA, SL</t>
  </si>
  <si>
    <t>ENERGIA VIVA SPAIN, S.L.U.</t>
  </si>
  <si>
    <t>ENERGIES RENOVABLES PUBLIQUES DE CATALUNYA, S.A.U.</t>
  </si>
  <si>
    <t>ENERGY PLUS IBERIA, S.L.</t>
  </si>
  <si>
    <t>ENERGYSAVE PROJECTS S.L</t>
  </si>
  <si>
    <t>IMPERIUM LUMEN, S.A.</t>
  </si>
  <si>
    <t>INGEBAU SOLUCIONES DE MEDIDA, S.L.</t>
  </si>
  <si>
    <t>LABOR SOLIS COMERCIALIZADORA DE ENERGIA, S.L.</t>
  </si>
  <si>
    <t>LUZ SOLIDARIA INCLUSIVA, S.L.</t>
  </si>
  <si>
    <t>LUZY ENERGIA RENOVABLE, S.L.</t>
  </si>
  <si>
    <t>MINAI SERVICIOS ENERGÉTICOS S.L.</t>
  </si>
  <si>
    <t>OK TU ENERGIA VERDE, S.L.</t>
  </si>
  <si>
    <t>RESPIRA ENERGIA MEDITERRANIA, S.A.</t>
  </si>
  <si>
    <t>REUS SERVEIS MUNICIPALS, S.A.</t>
  </si>
  <si>
    <t>SOLTEC GREEN ENERGY, S.L.</t>
  </si>
  <si>
    <t>SWAP ENERGIA SA</t>
  </si>
  <si>
    <t>TUNERGIA EFICIENCIA ENERGETICA Y RENOVABLE, S.L.</t>
  </si>
  <si>
    <t>Comercializadoras2023</t>
  </si>
  <si>
    <t xml:space="preserve"> - Datos específicos para calderas y motores estacionarios de los Sectores Comercial/Institucional, Residencial y Agrícola (1A4ai, 1A4bi, 1A4ci) proporcionados por el equipo del Sistema Español de Inventario (SEI) para todos los combustibles (excepto los factores de emisión de la gasolina, gas butano y gas propano). </t>
  </si>
  <si>
    <t xml:space="preserve"> - Gasolina para motores: Cuadro 2.4 factores de emisión por defecto para la combustión estacionaria en la categoría comercial institucional. Volumen 2, Capítulo 2. Directrices del IPCC de 2006 para los inventarios nacionales de gases de efecto invernadero.</t>
  </si>
  <si>
    <r>
      <t xml:space="preserve"> - Gas Butano y Gas Propano: Anexo 7 del Informe de Inventario Nacional de Gases de Efecto Invernadero (1990 - 2012). Edición 2014. No se proporcionan factores de emisión de CH</t>
    </r>
    <r>
      <rPr>
        <vertAlign val="subscript"/>
        <sz val="11"/>
        <rFont val="Arial Narrow"/>
        <family val="2"/>
      </rPr>
      <t>4</t>
    </r>
    <r>
      <rPr>
        <sz val="11"/>
        <rFont val="Arial Narrow"/>
        <family val="2"/>
      </rPr>
      <t xml:space="preserve"> y N</t>
    </r>
    <r>
      <rPr>
        <vertAlign val="subscript"/>
        <sz val="11"/>
        <rFont val="Arial Narrow"/>
        <family val="2"/>
      </rPr>
      <t>2</t>
    </r>
    <r>
      <rPr>
        <sz val="11"/>
        <rFont val="Arial Narrow"/>
        <family val="2"/>
      </rPr>
      <t>O.</t>
    </r>
  </si>
  <si>
    <r>
      <t>Al realizar los cálculos a través de los factores de emisión desglosados por gases (kgCO</t>
    </r>
    <r>
      <rPr>
        <vertAlign val="subscript"/>
        <sz val="11"/>
        <rFont val="Arial Narrow"/>
        <family val="2"/>
      </rPr>
      <t>2</t>
    </r>
    <r>
      <rPr>
        <sz val="11"/>
        <rFont val="Arial Narrow"/>
        <family val="2"/>
      </rPr>
      <t>/ud, gCH</t>
    </r>
    <r>
      <rPr>
        <vertAlign val="subscript"/>
        <sz val="11"/>
        <rFont val="Arial Narrow"/>
        <family val="2"/>
      </rPr>
      <t>4</t>
    </r>
    <r>
      <rPr>
        <sz val="11"/>
        <rFont val="Arial Narrow"/>
        <family val="2"/>
      </rPr>
      <t>/ud, gN</t>
    </r>
    <r>
      <rPr>
        <vertAlign val="subscript"/>
        <sz val="11"/>
        <rFont val="Arial Narrow"/>
        <family val="2"/>
      </rPr>
      <t>2</t>
    </r>
    <r>
      <rPr>
        <sz val="11"/>
        <rFont val="Arial Narrow"/>
        <family val="2"/>
      </rPr>
      <t>O/ud) es posible que se obtengan resultados ligeramente diferentes que al realizarlos a través del factor de emisión expresado en kgCO</t>
    </r>
    <r>
      <rPr>
        <vertAlign val="subscript"/>
        <sz val="11"/>
        <rFont val="Arial Narrow"/>
        <family val="2"/>
      </rPr>
      <t>2</t>
    </r>
    <r>
      <rPr>
        <sz val="11"/>
        <rFont val="Arial Narrow"/>
        <family val="2"/>
      </rPr>
      <t>e debido a los redondeos.</t>
    </r>
  </si>
  <si>
    <t>Gasolinas, gasóleos y FAME</t>
  </si>
  <si>
    <t xml:space="preserve"> Real Decreto 61/2006, de 31 de enero, por el que se determinan las especificaciones de gasolinas, gasóleos, fuelóleos y gases licuados del petróleo y se regula el uso de determinados biocarburantes.</t>
  </si>
  <si>
    <t>CNG</t>
  </si>
  <si>
    <t>LNG</t>
  </si>
  <si>
    <t>AdBlue</t>
  </si>
  <si>
    <r>
      <t xml:space="preserve"> - Los factores de emisión de CO</t>
    </r>
    <r>
      <rPr>
        <vertAlign val="subscript"/>
        <sz val="11"/>
        <rFont val="Arial Narrow"/>
        <family val="2"/>
      </rPr>
      <t>2</t>
    </r>
    <r>
      <rPr>
        <sz val="11"/>
        <rFont val="Arial Narrow"/>
        <family val="2"/>
      </rPr>
      <t xml:space="preserve"> indicados se refieren a la reacción de reducción que se produce sobre el catalizador que da lugar a la formación de CO</t>
    </r>
    <r>
      <rPr>
        <vertAlign val="subscript"/>
        <sz val="11"/>
        <rFont val="Arial Narrow"/>
        <family val="2"/>
      </rPr>
      <t>2</t>
    </r>
    <r>
      <rPr>
        <sz val="11"/>
        <rFont val="Arial Narrow"/>
        <family val="2"/>
      </rPr>
      <t>. No se incluyen factores de emisión de CH</t>
    </r>
    <r>
      <rPr>
        <vertAlign val="subscript"/>
        <sz val="11"/>
        <rFont val="Arial Narrow"/>
        <family val="2"/>
      </rPr>
      <t>4</t>
    </r>
    <r>
      <rPr>
        <sz val="11"/>
        <rFont val="Arial Narrow"/>
        <family val="2"/>
      </rPr>
      <t xml:space="preserve"> y N</t>
    </r>
    <r>
      <rPr>
        <vertAlign val="subscript"/>
        <sz val="11"/>
        <rFont val="Arial Narrow"/>
        <family val="2"/>
      </rPr>
      <t>2</t>
    </r>
    <r>
      <rPr>
        <sz val="11"/>
        <rFont val="Arial Narrow"/>
        <family val="2"/>
      </rPr>
      <t xml:space="preserve">O. Estos valores pueden consultarse en EMEP/EEA 2023 air pollutant emission inventory guidebook 2023, 1.A.3.b.i-iv Road transport 2023. </t>
    </r>
  </si>
  <si>
    <r>
      <t xml:space="preserve"> - </t>
    </r>
    <r>
      <rPr>
        <i/>
        <sz val="11"/>
        <rFont val="Arial Narrow"/>
        <family val="2"/>
      </rPr>
      <t>Factores de emisión y PCI (Poder Calorífico Inferior)</t>
    </r>
    <r>
      <rPr>
        <sz val="11"/>
        <rFont val="Arial Narrow"/>
        <family val="2"/>
      </rPr>
      <t xml:space="preserve">: datos específicos proporcionados por el equipo del Sistema Español de Inventario (SEI). Para cada año se emplean los datos del año anterior. </t>
    </r>
  </si>
  <si>
    <r>
      <t>A los factores de emisión de CO</t>
    </r>
    <r>
      <rPr>
        <vertAlign val="subscript"/>
        <sz val="11"/>
        <rFont val="Arial Narrow"/>
        <family val="2"/>
      </rPr>
      <t xml:space="preserve">2 </t>
    </r>
    <r>
      <rPr>
        <sz val="11"/>
        <rFont val="Arial Narrow"/>
        <family val="2"/>
      </rPr>
      <t>de gasolinas y gasóleos se les descuenta la proporción de biocombustible por ser de origen biogénico. En el caso del gasóleo se añaden las emisiones de la parte fósil de los FAME (siglas en inglés de Esteres Metílicos de Ácidos Grasos).</t>
    </r>
  </si>
  <si>
    <r>
      <t xml:space="preserve"> - Proporción de biocombustible</t>
    </r>
    <r>
      <rPr>
        <sz val="11"/>
        <rFont val="Arial Narrow"/>
        <family val="2"/>
      </rPr>
      <t xml:space="preserve"> (se distinguen tres periodos):</t>
    </r>
  </si>
  <si>
    <r>
      <t>o</t>
    </r>
    <r>
      <rPr>
        <sz val="7"/>
        <rFont val="Arial Narrow"/>
        <family val="2"/>
      </rPr>
      <t xml:space="preserve">   </t>
    </r>
    <r>
      <rPr>
        <sz val="11"/>
        <rFont val="Arial Narrow"/>
        <family val="2"/>
      </rPr>
      <t>2011: RD 459/2011 relativo a los objetivos obligatorios mínimos de venta o consumo de biocarburantes establecidos para España (fija una cantidad mínima de biocarburantes en diésel del 6% y de biocarburantes en gasolina del 3,9% para 2011).</t>
    </r>
  </si>
  <si>
    <r>
      <t>o</t>
    </r>
    <r>
      <rPr>
        <sz val="7"/>
        <rFont val="Arial Narrow"/>
        <family val="2"/>
      </rPr>
      <t xml:space="preserve">   </t>
    </r>
    <r>
      <rPr>
        <sz val="11"/>
        <rFont val="Arial Narrow"/>
        <family val="2"/>
      </rPr>
      <t>2012: RD 459/2011 relativo a los objetivos obligatorios mínimos de venta o consumo de biocarburantes establecidos para España (fija una cantidad mínima de biocarburantes en diésel del 7% y de biocarburantes en gasolina del 4,1% para 2012).</t>
    </r>
  </si>
  <si>
    <r>
      <t>o</t>
    </r>
    <r>
      <rPr>
        <sz val="7"/>
        <rFont val="Arial Narrow"/>
        <family val="2"/>
      </rPr>
      <t xml:space="preserve">   </t>
    </r>
    <r>
      <rPr>
        <sz val="11"/>
        <rFont val="Arial Narrow"/>
        <family val="2"/>
      </rPr>
      <t>2013-2015: Ley 11/2013 de 26 de julio de 2013 que modifica el RD 459/2011 relativo a los objetivos obligatorios mínimos de venta o consumo de biocarburantes establecidos para España (fija una cantidad mínima de biocarburantes en diésel del 4,1% y de biocarburantes en gasolina del 3,9%).</t>
    </r>
  </si>
  <si>
    <r>
      <t xml:space="preserve">% de carbono fósil en los FAME del gasóleo: </t>
    </r>
    <r>
      <rPr>
        <sz val="11"/>
        <rFont val="Arial Narrow"/>
        <family val="2"/>
      </rPr>
      <t xml:space="preserve">datos específicos proporcionados por el equipo del Sistema Español de Inventario (SEI). Para cada año se emplean los datos del año anterior. </t>
    </r>
  </si>
  <si>
    <r>
      <t xml:space="preserve"> - </t>
    </r>
    <r>
      <rPr>
        <i/>
        <sz val="11"/>
        <rFont val="Arial Narrow"/>
        <family val="2"/>
      </rPr>
      <t xml:space="preserve">Densidades: </t>
    </r>
    <r>
      <rPr>
        <sz val="11"/>
        <rFont val="Arial Narrow"/>
        <family val="2"/>
      </rPr>
      <t>Tabla 3.8.8. Especificaciones de combustibles en el transporte por carretera del Inventario Nacional de Gases de Efecto Invernadero (1990 - 2019). Edición 2021.</t>
    </r>
  </si>
  <si>
    <r>
      <t xml:space="preserve"> - </t>
    </r>
    <r>
      <rPr>
        <i/>
        <sz val="11"/>
        <rFont val="Arial Narrow"/>
        <family val="2"/>
      </rPr>
      <t>Factores de emisión y PCI</t>
    </r>
    <r>
      <rPr>
        <sz val="11"/>
        <rFont val="Arial Narrow"/>
        <family val="2"/>
      </rPr>
      <t xml:space="preserve">: datos específicos proporcionados por el equipo del Sistema Español de Inventario (SEI). Para cada año se emplean los datos del año anterior. </t>
    </r>
  </si>
  <si>
    <r>
      <t xml:space="preserve"> - </t>
    </r>
    <r>
      <rPr>
        <i/>
        <sz val="11"/>
        <rFont val="Arial Narrow"/>
        <family val="2"/>
      </rPr>
      <t>Densidad</t>
    </r>
    <r>
      <rPr>
        <sz val="11"/>
        <rFont val="Arial Narrow"/>
        <family val="2"/>
      </rPr>
      <t>: estimación a partir de las densidades de propano y butano considerando una estequiometría de 35% propano C3H8 – 65% butano C4H10</t>
    </r>
  </si>
  <si>
    <r>
      <rPr>
        <u/>
        <sz val="11"/>
        <rFont val="Arial Narrow"/>
        <family val="2"/>
      </rPr>
      <t>Lubricantes</t>
    </r>
    <r>
      <rPr>
        <i/>
        <sz val="11"/>
        <rFont val="Arial Narrow"/>
        <family val="2"/>
      </rPr>
      <t xml:space="preserve">: </t>
    </r>
    <r>
      <rPr>
        <sz val="11"/>
        <rFont val="Arial Narrow"/>
        <family val="2"/>
      </rPr>
      <t>a los factores de emisión de CO</t>
    </r>
    <r>
      <rPr>
        <vertAlign val="subscript"/>
        <sz val="11"/>
        <rFont val="Arial Narrow"/>
        <family val="2"/>
      </rPr>
      <t>2</t>
    </r>
    <r>
      <rPr>
        <sz val="11"/>
        <rFont val="Arial Narrow"/>
        <family val="2"/>
      </rPr>
      <t xml:space="preserve"> de todas las categorías de vehículos y tipos de combustible, se añaden las emisiones debidas a los lubricantes. Se han realizado asimilaciones para los casos en los que no se dispone del factor de emisión para un determinado combustible y categoría de vehículo.</t>
    </r>
  </si>
  <si>
    <r>
      <t>Al realizar los cálculos a través de los factores de emisión desglosados por gases (kgCO</t>
    </r>
    <r>
      <rPr>
        <vertAlign val="subscript"/>
        <sz val="11"/>
        <color indexed="8"/>
        <rFont val="Arial Narrow"/>
        <family val="2"/>
      </rPr>
      <t>2</t>
    </r>
    <r>
      <rPr>
        <sz val="11"/>
        <color indexed="8"/>
        <rFont val="Arial Narrow"/>
        <family val="2"/>
      </rPr>
      <t>/ud, gCH</t>
    </r>
    <r>
      <rPr>
        <vertAlign val="subscript"/>
        <sz val="11"/>
        <color indexed="8"/>
        <rFont val="Arial Narrow"/>
        <family val="2"/>
      </rPr>
      <t>4</t>
    </r>
    <r>
      <rPr>
        <sz val="11"/>
        <color indexed="8"/>
        <rFont val="Arial Narrow"/>
        <family val="2"/>
      </rPr>
      <t>/ud, gN</t>
    </r>
    <r>
      <rPr>
        <vertAlign val="subscript"/>
        <sz val="11"/>
        <color indexed="8"/>
        <rFont val="Arial Narrow"/>
        <family val="2"/>
      </rPr>
      <t>2</t>
    </r>
    <r>
      <rPr>
        <sz val="11"/>
        <color indexed="8"/>
        <rFont val="Arial Narrow"/>
        <family val="2"/>
      </rPr>
      <t>O/ud) es posible que se obtengan resultados ligeramente diferentes que al realizarlos a través del factor de emisión expresado en kgCO</t>
    </r>
    <r>
      <rPr>
        <vertAlign val="subscript"/>
        <sz val="11"/>
        <color indexed="8"/>
        <rFont val="Arial Narrow"/>
        <family val="2"/>
      </rPr>
      <t>2</t>
    </r>
    <r>
      <rPr>
        <sz val="11"/>
        <color indexed="8"/>
        <rFont val="Arial Narrow"/>
        <family val="2"/>
      </rPr>
      <t>e debido a los redondeos.</t>
    </r>
  </si>
  <si>
    <t>Camiones (N2, N3)*</t>
  </si>
  <si>
    <t>AdBlue (l)**</t>
  </si>
  <si>
    <r>
      <t>* CNG y LNG para camiones (N2 y N3): se proporcionan únicamente factores de emisión de CO</t>
    </r>
    <r>
      <rPr>
        <vertAlign val="subscript"/>
        <sz val="10"/>
        <rFont val="Arial Narrow"/>
        <family val="2"/>
      </rPr>
      <t>2</t>
    </r>
    <r>
      <rPr>
        <sz val="10"/>
        <rFont val="Arial Narrow"/>
        <family val="2"/>
      </rPr>
      <t>.</t>
    </r>
  </si>
  <si>
    <t>Los factores de emisión por km no incluyen las emisiones debidas a los lubricantes.</t>
  </si>
  <si>
    <t>Gasóleo, CNG y LNG para camiones</t>
  </si>
  <si>
    <t>https://eur-lex.europa.eu/legal-content/ES/TXT/?uri=CELEX:52023DC0517</t>
  </si>
  <si>
    <t>Resto de combustibles y vehículos</t>
  </si>
  <si>
    <r>
      <t xml:space="preserve"> - Datos proporcionados por el equipo del Sistema Español de Inventario (SEI) de los factores de emisión de CO</t>
    </r>
    <r>
      <rPr>
        <vertAlign val="subscript"/>
        <sz val="11"/>
        <rFont val="Arial Narrow"/>
        <family val="2"/>
      </rPr>
      <t>2</t>
    </r>
    <r>
      <rPr>
        <sz val="11"/>
        <rFont val="Arial Narrow"/>
        <family val="2"/>
      </rPr>
      <t>, CH</t>
    </r>
    <r>
      <rPr>
        <vertAlign val="subscript"/>
        <sz val="11"/>
        <rFont val="Arial Narrow"/>
        <family val="2"/>
      </rPr>
      <t>4</t>
    </r>
    <r>
      <rPr>
        <sz val="11"/>
        <rFont val="Arial Narrow"/>
        <family val="2"/>
      </rPr>
      <t xml:space="preserve"> y N</t>
    </r>
    <r>
      <rPr>
        <vertAlign val="subscript"/>
        <sz val="11"/>
        <rFont val="Arial Narrow"/>
        <family val="2"/>
      </rPr>
      <t>2</t>
    </r>
    <r>
      <rPr>
        <sz val="11"/>
        <rFont val="Arial Narrow"/>
        <family val="2"/>
      </rPr>
      <t xml:space="preserve">O expresados en g/km para la actividad Transporte por carretera (1.A.3.b.) desglosados según tipo de combustible y tipologías de vehículos. Para cada año se emplean los datos del año anterior. </t>
    </r>
  </si>
  <si>
    <t xml:space="preserve"> - Datos específicos proporcionados por el equipo del Sistema Español de Inventario (SEI). Para cada año se emplean los datos del año anterior. </t>
  </si>
  <si>
    <t>Lubricantes (l)*</t>
  </si>
  <si>
    <t xml:space="preserve"> - Combustibles: datos específicos proporcionados por el equipo del Sistema Español de Inventario (SEI).</t>
  </si>
  <si>
    <t xml:space="preserve"> - Lubricantes: Cuadro 1.2. Valores calóricos netos (VCN) por defecto y límites inferior y superior de los intervalos de confianza. Directrices del IPCC de 2006 para los inventarios nacionales de gases de efecto invernadero (Volumen 2, Capítulo 1).</t>
  </si>
  <si>
    <t xml:space="preserve"> - Lubricantes: Base de datos de la Agencia Europea de Sustancias y Mezclas Químicas (ECHA de sus siglas en inglés) para la sustancia "Lubricating oils (petroleum), base oils, paraffinic". </t>
  </si>
  <si>
    <t>https://echa.europa.eu/es/search-for-chemicals</t>
  </si>
  <si>
    <r>
      <t>Nombre</t>
    </r>
    <r>
      <rPr>
        <vertAlign val="superscript"/>
        <sz val="10"/>
        <color rgb="FF000000"/>
        <rFont val="Arial Narrow"/>
        <family val="2"/>
      </rPr>
      <t>(1)</t>
    </r>
  </si>
  <si>
    <t>PCA 6AR</t>
  </si>
  <si>
    <r>
      <rPr>
        <vertAlign val="superscript"/>
        <sz val="11"/>
        <rFont val="Arial Narrow"/>
        <family val="2"/>
      </rPr>
      <t>(1)</t>
    </r>
    <r>
      <rPr>
        <sz val="11"/>
        <rFont val="Arial Narrow"/>
        <family val="2"/>
      </rPr>
      <t xml:space="preserve"> La legislación vigente podría establecer prohibiciones al uso de algunos de los gases indicados en el listado. (Reglamento 2024/573, de 7 de febrero de 2024 y Reglamento 2024/590, de 7 de febrero de 2024). </t>
    </r>
  </si>
  <si>
    <r>
      <rPr>
        <sz val="11"/>
        <rFont val="Arial Narrow"/>
        <family val="2"/>
      </rPr>
      <t xml:space="preserve">Material Suplementario del Capítulo 7 del Sexto Informe de Evaluación del IPCC. </t>
    </r>
    <r>
      <rPr>
        <u/>
        <sz val="11"/>
        <color rgb="FF0000FF"/>
        <rFont val="Arial Narrow"/>
        <family val="2"/>
      </rPr>
      <t>https://www.ipcc.ch/report/ar6/wg1/downloads/report/IPCC_AR6_WGI_Chapter07_SM.pdf</t>
    </r>
  </si>
  <si>
    <t>https://gdo.cnmc.es/CNMC/accesoEtiquetado.do</t>
  </si>
  <si>
    <t>Consumo de combustibles en instalaciones fijas como calderas, turbinas, grupos electrógenos, etc. que pertenecen o son controladas por el ayuntamiento.</t>
  </si>
  <si>
    <r>
      <t xml:space="preserve">Por defecto </t>
    </r>
    <r>
      <rPr>
        <b/>
        <vertAlign val="superscript"/>
        <sz val="10"/>
        <color indexed="9"/>
        <rFont val="Arial Narrow"/>
        <family val="2"/>
      </rPr>
      <t>(1)</t>
    </r>
  </si>
  <si>
    <r>
      <rPr>
        <vertAlign val="superscript"/>
        <sz val="10"/>
        <rFont val="Arial Narrow"/>
        <family val="2"/>
      </rPr>
      <t>(1)</t>
    </r>
    <r>
      <rPr>
        <sz val="10"/>
        <rFont val="Arial Narrow"/>
        <family val="2"/>
      </rPr>
      <t xml:space="preserve"> Gas propano y gas butano: se proporcionan únicamente factores de emisión de CO</t>
    </r>
    <r>
      <rPr>
        <vertAlign val="subscript"/>
        <sz val="10"/>
        <rFont val="Arial Narrow"/>
        <family val="2"/>
      </rPr>
      <t>2</t>
    </r>
    <r>
      <rPr>
        <sz val="10"/>
        <rFont val="Arial Narrow"/>
        <family val="2"/>
      </rPr>
      <t xml:space="preserve">. </t>
    </r>
  </si>
  <si>
    <t>Consumo de combustibles debido al transporte de pasajeros y/o de mercancías que realiza la organización a través de vehículos rodados que son propiedad de la organización, o sobre los que tiene control. Además, puede incluir el consumo de AdBlue.</t>
  </si>
  <si>
    <r>
      <t xml:space="preserve">Los datos necesarios son: </t>
    </r>
    <r>
      <rPr>
        <u/>
        <sz val="11"/>
        <rFont val="Arial Narrow"/>
        <family val="2"/>
      </rPr>
      <t>categoría de vehículo</t>
    </r>
    <r>
      <rPr>
        <sz val="11"/>
        <rFont val="Arial Narrow"/>
        <family val="2"/>
      </rPr>
      <t xml:space="preserve">, </t>
    </r>
    <r>
      <rPr>
        <u/>
        <sz val="11"/>
        <rFont val="Arial Narrow"/>
        <family val="2"/>
      </rPr>
      <t>tipo</t>
    </r>
    <r>
      <rPr>
        <sz val="11"/>
        <rFont val="Arial Narrow"/>
        <family val="2"/>
      </rPr>
      <t xml:space="preserve"> y </t>
    </r>
    <r>
      <rPr>
        <u/>
        <sz val="11"/>
        <rFont val="Arial Narrow"/>
        <family val="2"/>
      </rPr>
      <t>cantidad de combustible y/o aditivo (AdBlue) consumido</t>
    </r>
    <r>
      <rPr>
        <sz val="11"/>
        <rFont val="Arial Narrow"/>
        <family val="2"/>
      </rPr>
      <t>.</t>
    </r>
  </si>
  <si>
    <r>
      <t xml:space="preserve">Debe introducir los litros de </t>
    </r>
    <r>
      <rPr>
        <u/>
        <sz val="11"/>
        <rFont val="Arial Narrow"/>
        <family val="2"/>
      </rPr>
      <t>AdBlue</t>
    </r>
    <r>
      <rPr>
        <sz val="11"/>
        <rFont val="Arial Narrow"/>
        <family val="2"/>
      </rPr>
      <t xml:space="preserve"> consumidos durante el año de cálculo (el factor de emisión lleva implícito el contenido de urea del aditivo).</t>
    </r>
  </si>
  <si>
    <r>
      <rPr>
        <u/>
        <sz val="11"/>
        <rFont val="Arial Narrow"/>
        <family val="2"/>
      </rPr>
      <t>Opciones de cálculo</t>
    </r>
    <r>
      <rPr>
        <sz val="11"/>
        <rFont val="Arial Narrow"/>
        <family val="2"/>
      </rPr>
      <t xml:space="preserve">: únicamente deberá cumplimentar una de las dos opciones (A.1 o A.2) en función de los datos disponibles (si cumplimenta ambas opciones estará duplicando las emisiones).
  - </t>
    </r>
    <r>
      <rPr>
        <i/>
        <sz val="11"/>
        <rFont val="Arial Narrow"/>
        <family val="2"/>
      </rPr>
      <t>Opción A.1</t>
    </r>
    <r>
      <rPr>
        <sz val="11"/>
        <rFont val="Arial Narrow"/>
        <family val="2"/>
      </rPr>
      <t xml:space="preserve">: los datos necesarios son la categoría de vehículo, así como el tipo y la cantidad de combustible o aditivo (AdBlue) consumido.
  - </t>
    </r>
    <r>
      <rPr>
        <i/>
        <sz val="11"/>
        <rFont val="Arial Narrow"/>
        <family val="2"/>
      </rPr>
      <t>Opción A.2</t>
    </r>
    <r>
      <rPr>
        <sz val="11"/>
        <rFont val="Arial Narrow"/>
        <family val="2"/>
      </rPr>
      <t>: los datos necesarios son la categoría de vehículo, tipo de combustible y la distancia recorrida (expresada en km).</t>
    </r>
  </si>
  <si>
    <t>Opción A.1: Cantidad de combustible o aditivo consumido</t>
  </si>
  <si>
    <r>
      <rPr>
        <u/>
        <sz val="11"/>
        <rFont val="Arial Narrow"/>
        <family val="2"/>
      </rPr>
      <t>Modo de propulsión</t>
    </r>
    <r>
      <rPr>
        <sz val="11"/>
        <rFont val="Arial Narrow"/>
        <family val="2"/>
      </rPr>
      <t xml:space="preserve">: en caso de tratarse de vehículos eléctricos o vehículos híbridos deberá seguir las siguientes indicaciones para cumplimentar sus datos de consumo o km recorridos:
  - Vehículo híbrido no enchufable: indicar en la presente pestaña los litros de combustible consumido o km recorridos.
  - Vehículo híbrido enchufable: en la presente pestaña indicar los litros de combustible consumido o km recorridos y en el apartado </t>
    </r>
    <r>
      <rPr>
        <i/>
        <sz val="11"/>
        <rFont val="Arial Narrow"/>
        <family val="2"/>
      </rPr>
      <t>B. Consumo de electricidad en vehículos</t>
    </r>
    <r>
      <rPr>
        <sz val="11"/>
        <rFont val="Arial Narrow"/>
        <family val="2"/>
      </rPr>
      <t xml:space="preserve"> de la pestaña </t>
    </r>
    <r>
      <rPr>
        <i/>
        <sz val="11"/>
        <rFont val="Arial Narrow"/>
        <family val="2"/>
      </rPr>
      <t>7. Electricidad y otras energías,</t>
    </r>
    <r>
      <rPr>
        <sz val="11"/>
        <rFont val="Arial Narrow"/>
        <family val="2"/>
      </rPr>
      <t xml:space="preserve"> los kWh consumidos.
  - Vehículo eléctrico: indicar los kWh consumidos en el apartado </t>
    </r>
    <r>
      <rPr>
        <i/>
        <sz val="11"/>
        <rFont val="Arial Narrow"/>
        <family val="2"/>
      </rPr>
      <t xml:space="preserve">B. Consumo de electricidad en vehículos </t>
    </r>
    <r>
      <rPr>
        <sz val="11"/>
        <rFont val="Arial Narrow"/>
        <family val="2"/>
      </rPr>
      <t xml:space="preserve">de la pestaña </t>
    </r>
    <r>
      <rPr>
        <i/>
        <sz val="11"/>
        <rFont val="Arial Narrow"/>
        <family val="2"/>
      </rPr>
      <t>7. Electricidad y otras energías.</t>
    </r>
  </si>
  <si>
    <r>
      <t>Tipo de Combustible</t>
    </r>
    <r>
      <rPr>
        <b/>
        <vertAlign val="superscript"/>
        <sz val="10"/>
        <color indexed="9"/>
        <rFont val="Arial Narrow"/>
        <family val="2"/>
      </rPr>
      <t>(2)</t>
    </r>
    <r>
      <rPr>
        <b/>
        <sz val="10"/>
        <color indexed="9"/>
        <rFont val="Arial Narrow"/>
        <family val="2"/>
      </rPr>
      <t xml:space="preserve"> o aditivo </t>
    </r>
    <r>
      <rPr>
        <b/>
        <vertAlign val="superscript"/>
        <sz val="10"/>
        <color indexed="9"/>
        <rFont val="Arial Narrow"/>
        <family val="2"/>
      </rPr>
      <t>(3)</t>
    </r>
  </si>
  <si>
    <r>
      <t xml:space="preserve">Cantidad (ud) </t>
    </r>
    <r>
      <rPr>
        <b/>
        <vertAlign val="superscript"/>
        <sz val="10"/>
        <color indexed="9"/>
        <rFont val="Arial Narrow"/>
        <family val="2"/>
      </rPr>
      <t>(4)</t>
    </r>
  </si>
  <si>
    <r>
      <t xml:space="preserve">Otros </t>
    </r>
    <r>
      <rPr>
        <b/>
        <vertAlign val="superscript"/>
        <sz val="10"/>
        <color indexed="9"/>
        <rFont val="Arial Narrow"/>
        <family val="2"/>
      </rPr>
      <t>(6)</t>
    </r>
  </si>
  <si>
    <r>
      <t xml:space="preserve">Por defecto </t>
    </r>
    <r>
      <rPr>
        <b/>
        <vertAlign val="superscript"/>
        <sz val="10"/>
        <color indexed="9"/>
        <rFont val="Arial Narrow"/>
        <family val="2"/>
      </rPr>
      <t>(5)</t>
    </r>
  </si>
  <si>
    <r>
      <t xml:space="preserve"> - </t>
    </r>
    <r>
      <rPr>
        <i/>
        <sz val="10"/>
        <rFont val="Arial Narrow"/>
        <family val="2"/>
      </rPr>
      <t>Camiones (N2 y N3)</t>
    </r>
    <r>
      <rPr>
        <sz val="10"/>
        <rFont val="Arial Narrow"/>
        <family val="2"/>
      </rPr>
      <t>: vehículos de mercancías de más de 3,5 toneladas (N2, N3)</t>
    </r>
  </si>
  <si>
    <r>
      <t xml:space="preserve"> - </t>
    </r>
    <r>
      <rPr>
        <i/>
        <sz val="10"/>
        <rFont val="Arial Narrow"/>
        <family val="2"/>
      </rPr>
      <t>Autobuses (M)</t>
    </r>
    <r>
      <rPr>
        <sz val="10"/>
        <rFont val="Arial Narrow"/>
        <family val="2"/>
      </rPr>
      <t>: categorías M2 y M3</t>
    </r>
  </si>
  <si>
    <r>
      <t xml:space="preserve"> - </t>
    </r>
    <r>
      <rPr>
        <i/>
        <sz val="10"/>
        <rFont val="Arial Narrow"/>
        <family val="2"/>
      </rPr>
      <t>Ciclomotores (L)</t>
    </r>
    <r>
      <rPr>
        <sz val="10"/>
        <rFont val="Arial Narrow"/>
        <family val="2"/>
      </rPr>
      <t>: categorías L1e y L2e</t>
    </r>
  </si>
  <si>
    <r>
      <t xml:space="preserve"> - M</t>
    </r>
    <r>
      <rPr>
        <i/>
        <sz val="10"/>
        <rFont val="Arial Narrow"/>
        <family val="2"/>
      </rPr>
      <t>otocicletas (L)</t>
    </r>
    <r>
      <rPr>
        <sz val="10"/>
        <rFont val="Arial Narrow"/>
        <family val="2"/>
      </rPr>
      <t>: categorías L3e, L4e, L5e, L6e y L7e</t>
    </r>
  </si>
  <si>
    <r>
      <rPr>
        <vertAlign val="superscript"/>
        <sz val="10"/>
        <rFont val="Arial Narrow"/>
        <family val="2"/>
      </rPr>
      <t xml:space="preserve">(2) </t>
    </r>
    <r>
      <rPr>
        <sz val="10"/>
        <rFont val="Arial Narrow"/>
        <family val="2"/>
      </rPr>
      <t>Si en su factura la denominación del combustible es gasolina o gasóleo (no se especifica la proporción de biocombustible), deberá escoger la opción más conservadora que en caso de ser gasolina será «E5», y en caso de ser gasóleo A, será «B7».</t>
    </r>
  </si>
  <si>
    <r>
      <t>Los factores de emisión de CO</t>
    </r>
    <r>
      <rPr>
        <vertAlign val="subscript"/>
        <sz val="10"/>
        <rFont val="Arial Narrow"/>
        <family val="2"/>
      </rPr>
      <t>2</t>
    </r>
    <r>
      <rPr>
        <sz val="10"/>
        <rFont val="Arial Narrow"/>
        <family val="2"/>
      </rPr>
      <t xml:space="preserve"> de todos los tipos de combustible y categorías de vehículos incluyen las emisiones debidas a los lubricantes.</t>
    </r>
  </si>
  <si>
    <r>
      <rPr>
        <vertAlign val="superscript"/>
        <sz val="10"/>
        <rFont val="Arial Narrow"/>
        <family val="2"/>
      </rPr>
      <t xml:space="preserve">(4) </t>
    </r>
    <r>
      <rPr>
        <sz val="10"/>
        <rFont val="Arial Narrow"/>
        <family val="2"/>
      </rPr>
      <t xml:space="preserve">Cantidad de combustible expresada en las unidades indicadas en la columna “Tipo de combustible”. Si solo dispone del dato en euros gastados en combustible en ese periodo, se recomienda realizar la conversión a litros consumidos a partir de los precios que aparecen en el geoportal de hidrocarburos </t>
    </r>
    <r>
      <rPr>
        <sz val="10"/>
        <color theme="3"/>
        <rFont val="Arial Narrow"/>
        <family val="2"/>
      </rPr>
      <t>(</t>
    </r>
    <r>
      <rPr>
        <u/>
        <sz val="10"/>
        <color indexed="12"/>
        <rFont val="Arial Narrow"/>
        <family val="2"/>
      </rPr>
      <t>https://energia.gob.es/es-es/Servicios/Paginas/consultasdecarburantes.aspx</t>
    </r>
    <r>
      <rPr>
        <sz val="10"/>
        <rFont val="Arial Narrow"/>
        <family val="2"/>
      </rPr>
      <t>)</t>
    </r>
  </si>
  <si>
    <r>
      <rPr>
        <sz val="11"/>
        <rFont val="Arial Narrow"/>
        <family val="2"/>
      </rPr>
      <t xml:space="preserve">Los datos necesarios son: </t>
    </r>
    <r>
      <rPr>
        <u/>
        <sz val="11"/>
        <rFont val="Arial Narrow"/>
        <family val="2"/>
      </rPr>
      <t>categoría de vehículo</t>
    </r>
    <r>
      <rPr>
        <sz val="11"/>
        <rFont val="Arial Narrow"/>
        <family val="2"/>
      </rPr>
      <t xml:space="preserve">, </t>
    </r>
    <r>
      <rPr>
        <u/>
        <sz val="11"/>
        <rFont val="Arial Narrow"/>
        <family val="2"/>
      </rPr>
      <t>tipo genérico</t>
    </r>
    <r>
      <rPr>
        <sz val="11"/>
        <rFont val="Arial Narrow"/>
        <family val="2"/>
      </rPr>
      <t xml:space="preserve"> de </t>
    </r>
    <r>
      <rPr>
        <u/>
        <sz val="11"/>
        <rFont val="Arial Narrow"/>
        <family val="2"/>
      </rPr>
      <t xml:space="preserve">combustible </t>
    </r>
    <r>
      <rPr>
        <sz val="11"/>
        <rFont val="Arial Narrow"/>
        <family val="2"/>
      </rPr>
      <t xml:space="preserve">y </t>
    </r>
    <r>
      <rPr>
        <u/>
        <sz val="11"/>
        <rFont val="Arial Narrow"/>
        <family val="2"/>
      </rPr>
      <t>distancia recorrida expresada en km.</t>
    </r>
  </si>
  <si>
    <r>
      <t xml:space="preserve">Si emplea </t>
    </r>
    <r>
      <rPr>
        <u/>
        <sz val="11"/>
        <rFont val="Arial Narrow"/>
        <family val="2"/>
      </rPr>
      <t xml:space="preserve">AdBlue </t>
    </r>
    <r>
      <rPr>
        <sz val="11"/>
        <rFont val="Arial Narrow"/>
        <family val="2"/>
      </rPr>
      <t xml:space="preserve">en sus vehículos, debe introducir los litros consumidos de dicho aditivo en la opción </t>
    </r>
    <r>
      <rPr>
        <i/>
        <sz val="11"/>
        <rFont val="Arial Narrow"/>
        <family val="2"/>
      </rPr>
      <t>A.1: Cantidad de combustible y/o aditivo consumido.</t>
    </r>
  </si>
  <si>
    <r>
      <t xml:space="preserve">Por defecto </t>
    </r>
    <r>
      <rPr>
        <b/>
        <vertAlign val="superscript"/>
        <sz val="10"/>
        <color indexed="9"/>
        <rFont val="Arial Narrow"/>
        <family val="2"/>
      </rPr>
      <t>(3)</t>
    </r>
  </si>
  <si>
    <r>
      <rPr>
        <vertAlign val="superscript"/>
        <sz val="10"/>
        <rFont val="Arial Narrow"/>
        <family val="2"/>
      </rPr>
      <t xml:space="preserve">(2) </t>
    </r>
    <r>
      <rPr>
        <sz val="10"/>
        <rFont val="Arial Narrow"/>
        <family val="2"/>
      </rPr>
      <t>Se consideran tipos de combustible genéricos que incluyen la parte biogénica que se estima que contienen cada año en España. Las emisiones de esta parte biogénica son nulas por lo que el factor de emisión de CO2 se corresponde únicamente con la parte fósil.</t>
    </r>
  </si>
  <si>
    <r>
      <t xml:space="preserve">–  </t>
    </r>
    <r>
      <rPr>
        <i/>
        <sz val="10"/>
        <rFont val="Arial Narrow"/>
        <family val="2"/>
      </rPr>
      <t>Maquinaria móvil industrial</t>
    </r>
    <r>
      <rPr>
        <sz val="10"/>
        <rFont val="Arial Narrow"/>
        <family val="2"/>
      </rPr>
      <t xml:space="preserve">: Actividad que contempla el parque de maquinaria móvil que opera en espacios abiertos, esencialmente en las ramas de la minería, construcción, obras públicas e industria: extendedoras asfálticas, compactadoras, carros de perforación, excavadoras, motoniveladoras, explanadoras, tractores oruga, retrocargadoras, zanjadoras, fresadoras, etc. (SNAP 08.08.). En esta categoría también puede incluirse a las carretillas elevadoras. 
  </t>
    </r>
  </si>
  <si>
    <r>
      <rPr>
        <vertAlign val="superscript"/>
        <sz val="10"/>
        <rFont val="Arial Narrow"/>
        <family val="2"/>
      </rPr>
      <t xml:space="preserve">(1) </t>
    </r>
    <r>
      <rPr>
        <sz val="10"/>
        <rFont val="Arial Narrow"/>
        <family val="2"/>
      </rPr>
      <t xml:space="preserve">Las tipologías de maquinaria se definen de la siguiente manera (Sistema Español de Inventarios: </t>
    </r>
    <r>
      <rPr>
        <u/>
        <sz val="10"/>
        <color indexed="12"/>
        <rFont val="Arial Narrow"/>
        <family val="2"/>
      </rPr>
      <t>https://www.miteco.gob.es/es/calidad-y-evaluacion-ambiental/temas/sistema-espanol-de-inventario-sei-/08060708-maquinaria-movil_tcm30-456063.pdf</t>
    </r>
    <r>
      <rPr>
        <sz val="10"/>
        <color theme="3"/>
        <rFont val="Arial Narrow"/>
        <family val="2"/>
      </rPr>
      <t>):</t>
    </r>
    <r>
      <rPr>
        <u/>
        <sz val="10"/>
        <color indexed="12"/>
        <rFont val="Arial Narrow"/>
        <family val="2"/>
      </rPr>
      <t xml:space="preserve">
</t>
    </r>
  </si>
  <si>
    <t>Comb_VehA2_6_2014</t>
  </si>
  <si>
    <t>https://gdo.cnmc.es/CNMC/resumenGdo.do?informe=etiquetado_electricidad</t>
  </si>
  <si>
    <t>En este apartado además de considerar fugas de gases de efecto invernadero de otro tipo de equipos (como los de conmutación de alta tensión, o los de extinción de incendios), también se considerarán las emisiones de determinados gases cuya liberación a la atmósfera se produce como consecuencia de su propio uso (como los anestésicos) en cuyo caso se considera que la cantidad empleada es equivalente a la cantidad liberada.</t>
  </si>
  <si>
    <r>
      <rPr>
        <vertAlign val="superscript"/>
        <sz val="10"/>
        <rFont val="Arial Narrow"/>
        <family val="2"/>
      </rPr>
      <t xml:space="preserve">(2) </t>
    </r>
    <r>
      <rPr>
        <sz val="10"/>
        <rFont val="Arial Narrow"/>
        <family val="2"/>
      </rPr>
      <t xml:space="preserve">Cantidad de gas refrigerante adicionado (expresado en kg) durante el periodo de cálculo. </t>
    </r>
  </si>
  <si>
    <r>
      <rPr>
        <vertAlign val="superscript"/>
        <sz val="10"/>
        <rFont val="Arial Narrow"/>
        <family val="2"/>
      </rPr>
      <t xml:space="preserve">(3) </t>
    </r>
    <r>
      <rPr>
        <sz val="10"/>
        <rFont val="Arial Narrow"/>
        <family val="2"/>
      </rPr>
      <t>Factor de mix eléctrico empleado por cada comercializadora para el año de estudio que expresa las emisiones de CO2 asociadas a la generación de la electricidad que se consume. Este dato aparecerá automáticamente en función del año y la comercializadora seleccionada.</t>
    </r>
  </si>
  <si>
    <r>
      <rPr>
        <vertAlign val="superscript"/>
        <sz val="10"/>
        <rFont val="Arial Narrow"/>
        <family val="2"/>
      </rPr>
      <t xml:space="preserve">(1) </t>
    </r>
    <r>
      <rPr>
        <sz val="10"/>
        <rFont val="Arial Narrow"/>
        <family val="2"/>
      </rPr>
      <t>Comercializadora suministradora de electricidad que tiene contratada la organización durante el año de cálculo. Excepcionalmente se pueden dar dos casos en los que no se seleccione una comercializadora concreta y en ambos, se le aplicará el factor del mix correspondiente a las comercializadoras sin GdO del año correspondiente. 
 - Si la comercializadora no fuera ninguna de las que aparecen en el desplegable o bien desconoce cuál (opción "</t>
    </r>
    <r>
      <rPr>
        <i/>
        <sz val="10"/>
        <rFont val="Arial Narrow"/>
        <family val="2"/>
      </rPr>
      <t>Otras</t>
    </r>
    <r>
      <rPr>
        <sz val="10"/>
        <rFont val="Arial Narrow"/>
        <family val="2"/>
      </rPr>
      <t>")
 - Si tiene contratada la electricidad con varias comercializadoras diferentes y, en lugar de desglosar los kWh consumidos en cada una de ellas, prefiere hacer la suma total (opción "</t>
    </r>
    <r>
      <rPr>
        <i/>
        <sz val="10"/>
        <rFont val="Arial Narrow"/>
        <family val="2"/>
      </rPr>
      <t>Varias comercializadoras</t>
    </r>
    <r>
      <rPr>
        <sz val="10"/>
        <rFont val="Arial Narrow"/>
        <family val="2"/>
      </rPr>
      <t>")</t>
    </r>
  </si>
  <si>
    <r>
      <rPr>
        <vertAlign val="superscript"/>
        <sz val="10"/>
        <rFont val="Arial Narrow"/>
        <family val="2"/>
      </rPr>
      <t xml:space="preserve">(4) </t>
    </r>
    <r>
      <rPr>
        <sz val="10"/>
        <rFont val="Arial Narrow"/>
        <family val="2"/>
      </rPr>
      <t>A partir del año 2021 los resultados se expresan en kg CO</t>
    </r>
    <r>
      <rPr>
        <vertAlign val="subscript"/>
        <sz val="10"/>
        <rFont val="Arial Narrow"/>
        <family val="2"/>
      </rPr>
      <t>2</t>
    </r>
    <r>
      <rPr>
        <sz val="10"/>
        <rFont val="Arial Narrow"/>
        <family val="2"/>
      </rPr>
      <t>e. Para años anteriores únicamente se dispone del dato expresado en kg CO</t>
    </r>
    <r>
      <rPr>
        <vertAlign val="subscript"/>
        <sz val="10"/>
        <rFont val="Arial Narrow"/>
        <family val="2"/>
      </rPr>
      <t>2</t>
    </r>
    <r>
      <rPr>
        <sz val="10"/>
        <rFont val="Arial Narrow"/>
        <family val="2"/>
      </rPr>
      <t xml:space="preserve">. </t>
    </r>
  </si>
  <si>
    <t xml:space="preserve"> - La factura de electricidad incluye además de los consumos del edificio, los consumos de los puntos de recarga para vehículos del garaje (único CUP): en este caso no dispondrá del dato desglosado para vehículos y edificio y deberá incluir el dato global en el primer apartado de esta pestaña. </t>
  </si>
  <si>
    <r>
      <rPr>
        <vertAlign val="superscript"/>
        <sz val="10"/>
        <rFont val="Arial Narrow"/>
        <family val="2"/>
      </rPr>
      <t xml:space="preserve">(1) </t>
    </r>
    <r>
      <rPr>
        <sz val="10"/>
        <rFont val="Arial Narrow"/>
        <family val="2"/>
      </rPr>
      <t>Comercializadora suministradora de electricidad que tiene contratada la organización durante el año de cálculo. En caso de realizarse recargas en electrolineras o puntos de recarga públicos, deberá indicar la opción “</t>
    </r>
    <r>
      <rPr>
        <i/>
        <sz val="10"/>
        <rFont val="Arial Narrow"/>
        <family val="2"/>
      </rPr>
      <t>Otras</t>
    </r>
    <r>
      <rPr>
        <sz val="10"/>
        <rFont val="Arial Narrow"/>
        <family val="2"/>
      </rPr>
      <t>” si desconoce cuál es la comercializadora que suministra la electricidad.</t>
    </r>
  </si>
  <si>
    <t>V22</t>
  </si>
  <si>
    <r>
      <t>Pestaña "</t>
    </r>
    <r>
      <rPr>
        <b/>
        <sz val="11"/>
        <rFont val="Arial Narrow"/>
        <family val="2"/>
      </rPr>
      <t>Factores de emisión</t>
    </r>
    <r>
      <rPr>
        <sz val="11"/>
        <rFont val="Arial Narrow"/>
        <family val="2"/>
      </rPr>
      <t>": se añaden los factores de emisión a aplicar a los cálculos de huella de carbono del año 2023 y se actualizan los factores de emisión de años anteriores a partir de los últimos datos proporcionados por el equipo del Sistema Español de Inventarios y la información reflejada en el Inventario Nacional de Gases de Efecto Invernadero (1990 - 2022). Edición 2024. Se modifican los valores de PCA en base a los datos disponibles en el Material Suplementario del Capítulo 7 del Sexto Informe de Evaluación del IPCC.
Pestaña "</t>
    </r>
    <r>
      <rPr>
        <b/>
        <sz val="11"/>
        <rFont val="Arial Narrow"/>
        <family val="2"/>
      </rPr>
      <t>Instalaciones fijas</t>
    </r>
    <r>
      <rPr>
        <sz val="11"/>
        <rFont val="Arial Narrow"/>
        <family val="2"/>
      </rPr>
      <t>": se incluye gasóleo A y gasolina. Los grupos electrógenos dejan de englobarse en la categoría de maquinaria móvil y pasan a considerarse instalaciones fijas.
Pestaña "</t>
    </r>
    <r>
      <rPr>
        <b/>
        <sz val="11"/>
        <rFont val="Arial Narrow"/>
        <family val="2"/>
      </rPr>
      <t>Vehículos y maquinaria</t>
    </r>
    <r>
      <rPr>
        <sz val="11"/>
        <rFont val="Arial Narrow"/>
        <family val="2"/>
      </rPr>
      <t>": se añade el combustible LNG para camiones, el aditivo AdBlue para vehículos de gasóleo y lubricantes para maquinaria. Se desagregan los factores de emisión de las categorías de vehículos "Camiones y autobuses" y "Ciclomotores y motocicletas". Se modifica la fuente de donde se obtienen los factores de emisión referidos a km del gasóleo y del CNG para camiones.
Pestaña "</t>
    </r>
    <r>
      <rPr>
        <b/>
        <sz val="11"/>
        <rFont val="Arial Narrow"/>
        <family val="2"/>
      </rPr>
      <t>Emisiones fugitivas</t>
    </r>
    <r>
      <rPr>
        <sz val="11"/>
        <rFont val="Arial Narrow"/>
        <family val="2"/>
      </rPr>
      <t>": se incorpora el gas HCFC-22 (R22).</t>
    </r>
  </si>
  <si>
    <r>
      <rPr>
        <vertAlign val="superscript"/>
        <sz val="10"/>
        <rFont val="Arial Narrow"/>
        <family val="2"/>
      </rPr>
      <t>(2)</t>
    </r>
    <r>
      <rPr>
        <sz val="10"/>
        <rFont val="Arial Narrow"/>
        <family val="2"/>
      </rPr>
      <t xml:space="preserve"> Las emisiones de CO</t>
    </r>
    <r>
      <rPr>
        <vertAlign val="subscript"/>
        <sz val="10"/>
        <rFont val="Arial Narrow"/>
        <family val="2"/>
      </rPr>
      <t>2</t>
    </r>
    <r>
      <rPr>
        <sz val="10"/>
        <rFont val="Arial Narrow"/>
        <family val="2"/>
      </rPr>
      <t xml:space="preserve"> calculadas se refieren al uso de los lubricantes como sustancia para engrasar (uso no energético) y no a la combustión del lubricante ni a su uso como reactivo o agente reductor. Los factores de emisión de CO2 indicados consideran un contenido en carbono de 20,0 kg de C/GJ, y una fracción que se oxida durante el uso (ODU) de 0,20. No se incluyen factores de emisión de CH</t>
    </r>
    <r>
      <rPr>
        <vertAlign val="subscript"/>
        <sz val="10"/>
        <rFont val="Arial Narrow"/>
        <family val="2"/>
      </rPr>
      <t>4</t>
    </r>
    <r>
      <rPr>
        <sz val="10"/>
        <rFont val="Arial Narrow"/>
        <family val="2"/>
      </rPr>
      <t xml:space="preserve"> y N</t>
    </r>
    <r>
      <rPr>
        <vertAlign val="subscript"/>
        <sz val="10"/>
        <rFont val="Arial Narrow"/>
        <family val="2"/>
      </rPr>
      <t>2</t>
    </r>
    <r>
      <rPr>
        <sz val="10"/>
        <rFont val="Arial Narrow"/>
        <family val="2"/>
      </rPr>
      <t xml:space="preserve">O. Puede encontrar más información en el Apartado 5.2 Uso de Lubricantes del Volumen 3, Capítulo 5 de las </t>
    </r>
    <r>
      <rPr>
        <i/>
        <sz val="10"/>
        <rFont val="Arial Narrow"/>
        <family val="2"/>
      </rPr>
      <t>Directrices del IPCC de 2006 para los inventarios nacionales de gases de efecto invernadero.</t>
    </r>
  </si>
  <si>
    <r>
      <t>* Lubricantes: Las emisiones de CO</t>
    </r>
    <r>
      <rPr>
        <vertAlign val="subscript"/>
        <sz val="10.5"/>
        <rFont val="Arial Narrow"/>
        <family val="2"/>
      </rPr>
      <t>2</t>
    </r>
    <r>
      <rPr>
        <sz val="10.5"/>
        <rFont val="Arial Narrow"/>
        <family val="2"/>
      </rPr>
      <t xml:space="preserve"> calculadas se refieren al uso de los lubricantes como sustancia para engrasar (uso no energético) y no a la combustión del lubricante ni a su uso como reactivo o agente reductor. Los factores de emisión de CO</t>
    </r>
    <r>
      <rPr>
        <vertAlign val="subscript"/>
        <sz val="10.5"/>
        <rFont val="Arial Narrow"/>
        <family val="2"/>
      </rPr>
      <t>2</t>
    </r>
    <r>
      <rPr>
        <sz val="10.5"/>
        <rFont val="Arial Narrow"/>
        <family val="2"/>
      </rPr>
      <t xml:space="preserve"> indicados consideran un contenido en carbono de 20,0 kg de C/GJ, y una fracción que se oxida durante el uso (ODU) de 0,20. No se incluyen factores de emisión de CH</t>
    </r>
    <r>
      <rPr>
        <vertAlign val="subscript"/>
        <sz val="10.5"/>
        <rFont val="Arial Narrow"/>
        <family val="2"/>
      </rPr>
      <t>4</t>
    </r>
    <r>
      <rPr>
        <sz val="10.5"/>
        <rFont val="Arial Narrow"/>
        <family val="2"/>
      </rPr>
      <t xml:space="preserve"> y N</t>
    </r>
    <r>
      <rPr>
        <vertAlign val="subscript"/>
        <sz val="10.5"/>
        <rFont val="Arial Narrow"/>
        <family val="2"/>
      </rPr>
      <t>2</t>
    </r>
    <r>
      <rPr>
        <sz val="10.5"/>
        <rFont val="Arial Narrow"/>
        <family val="2"/>
      </rPr>
      <t xml:space="preserve">O. Puede encontrar más información en el Apartado 5.2 Uso de Lubricantes del Volumen 3, Capítulo 5 de las </t>
    </r>
    <r>
      <rPr>
        <i/>
        <sz val="10.5"/>
        <rFont val="Arial Narrow"/>
        <family val="2"/>
      </rPr>
      <t>Directrices del IPCC de 2006 para los inventarios nacionales de gases de efecto invernadero</t>
    </r>
    <r>
      <rPr>
        <sz val="10.5"/>
        <rFont val="Arial Narrow"/>
        <family val="2"/>
      </rPr>
      <t>.</t>
    </r>
  </si>
  <si>
    <r>
      <t>* Lubricantes: Las emisiones de CO</t>
    </r>
    <r>
      <rPr>
        <vertAlign val="subscript"/>
        <sz val="10.5"/>
        <rFont val="Arial Narrow"/>
        <family val="2"/>
      </rPr>
      <t>2</t>
    </r>
    <r>
      <rPr>
        <sz val="10.5"/>
        <rFont val="Arial Narrow"/>
        <family val="2"/>
      </rPr>
      <t xml:space="preserve"> calculadas se refieren al uso de los lubricantes como sustancia para engrasar (uso no energético) y no a la combustión del lubricante ni a su uso como reactivo o agente reductor. Los factores de emisión de CO</t>
    </r>
    <r>
      <rPr>
        <vertAlign val="subscript"/>
        <sz val="10.5"/>
        <rFont val="Arial Narrow"/>
        <family val="2"/>
      </rPr>
      <t xml:space="preserve">2 </t>
    </r>
    <r>
      <rPr>
        <sz val="10.5"/>
        <rFont val="Arial Narrow"/>
        <family val="2"/>
      </rPr>
      <t>indicados consideran un contenido en carbono de 20,0 kg de C/GJ, y una fracción que se oxida durante el uso (ODU) de 0,20. No se incluyen factores de emisión de CH</t>
    </r>
    <r>
      <rPr>
        <vertAlign val="subscript"/>
        <sz val="10.5"/>
        <rFont val="Arial Narrow"/>
        <family val="2"/>
      </rPr>
      <t>4</t>
    </r>
    <r>
      <rPr>
        <sz val="10.5"/>
        <rFont val="Arial Narrow"/>
        <family val="2"/>
      </rPr>
      <t xml:space="preserve"> y N</t>
    </r>
    <r>
      <rPr>
        <vertAlign val="subscript"/>
        <sz val="10.5"/>
        <rFont val="Arial Narrow"/>
        <family val="2"/>
      </rPr>
      <t>2</t>
    </r>
    <r>
      <rPr>
        <sz val="10.5"/>
        <rFont val="Arial Narrow"/>
        <family val="2"/>
      </rPr>
      <t xml:space="preserve">O. Puede encontrar más información en el Apartado 5.2 Uso de Lubricantes del Volumen 3, Capítulo 5 de las </t>
    </r>
    <r>
      <rPr>
        <i/>
        <sz val="10.5"/>
        <rFont val="Arial Narrow"/>
        <family val="2"/>
      </rPr>
      <t>Directrices del IPCC de 2006 para los inventarios nacionales de gases de efecto invernadero.</t>
    </r>
  </si>
  <si>
    <t>CALCULADORA DE HUELLA DE CARBONO 
PARA AYUNTAMIENTOS
2007 - 2024</t>
  </si>
  <si>
    <t>V23</t>
  </si>
  <si>
    <t xml:space="preserve">Nota: los años 2025 y 2026 no se pueden seleccionar en la versión V23 (edición 2025) de la calculadora. </t>
  </si>
  <si>
    <t>LISTADO DE COMBUSTIBLES PARA COMPROBACIÓN</t>
  </si>
  <si>
    <t>Comb_fijas</t>
  </si>
  <si>
    <t xml:space="preserve">Nota: los años 2025 y 2026 no se pueden seleccionar en la versión V30 (edición 2025) de la calculadora. </t>
  </si>
  <si>
    <r>
      <t>Otros (ud)</t>
    </r>
    <r>
      <rPr>
        <b/>
        <vertAlign val="superscript"/>
        <sz val="10"/>
        <color indexed="9"/>
        <rFont val="Arial Narrow"/>
        <family val="2"/>
      </rPr>
      <t>(2)</t>
    </r>
  </si>
  <si>
    <r>
      <rPr>
        <vertAlign val="superscript"/>
        <sz val="10"/>
        <rFont val="Arial Narrow"/>
        <family val="2"/>
      </rPr>
      <t>(2)</t>
    </r>
    <r>
      <rPr>
        <sz val="10"/>
        <rFont val="Arial Narrow"/>
        <family val="2"/>
      </rPr>
      <t xml:space="preserve"> Si el combustible empleado no es uno de los disponibles en el desplegable y ha indicado la opción “Otro (ud)”, deberá introducir en estas columnas los factores de emisión teniendo en cuenta que las unidades en que se expresen deben ser coherentes con las unidades en las que se cuantifique la cantidad de combustible consumido. Además, deberá indicar en la pestaña </t>
    </r>
    <r>
      <rPr>
        <i/>
        <sz val="10"/>
        <rFont val="Arial Narrow"/>
        <family val="2"/>
      </rPr>
      <t>2. Hoja de trabajo. Consumos</t>
    </r>
    <r>
      <rPr>
        <sz val="10"/>
        <rFont val="Arial Narrow"/>
        <family val="2"/>
      </rPr>
      <t xml:space="preserve"> el nombre del combustible, la fuente de información de donde se extraen sus factores de emisión, así como sus valores y unidades en las que se expresan.</t>
    </r>
  </si>
  <si>
    <t>Consumo de combustibles de la maquinaria móvil agrícola, forestal, comercial, institucional o industrial (tractores, motosierras, etc.) que es propiedad del ayuntamiento, o sobre la que tiene control. También, puede incluir el consumo de lubricante y AdBlue.</t>
  </si>
  <si>
    <r>
      <t xml:space="preserve">En el caso de los vehículos híbridos o híbridos enchufables, si desconoce su consumo en litros, tiene la posibilidad de estimarlo a partir de los km recorridos y el dato de consumo medio indicado en la ficha técnica del vehículo. Posteriormente, debe introducir los litros consumidos en la opción </t>
    </r>
    <r>
      <rPr>
        <i/>
        <sz val="11"/>
        <rFont val="Arial Narrow"/>
        <family val="2"/>
      </rPr>
      <t>A.1: Cantidad de combustible o aditivo consumido</t>
    </r>
    <r>
      <rPr>
        <sz val="11"/>
        <rFont val="Arial Narrow"/>
        <family val="2"/>
      </rPr>
      <t>.</t>
    </r>
  </si>
  <si>
    <r>
      <rPr>
        <vertAlign val="superscript"/>
        <sz val="10"/>
        <rFont val="Arial Narrow"/>
        <family val="2"/>
      </rPr>
      <t xml:space="preserve">(3) </t>
    </r>
    <r>
      <rPr>
        <sz val="10"/>
        <rFont val="Arial Narrow"/>
        <family val="2"/>
      </rPr>
      <t>AdBlue: introduzca el dato de litros de AdBlue consumidos durante el año de cálculo.  El factor de emisión de CO</t>
    </r>
    <r>
      <rPr>
        <vertAlign val="subscript"/>
        <sz val="10"/>
        <rFont val="Arial Narrow"/>
        <family val="2"/>
      </rPr>
      <t>2</t>
    </r>
    <r>
      <rPr>
        <sz val="10"/>
        <rFont val="Arial Narrow"/>
        <family val="2"/>
      </rPr>
      <t xml:space="preserve"> lleva implícito el contenido de urea del aditivo. No se proporciona factores de emisión de CH</t>
    </r>
    <r>
      <rPr>
        <vertAlign val="subscript"/>
        <sz val="10"/>
        <rFont val="Arial Narrow"/>
        <family val="2"/>
      </rPr>
      <t>4</t>
    </r>
    <r>
      <rPr>
        <sz val="10"/>
        <rFont val="Arial Narrow"/>
        <family val="2"/>
      </rPr>
      <t xml:space="preserve"> y N</t>
    </r>
    <r>
      <rPr>
        <vertAlign val="subscript"/>
        <sz val="10"/>
        <rFont val="Arial Narrow"/>
        <family val="2"/>
      </rPr>
      <t>2</t>
    </r>
    <r>
      <rPr>
        <sz val="10"/>
        <rFont val="Arial Narrow"/>
        <family val="2"/>
      </rPr>
      <t>O.</t>
    </r>
  </si>
  <si>
    <r>
      <rPr>
        <vertAlign val="superscript"/>
        <sz val="10"/>
        <rFont val="Arial Narrow"/>
        <family val="2"/>
      </rPr>
      <t xml:space="preserve">(5) </t>
    </r>
    <r>
      <rPr>
        <sz val="10"/>
        <rFont val="Arial Narrow"/>
        <family val="2"/>
      </rPr>
      <t>CNG y LNG para camiones (N2, N3): se proporcionan únicamente factores de emisión de CO</t>
    </r>
    <r>
      <rPr>
        <vertAlign val="subscript"/>
        <sz val="10"/>
        <rFont val="Arial Narrow"/>
        <family val="2"/>
      </rPr>
      <t>2</t>
    </r>
    <r>
      <rPr>
        <sz val="10"/>
        <rFont val="Arial Narrow"/>
        <family val="2"/>
      </rPr>
      <t>. CNG para autobuses (M2 y M3): se proporcionan únicamente factores de emisión de CO</t>
    </r>
    <r>
      <rPr>
        <vertAlign val="subscript"/>
        <sz val="10"/>
        <rFont val="Arial Narrow"/>
        <family val="2"/>
      </rPr>
      <t>2</t>
    </r>
    <r>
      <rPr>
        <sz val="10"/>
        <rFont val="Arial Narrow"/>
        <family val="2"/>
      </rPr>
      <t xml:space="preserve"> y CH</t>
    </r>
    <r>
      <rPr>
        <vertAlign val="subscript"/>
        <sz val="10"/>
        <rFont val="Arial Narrow"/>
        <family val="2"/>
      </rPr>
      <t>4</t>
    </r>
    <r>
      <rPr>
        <sz val="10"/>
        <rFont val="Arial Narrow"/>
        <family val="2"/>
      </rPr>
      <t>.</t>
    </r>
  </si>
  <si>
    <r>
      <rPr>
        <vertAlign val="superscript"/>
        <sz val="10"/>
        <rFont val="Arial Narrow"/>
        <family val="2"/>
      </rPr>
      <t xml:space="preserve">(6) </t>
    </r>
    <r>
      <rPr>
        <sz val="10"/>
        <rFont val="Arial Narrow"/>
        <family val="2"/>
      </rPr>
      <t>Si el combustible empleado no es uno de los disponibles en el desplegable y ha indicado la opción “</t>
    </r>
    <r>
      <rPr>
        <i/>
        <sz val="10"/>
        <rFont val="Arial Narrow"/>
        <family val="2"/>
      </rPr>
      <t>Otro (ud)</t>
    </r>
    <r>
      <rPr>
        <sz val="10"/>
        <rFont val="Arial Narrow"/>
        <family val="2"/>
      </rPr>
      <t xml:space="preserve">”, deberá introducir en estas columnas los factores de emisión teniendo en cuenta que las unidades en que se expresen deben ser coherentes con las unidades en las que se cuantifique la cantidad de combustible consumido. Además, deberá indicar en la pestaña </t>
    </r>
    <r>
      <rPr>
        <i/>
        <sz val="10"/>
        <rFont val="Arial Narrow"/>
        <family val="2"/>
      </rPr>
      <t xml:space="preserve">2. Hoja de trabajo. Consumos </t>
    </r>
    <r>
      <rPr>
        <sz val="10"/>
        <rFont val="Arial Narrow"/>
        <family val="2"/>
      </rPr>
      <t>el nombre del combustible, la fuente de información de donde se extraen sus factores de emisión, así como sus valores y unidades en las que se expresan.</t>
    </r>
  </si>
  <si>
    <t xml:space="preserve">Tenga en cuenta que partir del año 2019, y debido a la entrada en vigor del Real Decreto 639/2016, de 9 de diciembre, no encontrará en el desplegable de “Tipo de combustible” las opciones “Gasolina” o “Gasóleo” sino las denominaciones de las mezclas de dichos combustibles con la correspondiente proporción “bio” (E5, B7, etc.). 
Si en su factura aparece el dato de combustible como gasolina o gasóleo A (no se especifica la proporción de biocombustible), deberá escoger la opción más conservadora que en caso de ser gasolina será «E5», y en caso de ser gasóleo A, será «B7».
</t>
  </si>
  <si>
    <r>
      <t xml:space="preserve">Si su organización cuenta con </t>
    </r>
    <r>
      <rPr>
        <u/>
        <sz val="11"/>
        <rFont val="Arial Narrow"/>
        <family val="2"/>
      </rPr>
      <t>vehículos híbridos</t>
    </r>
    <r>
      <rPr>
        <sz val="11"/>
        <rFont val="Arial Narrow"/>
        <family val="2"/>
      </rPr>
      <t xml:space="preserve"> o </t>
    </r>
    <r>
      <rPr>
        <u/>
        <sz val="11"/>
        <rFont val="Arial Narrow"/>
        <family val="2"/>
      </rPr>
      <t>híbridos enchufables</t>
    </r>
    <r>
      <rPr>
        <sz val="11"/>
        <rFont val="Arial Narrow"/>
        <family val="2"/>
      </rPr>
      <t xml:space="preserve">, tiene la posibilidad de estimar los litros de combustible consumido a partir de los km recorridos y el dato de consumo medio indicado en la ficha técnica del vehículo. Posteriormente, debe introducir los litros consumidos de combustible en la opción </t>
    </r>
    <r>
      <rPr>
        <i/>
        <sz val="11"/>
        <rFont val="Arial Narrow"/>
        <family val="2"/>
      </rPr>
      <t xml:space="preserve">A.1: Cantidad de combustible o aditivo consumido. </t>
    </r>
    <r>
      <rPr>
        <sz val="11"/>
        <rFont val="Arial Narrow"/>
        <family val="2"/>
      </rPr>
      <t>De esta manera se reflejará la reducción en el consumo que supone tener vehículos híbridos e híbridos enchufables frente a los convencionales.</t>
    </r>
  </si>
  <si>
    <r>
      <rPr>
        <vertAlign val="superscript"/>
        <sz val="10"/>
        <rFont val="Arial Narrow"/>
        <family val="2"/>
      </rPr>
      <t xml:space="preserve">(3) </t>
    </r>
    <r>
      <rPr>
        <sz val="10"/>
        <rFont val="Arial Narrow"/>
        <family val="2"/>
      </rPr>
      <t>Gasóleo, CNG y LNG para camiones (N2, N3): se proporcionan únicamente factores de emisión de CO</t>
    </r>
    <r>
      <rPr>
        <vertAlign val="subscript"/>
        <sz val="10"/>
        <rFont val="Arial Narrow"/>
        <family val="2"/>
      </rPr>
      <t>2</t>
    </r>
    <r>
      <rPr>
        <sz val="10"/>
        <rFont val="Arial Narrow"/>
        <family val="2"/>
      </rPr>
      <t>. CNG para autobuses (M2 y M3): se proporcionan únicamente factores de emisión de CO</t>
    </r>
    <r>
      <rPr>
        <vertAlign val="subscript"/>
        <sz val="10"/>
        <rFont val="Arial Narrow"/>
        <family val="2"/>
      </rPr>
      <t>2</t>
    </r>
    <r>
      <rPr>
        <sz val="10"/>
        <rFont val="Arial Narrow"/>
        <family val="2"/>
      </rPr>
      <t xml:space="preserve"> y CH</t>
    </r>
    <r>
      <rPr>
        <vertAlign val="subscript"/>
        <sz val="10"/>
        <rFont val="Arial Narrow"/>
        <family val="2"/>
      </rPr>
      <t>4</t>
    </r>
    <r>
      <rPr>
        <sz val="10"/>
        <rFont val="Arial Narrow"/>
        <family val="2"/>
      </rPr>
      <t>.</t>
    </r>
  </si>
  <si>
    <r>
      <rPr>
        <vertAlign val="superscript"/>
        <sz val="10"/>
        <rFont val="Arial Narrow"/>
        <family val="2"/>
      </rPr>
      <t xml:space="preserve">(4) </t>
    </r>
    <r>
      <rPr>
        <sz val="10"/>
        <rFont val="Arial Narrow"/>
        <family val="2"/>
      </rPr>
      <t xml:space="preserve">Si el combustible empleado no es uno de los disponibles en el desplegable y ha indicado la opción “Otro (ud)”, deberá introducir en estas columnas los factores de emisión teniendo en cuenta que las unidades en que se expresen deben ser coherentes con las unidades en las que se cuantifique el dato de actividad (kilómetros recorridos). Además, deberá indicar en la pestaña </t>
    </r>
    <r>
      <rPr>
        <i/>
        <sz val="10"/>
        <rFont val="Arial Narrow"/>
        <family val="2"/>
      </rPr>
      <t>2. Hoja de trabajo. Consumos</t>
    </r>
    <r>
      <rPr>
        <sz val="10"/>
        <rFont val="Arial Narrow"/>
        <family val="2"/>
      </rPr>
      <t xml:space="preserve"> el nombre del combustible, la fuente de información de donde se extraen sus factores de emisión, así como sus valores y unidades en las que se expresan.  </t>
    </r>
  </si>
  <si>
    <r>
      <rPr>
        <vertAlign val="superscript"/>
        <sz val="10"/>
        <rFont val="Arial Narrow"/>
        <family val="2"/>
      </rPr>
      <t xml:space="preserve">(1) </t>
    </r>
    <r>
      <rPr>
        <sz val="10"/>
        <rFont val="Arial Narrow"/>
        <family val="2"/>
      </rPr>
      <t>Si el combustible empleado no es uno de los disponibles en el desplegable y ha indicado la opción “</t>
    </r>
    <r>
      <rPr>
        <i/>
        <sz val="10"/>
        <rFont val="Arial Narrow"/>
        <family val="2"/>
      </rPr>
      <t>Otro (ud)</t>
    </r>
    <r>
      <rPr>
        <sz val="10"/>
        <rFont val="Arial Narrow"/>
        <family val="2"/>
      </rPr>
      <t xml:space="preserve">”, deberá introducir en estas columnas los factores de emisión teniendo en cuenta que las unidades en que se expresen deben ser coherentes con las unidades en las que se cuantifique la cantidad de combustible consumido. Además, deberá indicar en la pestaña </t>
    </r>
    <r>
      <rPr>
        <i/>
        <sz val="10"/>
        <rFont val="Arial Narrow"/>
        <family val="2"/>
      </rPr>
      <t xml:space="preserve">2. Hoja de trabajo. Consumos </t>
    </r>
    <r>
      <rPr>
        <sz val="10"/>
        <rFont val="Arial Narrow"/>
        <family val="2"/>
      </rPr>
      <t>el nombre del combustible, la fuente de información de donde se extraen sus factores de emisión, así como sus valores y unidades en las que se expresan.</t>
    </r>
  </si>
  <si>
    <r>
      <t>Tipo de Combustible, lubricante</t>
    </r>
    <r>
      <rPr>
        <b/>
        <vertAlign val="superscript"/>
        <sz val="10"/>
        <color indexed="9"/>
        <rFont val="Arial Narrow"/>
        <family val="2"/>
      </rPr>
      <t>(2)</t>
    </r>
    <r>
      <rPr>
        <b/>
        <sz val="10"/>
        <color indexed="9"/>
        <rFont val="Arial Narrow"/>
        <family val="2"/>
      </rPr>
      <t xml:space="preserve"> o aditivo</t>
    </r>
    <r>
      <rPr>
        <b/>
        <vertAlign val="superscript"/>
        <sz val="10"/>
        <color indexed="9"/>
        <rFont val="Arial Narrow"/>
        <family val="2"/>
      </rPr>
      <t xml:space="preserve"> (3)</t>
    </r>
  </si>
  <si>
    <r>
      <t>Otros</t>
    </r>
    <r>
      <rPr>
        <b/>
        <vertAlign val="superscript"/>
        <sz val="10"/>
        <color indexed="9"/>
        <rFont val="Arial Narrow"/>
        <family val="2"/>
      </rPr>
      <t xml:space="preserve"> (4)</t>
    </r>
  </si>
  <si>
    <r>
      <rPr>
        <vertAlign val="superscript"/>
        <sz val="10"/>
        <rFont val="Arial Narrow"/>
        <family val="2"/>
      </rPr>
      <t>(3)</t>
    </r>
    <r>
      <rPr>
        <sz val="10"/>
        <rFont val="Arial Narrow"/>
        <family val="2"/>
      </rPr>
      <t xml:space="preserve"> AdBlue: introduzca el dato de litros de AdBlue consumidos durante el año de cálculo.  El factor de emisión de CO</t>
    </r>
    <r>
      <rPr>
        <vertAlign val="subscript"/>
        <sz val="10"/>
        <rFont val="Arial Narrow"/>
        <family val="2"/>
      </rPr>
      <t>2</t>
    </r>
    <r>
      <rPr>
        <sz val="10"/>
        <rFont val="Arial Narrow"/>
        <family val="2"/>
      </rPr>
      <t xml:space="preserve"> lleva implícito el contenido de urea del aditivo. No se proporciona factores de emisión de CH</t>
    </r>
    <r>
      <rPr>
        <vertAlign val="subscript"/>
        <sz val="10"/>
        <rFont val="Arial Narrow"/>
        <family val="2"/>
      </rPr>
      <t>4</t>
    </r>
    <r>
      <rPr>
        <sz val="10"/>
        <rFont val="Arial Narrow"/>
        <family val="2"/>
      </rPr>
      <t xml:space="preserve"> y N</t>
    </r>
    <r>
      <rPr>
        <vertAlign val="subscript"/>
        <sz val="10"/>
        <rFont val="Arial Narrow"/>
        <family val="2"/>
      </rPr>
      <t>2</t>
    </r>
    <r>
      <rPr>
        <sz val="10"/>
        <rFont val="Arial Narrow"/>
        <family val="2"/>
      </rPr>
      <t>O.</t>
    </r>
  </si>
  <si>
    <r>
      <rPr>
        <vertAlign val="superscript"/>
        <sz val="10"/>
        <rFont val="Arial Narrow"/>
        <family val="2"/>
      </rPr>
      <t xml:space="preserve">(3) </t>
    </r>
    <r>
      <rPr>
        <sz val="10"/>
        <rFont val="Arial Narrow"/>
        <family val="2"/>
      </rPr>
      <t>Si el combustible empleado no es uno de los disponibles en el desplegable y ha indicado la opción “</t>
    </r>
    <r>
      <rPr>
        <i/>
        <sz val="10"/>
        <rFont val="Arial Narrow"/>
        <family val="2"/>
      </rPr>
      <t>Otro (ud)</t>
    </r>
    <r>
      <rPr>
        <sz val="10"/>
        <rFont val="Arial Narrow"/>
        <family val="2"/>
      </rPr>
      <t xml:space="preserve">”, deberá introducir en estas columnas los factores de emisión teniendo en cuenta que las unidades en que se expresen deben ser coherentes con las unidades en las que se cuantifique la cantidad de combustible consumido. Además, deberá indicar en la pestaña </t>
    </r>
    <r>
      <rPr>
        <i/>
        <sz val="10"/>
        <rFont val="Arial Narrow"/>
        <family val="2"/>
      </rPr>
      <t xml:space="preserve">2. Hoja de trabajo. Consumos </t>
    </r>
    <r>
      <rPr>
        <sz val="10"/>
        <rFont val="Arial Narrow"/>
        <family val="2"/>
      </rPr>
      <t>el nombre del combustible, la fuente de información de donde se extraen sus factores de emisión, así como sus valores y unidades en las que se expresan.</t>
    </r>
  </si>
  <si>
    <t xml:space="preserve"> - Las emisiones calculadas en este apartado se deben a fugas que han podido producirse durante años anteriores, pero no han sido registradas hasta el año en que se realiza su recarga.</t>
  </si>
  <si>
    <r>
      <t xml:space="preserve">    Otros gases puros o mezclas </t>
    </r>
    <r>
      <rPr>
        <b/>
        <vertAlign val="superscript"/>
        <sz val="10"/>
        <color theme="0"/>
        <rFont val="Arial Narrow"/>
        <family val="2"/>
      </rPr>
      <t>(1)</t>
    </r>
  </si>
  <si>
    <t>https://www.ipcc.ch/report/ar6/wg1/downloads/report/IPCC_AR6_WGI_Chapter07_SM.pdf</t>
  </si>
  <si>
    <r>
      <rPr>
        <vertAlign val="superscript"/>
        <sz val="10"/>
        <rFont val="Arial Narrow"/>
        <family val="2"/>
      </rPr>
      <t>(1)</t>
    </r>
    <r>
      <rPr>
        <sz val="10"/>
        <rFont val="Arial Narrow"/>
        <family val="2"/>
      </rPr>
      <t xml:space="preserve"> Si el gas puro o mezcla utilizado no está incluido en el desplegable y ha indicado la opción “Otro”, deberá introducir en esta columna su nombre y PCA. Puede consultar el PCA de los gases puros en el Material Suplementario del Capítulo 7 del Sexto Informe de Evaluación del IPCC.</t>
    </r>
    <r>
      <rPr>
        <sz val="10"/>
        <color rgb="FF1F497D"/>
        <rFont val="Arial Narrow"/>
        <family val="2"/>
      </rPr>
      <t xml:space="preserve"> </t>
    </r>
    <r>
      <rPr>
        <u/>
        <sz val="10"/>
        <color indexed="12"/>
        <rFont val="Arial Narrow"/>
        <family val="2"/>
      </rPr>
      <t>https://www.ipcc.ch/report/ar6/wg1/downloads/report/IPCC_AR6_WGI_Chapter07_SM.pdf</t>
    </r>
    <r>
      <rPr>
        <u/>
        <sz val="11"/>
        <color indexed="12"/>
        <rFont val="Calibri"/>
        <family val="2"/>
      </rPr>
      <t xml:space="preserve">
</t>
    </r>
  </si>
  <si>
    <r>
      <t xml:space="preserve">En el caso de las mezclas, deberá calcular su PCA empleando los PCA de cada uno de sus componentes y en función de la proporción en la que aparezcan en la mezcla. Puede consultar el PCA de los componentes en la pestaña </t>
    </r>
    <r>
      <rPr>
        <i/>
        <sz val="10"/>
        <rFont val="Arial Narrow"/>
        <family val="2"/>
      </rPr>
      <t>10_Factores de emisión</t>
    </r>
    <r>
      <rPr>
        <sz val="10"/>
        <rFont val="Arial Narrow"/>
        <family val="2"/>
      </rPr>
      <t xml:space="preserve"> y, en su defecto, en el Material Suplementario del Capítulo 7 del Sexto Informe de Evaluación del IPCC. </t>
    </r>
  </si>
  <si>
    <r>
      <t xml:space="preserve">También deberá indicar en la pestaña </t>
    </r>
    <r>
      <rPr>
        <i/>
        <sz val="10"/>
        <rFont val="Arial Narrow"/>
        <family val="2"/>
      </rPr>
      <t>2. Hoja de trabajo. Consumos,</t>
    </r>
    <r>
      <rPr>
        <sz val="10"/>
        <rFont val="Arial Narrow"/>
        <family val="2"/>
      </rPr>
      <t xml:space="preserve"> el nombre del gas puro o de la mezcla, su PCA y la fuente de información. Si el gas utilizado es una mezcla, deberá incluir el PCA de cada uno de sus componentes, así como la proporción en que aparecen en la mezcla.</t>
    </r>
  </si>
  <si>
    <t>Seleccione el nombre de la comercializadora eléctrica contratada en el año de cálculo y si dispone de certificado de Garantía de Origen (GdO) de la electricidad (procedente de fuentes de energía renovable o de sistemas de cogeneración de alta eficiencia), e incluya la suma de los kWh consumidos durante el año de cálculo.</t>
  </si>
  <si>
    <r>
      <t>En caso de que su comercializadora no sea ninguna de las que aparece en el listado, deberá indicar la opción "</t>
    </r>
    <r>
      <rPr>
        <i/>
        <sz val="11"/>
        <rFont val="Arial Narrow"/>
        <family val="2"/>
      </rPr>
      <t>Otras</t>
    </r>
    <r>
      <rPr>
        <sz val="11"/>
        <rFont val="Arial Narrow"/>
        <family val="2"/>
      </rPr>
      <t>". En caso de multisuministro, en lugar de desglosar los consumos según comercializadoras, puede si lo desea escoger la opción "</t>
    </r>
    <r>
      <rPr>
        <i/>
        <sz val="11"/>
        <rFont val="Arial Narrow"/>
        <family val="2"/>
      </rPr>
      <t>Varias comercializadoras</t>
    </r>
    <r>
      <rPr>
        <sz val="11"/>
        <rFont val="Arial Narrow"/>
        <family val="2"/>
      </rPr>
      <t>" e indicar la suma de los kWh consumidos durante el año para todas las comercializadoras.</t>
    </r>
  </si>
  <si>
    <t>https://gdo.cnmc.es/CNMC/informePdfPorCUPS.do</t>
  </si>
  <si>
    <r>
      <rPr>
        <vertAlign val="superscript"/>
        <sz val="10"/>
        <rFont val="Arial Narrow"/>
        <family val="2"/>
      </rPr>
      <t xml:space="preserve">(2) </t>
    </r>
    <r>
      <rPr>
        <sz val="10"/>
        <rFont val="Arial Narrow"/>
        <family val="2"/>
      </rPr>
      <t>GdO (Garantía de Origen de la electricidad)</t>
    </r>
    <r>
      <rPr>
        <vertAlign val="superscript"/>
        <sz val="10"/>
        <rFont val="Arial Narrow"/>
        <family val="2"/>
      </rPr>
      <t xml:space="preserve">: </t>
    </r>
    <r>
      <rPr>
        <sz val="10"/>
        <rFont val="Arial Narrow"/>
        <family val="2"/>
      </rPr>
      <t>Acreditación en formato electrónico que emite la Comisión Nacional de los Mercados y la Competencia (CNMC), que asegura que un número determinado de megavatios-hora de energía eléctrica producidos en una central, en un periodo temporal determinado, han sido generados a partir de fuentes de energía renovables o de cogeneración de alta eficiencia.</t>
    </r>
  </si>
  <si>
    <r>
      <t>Si dispone de GdO debe acreditarlo remitiendo el documento “</t>
    </r>
    <r>
      <rPr>
        <u/>
        <sz val="10"/>
        <rFont val="Arial Narrow"/>
        <family val="2"/>
      </rPr>
      <t>CONSULTA de REDENCIONES de GARANTÍAS de ORIGEN</t>
    </r>
    <r>
      <rPr>
        <sz val="10"/>
        <rFont val="Arial Narrow"/>
        <family val="2"/>
      </rPr>
      <t xml:space="preserve">” que puede descargar introduciendo el año de cálculo y el CUPS de su sede y/o NIF de su organización en el siguiente enlace: </t>
    </r>
  </si>
  <si>
    <r>
      <t>** La utilización de la biomasa como combustible se considera neutra en emisiones de CO</t>
    </r>
    <r>
      <rPr>
        <vertAlign val="subscript"/>
        <sz val="10"/>
        <rFont val="Arial Narrow"/>
        <family val="2"/>
      </rPr>
      <t>2</t>
    </r>
    <r>
      <rPr>
        <sz val="10"/>
        <rFont val="Arial Narrow"/>
        <family val="2"/>
      </rPr>
      <t xml:space="preserve"> al ser de origen biogénico, pero sí producirá emisiones de CH</t>
    </r>
    <r>
      <rPr>
        <vertAlign val="subscript"/>
        <sz val="10"/>
        <rFont val="Arial Narrow"/>
        <family val="2"/>
      </rPr>
      <t>4</t>
    </r>
    <r>
      <rPr>
        <sz val="10"/>
        <rFont val="Arial Narrow"/>
        <family val="2"/>
      </rPr>
      <t xml:space="preserve"> y N</t>
    </r>
    <r>
      <rPr>
        <vertAlign val="subscript"/>
        <sz val="10"/>
        <rFont val="Arial Narrow"/>
        <family val="2"/>
      </rPr>
      <t>2</t>
    </r>
    <r>
      <rPr>
        <sz val="10"/>
        <rFont val="Arial Narrow"/>
        <family val="2"/>
      </rPr>
      <t>O. Los factores de emisión de CO</t>
    </r>
    <r>
      <rPr>
        <vertAlign val="subscript"/>
        <sz val="10"/>
        <rFont val="Arial Narrow"/>
        <family val="2"/>
      </rPr>
      <t>2</t>
    </r>
    <r>
      <rPr>
        <sz val="10"/>
        <rFont val="Arial Narrow"/>
        <family val="2"/>
      </rPr>
      <t xml:space="preserve"> de la biomasa con independencia de su origen biogénico serían: biogás 1,369 kgCO</t>
    </r>
    <r>
      <rPr>
        <vertAlign val="subscript"/>
        <sz val="10"/>
        <rFont val="Arial Narrow"/>
        <family val="2"/>
      </rPr>
      <t>2</t>
    </r>
    <r>
      <rPr>
        <sz val="10"/>
        <rFont val="Arial Narrow"/>
        <family val="2"/>
      </rPr>
      <t>/kg, madera 1,617 kgCO</t>
    </r>
    <r>
      <rPr>
        <vertAlign val="subscript"/>
        <sz val="10"/>
        <rFont val="Arial Narrow"/>
        <family val="2"/>
      </rPr>
      <t>2</t>
    </r>
    <r>
      <rPr>
        <sz val="10"/>
        <rFont val="Arial Narrow"/>
        <family val="2"/>
      </rPr>
      <t>/kg, pellets 2,025 kgCO</t>
    </r>
    <r>
      <rPr>
        <vertAlign val="subscript"/>
        <sz val="10"/>
        <rFont val="Arial Narrow"/>
        <family val="2"/>
      </rPr>
      <t>2</t>
    </r>
    <r>
      <rPr>
        <sz val="10"/>
        <rFont val="Arial Narrow"/>
        <family val="2"/>
      </rPr>
      <t>/kg, astillas 1,680 kgCO</t>
    </r>
    <r>
      <rPr>
        <vertAlign val="subscript"/>
        <sz val="10"/>
        <rFont val="Arial Narrow"/>
        <family val="2"/>
      </rPr>
      <t>2</t>
    </r>
    <r>
      <rPr>
        <sz val="10"/>
        <rFont val="Arial Narrow"/>
        <family val="2"/>
      </rPr>
      <t>/kg, serrines 2,123 kgCO</t>
    </r>
    <r>
      <rPr>
        <vertAlign val="subscript"/>
        <sz val="10"/>
        <rFont val="Arial Narrow"/>
        <family val="2"/>
      </rPr>
      <t>2</t>
    </r>
    <r>
      <rPr>
        <sz val="10"/>
        <rFont val="Arial Narrow"/>
        <family val="2"/>
      </rPr>
      <t>/kg, cáscara de fruto secos 2,022 kgCO</t>
    </r>
    <r>
      <rPr>
        <vertAlign val="subscript"/>
        <sz val="10"/>
        <rFont val="Arial Narrow"/>
        <family val="2"/>
      </rPr>
      <t>2</t>
    </r>
    <r>
      <rPr>
        <sz val="10"/>
        <rFont val="Arial Narrow"/>
        <family val="2"/>
      </rPr>
      <t>/kg, hueso de aceituna 2,022 kgCO</t>
    </r>
    <r>
      <rPr>
        <vertAlign val="subscript"/>
        <sz val="10"/>
        <rFont val="Arial Narrow"/>
        <family val="2"/>
      </rPr>
      <t>2</t>
    </r>
    <r>
      <rPr>
        <sz val="10"/>
        <rFont val="Arial Narrow"/>
        <family val="2"/>
      </rPr>
      <t>/kg y carbón vegetal 3,516 kgCO</t>
    </r>
    <r>
      <rPr>
        <vertAlign val="subscript"/>
        <sz val="10"/>
        <rFont val="Arial Narrow"/>
        <family val="2"/>
      </rPr>
      <t>2</t>
    </r>
    <r>
      <rPr>
        <sz val="10"/>
        <rFont val="Arial Narrow"/>
        <family val="2"/>
      </rPr>
      <t>/kg.</t>
    </r>
  </si>
  <si>
    <t>Para el paso de PCS a PCI se utiliza el factor de conversión de 0,901 que se indica en el Documento de Inventario Nacional de Gases de Efecto Invernadero (NID).</t>
  </si>
  <si>
    <t xml:space="preserve"> - Gasóleo B y Gasóleo C: Real Decreto 61/2006, de 31 de enero, por el que se determinan las especificaciones de gasolinas, gasóleos, fuelóleos y gases licuados del petróleo y se regula el uso de determinados biocarburantes.</t>
  </si>
  <si>
    <t xml:space="preserve"> - Gasolina, gasóleo A y FAME: Tabla 3.8.8. Especificaciones de combustibles en el transporte por carretera del Informe de Inventario Nacional de Gases de Efecto Invernadero (1990 - 2019). Edición 2021.</t>
  </si>
  <si>
    <t xml:space="preserve"> - Fuelóleo: Reglamento de Ejecución (UE) 2022/996 de la Comisión de 14 de junio de 2022 relativo a las normas para verificar los criterios de sostenibilidad y de reducción de las emisiones de gases de efecto invernadero y los criterios de bajo riesgo de provocar un cambio indirecto del uso de la tierra.</t>
  </si>
  <si>
    <t>https://eur-lex.europa.eu/legal-content/ES/TXT/?uri=CELEX:32022R0996</t>
  </si>
  <si>
    <t>Real Decreto 61/2006, de 31 de enero, por el que se determinan las especificaciones de gasolinas, gasóleos, fuelóleos y gases licuados del petróleo y se regula el uso de determinados biocarburantes.</t>
  </si>
  <si>
    <t xml:space="preserve"> - Queroseno: Reglamento de Ejecución (UE) 2018/2066 de la Comisión, de 19 de diciembre de 2018, sobre el seguimiento y la notificación de las emisiones de gases de efecto invernadero en aplicación de la Directiva 2003/87/CE del Parlamento Europeo y del Consejo y por el que se modifica el Reglamento (UE) n.° 601/2012 de la Comisión.</t>
  </si>
  <si>
    <t>https://eur-lex.europa.eu/legal-content/ES/TXT/?uri=CELEX:32018R2066</t>
  </si>
  <si>
    <r>
      <t xml:space="preserve"> - LPG: estimación a partir de las densidades de propano y butano considerando una estequiometría de 35% propano C</t>
    </r>
    <r>
      <rPr>
        <vertAlign val="subscript"/>
        <sz val="11"/>
        <rFont val="Arial Narrow"/>
        <family val="2"/>
      </rPr>
      <t>3</t>
    </r>
    <r>
      <rPr>
        <sz val="11"/>
        <rFont val="Arial Narrow"/>
        <family val="2"/>
      </rPr>
      <t>H</t>
    </r>
    <r>
      <rPr>
        <vertAlign val="subscript"/>
        <sz val="11"/>
        <rFont val="Arial Narrow"/>
        <family val="2"/>
      </rPr>
      <t>8</t>
    </r>
    <r>
      <rPr>
        <sz val="11"/>
        <rFont val="Arial Narrow"/>
        <family val="2"/>
      </rPr>
      <t xml:space="preserve"> – 65% butano C</t>
    </r>
    <r>
      <rPr>
        <vertAlign val="subscript"/>
        <sz val="11"/>
        <rFont val="Arial Narrow"/>
        <family val="2"/>
      </rPr>
      <t>4</t>
    </r>
    <r>
      <rPr>
        <sz val="11"/>
        <rFont val="Arial Narrow"/>
        <family val="2"/>
      </rPr>
      <t>H</t>
    </r>
    <r>
      <rPr>
        <vertAlign val="subscript"/>
        <sz val="11"/>
        <rFont val="Arial Narrow"/>
        <family val="2"/>
      </rPr>
      <t>10</t>
    </r>
  </si>
  <si>
    <r>
      <t>** La utilización de la biomasa como combustible se considera neutra en emisiones de CO</t>
    </r>
    <r>
      <rPr>
        <vertAlign val="subscript"/>
        <sz val="10"/>
        <rFont val="Arial Narrow"/>
        <family val="2"/>
      </rPr>
      <t>2</t>
    </r>
    <r>
      <rPr>
        <sz val="10"/>
        <rFont val="Arial Narrow"/>
        <family val="2"/>
      </rPr>
      <t xml:space="preserve"> al ser de origen biogénico, pero sí producirá emisiones de CH</t>
    </r>
    <r>
      <rPr>
        <vertAlign val="subscript"/>
        <sz val="10"/>
        <rFont val="Arial Narrow"/>
        <family val="2"/>
      </rPr>
      <t xml:space="preserve">4 </t>
    </r>
    <r>
      <rPr>
        <sz val="10"/>
        <rFont val="Arial Narrow"/>
        <family val="2"/>
      </rPr>
      <t>y N</t>
    </r>
    <r>
      <rPr>
        <vertAlign val="subscript"/>
        <sz val="10"/>
        <rFont val="Arial Narrow"/>
        <family val="2"/>
      </rPr>
      <t>2</t>
    </r>
    <r>
      <rPr>
        <sz val="10"/>
        <rFont val="Arial Narrow"/>
        <family val="2"/>
      </rPr>
      <t>O. Los factores de emisión de CO</t>
    </r>
    <r>
      <rPr>
        <vertAlign val="subscript"/>
        <sz val="10"/>
        <rFont val="Arial Narrow"/>
        <family val="2"/>
      </rPr>
      <t>2</t>
    </r>
    <r>
      <rPr>
        <sz val="10"/>
        <rFont val="Arial Narrow"/>
        <family val="2"/>
      </rPr>
      <t xml:space="preserve"> de la biomasa con independencia de su origen biogénico serían: biogás 1,369 kgCO</t>
    </r>
    <r>
      <rPr>
        <vertAlign val="subscript"/>
        <sz val="10"/>
        <rFont val="Arial Narrow"/>
        <family val="2"/>
      </rPr>
      <t>2</t>
    </r>
    <r>
      <rPr>
        <sz val="10"/>
        <rFont val="Arial Narrow"/>
        <family val="2"/>
      </rPr>
      <t>/kg, madera 1,617 kgCO</t>
    </r>
    <r>
      <rPr>
        <vertAlign val="subscript"/>
        <sz val="10"/>
        <rFont val="Arial Narrow"/>
        <family val="2"/>
      </rPr>
      <t>2</t>
    </r>
    <r>
      <rPr>
        <sz val="10"/>
        <rFont val="Arial Narrow"/>
        <family val="2"/>
      </rPr>
      <t>/kg, pellets 2,025 kgCO</t>
    </r>
    <r>
      <rPr>
        <vertAlign val="subscript"/>
        <sz val="10"/>
        <rFont val="Arial Narrow"/>
        <family val="2"/>
      </rPr>
      <t>2</t>
    </r>
    <r>
      <rPr>
        <sz val="10"/>
        <rFont val="Arial Narrow"/>
        <family val="2"/>
      </rPr>
      <t>/kg, astillas 1,680 kgCO</t>
    </r>
    <r>
      <rPr>
        <vertAlign val="subscript"/>
        <sz val="10"/>
        <rFont val="Arial Narrow"/>
        <family val="2"/>
      </rPr>
      <t>2</t>
    </r>
    <r>
      <rPr>
        <sz val="10"/>
        <rFont val="Arial Narrow"/>
        <family val="2"/>
      </rPr>
      <t>/kg, serrines 2,123 kgCO</t>
    </r>
    <r>
      <rPr>
        <vertAlign val="subscript"/>
        <sz val="10"/>
        <rFont val="Arial Narrow"/>
        <family val="2"/>
      </rPr>
      <t>2</t>
    </r>
    <r>
      <rPr>
        <sz val="10"/>
        <rFont val="Arial Narrow"/>
        <family val="2"/>
      </rPr>
      <t>/kg, cáscara de fruto secos 2,022 kgCO</t>
    </r>
    <r>
      <rPr>
        <vertAlign val="subscript"/>
        <sz val="10"/>
        <rFont val="Arial Narrow"/>
        <family val="2"/>
      </rPr>
      <t>2</t>
    </r>
    <r>
      <rPr>
        <sz val="10"/>
        <rFont val="Arial Narrow"/>
        <family val="2"/>
      </rPr>
      <t>/kg, hueso de aceituna 2,022 kgCO</t>
    </r>
    <r>
      <rPr>
        <vertAlign val="subscript"/>
        <sz val="10"/>
        <rFont val="Arial Narrow"/>
        <family val="2"/>
      </rPr>
      <t>2</t>
    </r>
    <r>
      <rPr>
        <sz val="10"/>
        <rFont val="Arial Narrow"/>
        <family val="2"/>
      </rPr>
      <t>/kg y carbón vegetal 3,516 kgCO</t>
    </r>
    <r>
      <rPr>
        <vertAlign val="subscript"/>
        <sz val="10"/>
        <rFont val="Arial Narrow"/>
        <family val="2"/>
      </rPr>
      <t>2</t>
    </r>
    <r>
      <rPr>
        <sz val="10"/>
        <rFont val="Arial Narrow"/>
        <family val="2"/>
      </rPr>
      <t>/kg.</t>
    </r>
  </si>
  <si>
    <r>
      <t xml:space="preserve"> - Tabla 3-13: Tier 1 CO</t>
    </r>
    <r>
      <rPr>
        <vertAlign val="subscript"/>
        <sz val="11"/>
        <rFont val="Arial Narrow"/>
        <family val="2"/>
      </rPr>
      <t>2</t>
    </r>
    <r>
      <rPr>
        <sz val="11"/>
        <rFont val="Arial Narrow"/>
        <family val="2"/>
      </rPr>
      <t xml:space="preserve"> emission factors from combustion of lubricant oil de la guía EMEP/EEA air pollutant emission inventory guidebook 2023, 1.A.3.b.i-iv Road transport 2023.</t>
    </r>
  </si>
  <si>
    <t xml:space="preserve"> - 2019-2024: se tiene en cuenta la parte "bio" de cada combustible a través de su etiquetado. Por ejemplo, E5 (gasolina con 5% “bio"), B7 (diésel con 7% “bio”), etc.</t>
  </si>
  <si>
    <r>
      <t xml:space="preserve"> - Turismos y autobuses: </t>
    </r>
    <r>
      <rPr>
        <sz val="11"/>
        <rFont val="Arial Narrow"/>
        <family val="2"/>
      </rPr>
      <t>factores de emisión proporcionados por el equipo del Sistema Español de Inventario (SEI). Para cada año se emplean los datos del año anterior. No se incluyen factores de emisión de N</t>
    </r>
    <r>
      <rPr>
        <vertAlign val="subscript"/>
        <sz val="11"/>
        <rFont val="Arial Narrow"/>
        <family val="2"/>
      </rPr>
      <t>2</t>
    </r>
    <r>
      <rPr>
        <sz val="11"/>
        <rFont val="Arial Narrow"/>
        <family val="2"/>
      </rPr>
      <t xml:space="preserve">O para consumos de CNG en autobuses. </t>
    </r>
  </si>
  <si>
    <r>
      <rPr>
        <i/>
        <sz val="11"/>
        <rFont val="Arial Narrow"/>
        <family val="2"/>
      </rPr>
      <t xml:space="preserve"> - Camiones</t>
    </r>
    <r>
      <rPr>
        <sz val="11"/>
        <rFont val="Arial Narrow"/>
        <family val="2"/>
      </rPr>
      <t>: factores de emisión de CO</t>
    </r>
    <r>
      <rPr>
        <vertAlign val="subscript"/>
        <sz val="11"/>
        <rFont val="Arial Narrow"/>
        <family val="2"/>
      </rPr>
      <t>2</t>
    </r>
    <r>
      <rPr>
        <sz val="11"/>
        <rFont val="Arial Narrow"/>
        <family val="2"/>
      </rPr>
      <t xml:space="preserve"> del CNG en la en actividad "1.A.3.b Transporte por carretera" del Inventario Nacional de Gases de Efecto Invernadero (1990 - 2023).  Para cada año se emplean los datos del año anterior. No se proporcionan factores de emisión de CH</t>
    </r>
    <r>
      <rPr>
        <vertAlign val="subscript"/>
        <sz val="11"/>
        <rFont val="Arial Narrow"/>
        <family val="2"/>
      </rPr>
      <t>4</t>
    </r>
    <r>
      <rPr>
        <sz val="11"/>
        <rFont val="Arial Narrow"/>
        <family val="2"/>
      </rPr>
      <t xml:space="preserve"> y N</t>
    </r>
    <r>
      <rPr>
        <vertAlign val="subscript"/>
        <sz val="11"/>
        <rFont val="Arial Narrow"/>
        <family val="2"/>
      </rPr>
      <t>2</t>
    </r>
    <r>
      <rPr>
        <sz val="11"/>
        <rFont val="Arial Narrow"/>
        <family val="2"/>
      </rPr>
      <t xml:space="preserve">O. </t>
    </r>
  </si>
  <si>
    <r>
      <t xml:space="preserve"> - Se asimilan los factores de emisión de CO</t>
    </r>
    <r>
      <rPr>
        <vertAlign val="subscript"/>
        <sz val="11"/>
        <rFont val="Arial Narrow"/>
        <family val="2"/>
      </rPr>
      <t>2</t>
    </r>
    <r>
      <rPr>
        <sz val="11"/>
        <rFont val="Arial Narrow"/>
        <family val="2"/>
      </rPr>
      <t xml:space="preserve"> del CNG en la en actividad "1.A.3.b Transporte por carretera" del Inventario Nacional de Gases de Efecto Invernadero (1990 - 2023).  Para cada año se emplean los datos del año anterior. No se proporcionan factores de emisión de CH</t>
    </r>
    <r>
      <rPr>
        <vertAlign val="subscript"/>
        <sz val="11"/>
        <rFont val="Arial Narrow"/>
        <family val="2"/>
      </rPr>
      <t>4</t>
    </r>
    <r>
      <rPr>
        <sz val="11"/>
        <rFont val="Arial Narrow"/>
        <family val="2"/>
      </rPr>
      <t xml:space="preserve"> y N</t>
    </r>
    <r>
      <rPr>
        <vertAlign val="subscript"/>
        <sz val="11"/>
        <rFont val="Arial Narrow"/>
        <family val="2"/>
      </rPr>
      <t>2</t>
    </r>
    <r>
      <rPr>
        <sz val="11"/>
        <rFont val="Arial Narrow"/>
        <family val="2"/>
      </rPr>
      <t xml:space="preserve">O. </t>
    </r>
  </si>
  <si>
    <r>
      <t>** CNG para autobuses (M2 y M3): se proporcionan únicamente factores de emisión de CO</t>
    </r>
    <r>
      <rPr>
        <vertAlign val="subscript"/>
        <sz val="10"/>
        <rFont val="Arial Narrow"/>
        <family val="2"/>
      </rPr>
      <t>2</t>
    </r>
    <r>
      <rPr>
        <sz val="10"/>
        <rFont val="Arial Narrow"/>
        <family val="2"/>
      </rPr>
      <t xml:space="preserve"> y CH</t>
    </r>
    <r>
      <rPr>
        <vertAlign val="subscript"/>
        <sz val="10"/>
        <rFont val="Arial Narrow"/>
        <family val="2"/>
      </rPr>
      <t>4</t>
    </r>
    <r>
      <rPr>
        <sz val="10"/>
        <rFont val="Arial Narrow"/>
        <family val="2"/>
      </rPr>
      <t>.</t>
    </r>
  </si>
  <si>
    <t>Autobuses (M2, M3)**</t>
  </si>
  <si>
    <t>AdBlue (l)***</t>
  </si>
  <si>
    <r>
      <t>*** AdBlue: los factores de emisión de CO</t>
    </r>
    <r>
      <rPr>
        <vertAlign val="subscript"/>
        <sz val="10"/>
        <rFont val="Arial Narrow"/>
        <family val="2"/>
      </rPr>
      <t>2</t>
    </r>
    <r>
      <rPr>
        <sz val="10"/>
        <rFont val="Arial Narrow"/>
        <family val="2"/>
      </rPr>
      <t xml:space="preserve"> indicados se refieren a la reacción de reducción que se produce sobre el catalizador que da lugar a la formación de CO</t>
    </r>
    <r>
      <rPr>
        <vertAlign val="subscript"/>
        <sz val="10"/>
        <rFont val="Arial Narrow"/>
        <family val="2"/>
      </rPr>
      <t>2</t>
    </r>
    <r>
      <rPr>
        <sz val="10"/>
        <rFont val="Arial Narrow"/>
        <family val="2"/>
      </rPr>
      <t>. No se incluyen factores de emisión de CH</t>
    </r>
    <r>
      <rPr>
        <vertAlign val="subscript"/>
        <sz val="10"/>
        <rFont val="Arial Narrow"/>
        <family val="2"/>
      </rPr>
      <t>4</t>
    </r>
    <r>
      <rPr>
        <sz val="10"/>
        <rFont val="Arial Narrow"/>
        <family val="2"/>
      </rPr>
      <t xml:space="preserve"> y N</t>
    </r>
    <r>
      <rPr>
        <vertAlign val="subscript"/>
        <sz val="10"/>
        <rFont val="Arial Narrow"/>
        <family val="2"/>
      </rPr>
      <t>2</t>
    </r>
    <r>
      <rPr>
        <sz val="10"/>
        <rFont val="Arial Narrow"/>
        <family val="2"/>
      </rPr>
      <t xml:space="preserve">O para el AdBlue. </t>
    </r>
  </si>
  <si>
    <t>Años 2007 a 2020:</t>
  </si>
  <si>
    <t>Años 2021 a 2024:</t>
  </si>
  <si>
    <t>https://eur-lex.europa.eu/legal-content/ES/TXT/?uri=CELEX:52024DC0313</t>
  </si>
  <si>
    <r>
      <t xml:space="preserve"> - Elaboración propia a partir de los datos indicados en la </t>
    </r>
    <r>
      <rPr>
        <i/>
        <sz val="11"/>
        <rFont val="Arial Narrow"/>
        <family val="2"/>
      </rPr>
      <t>Tabla 7. Número de vehículos, emisiones específicas medias de CO</t>
    </r>
    <r>
      <rPr>
        <i/>
        <vertAlign val="subscript"/>
        <sz val="11"/>
        <rFont val="Arial Narrow"/>
        <family val="2"/>
      </rPr>
      <t>2</t>
    </r>
    <r>
      <rPr>
        <i/>
        <sz val="11"/>
        <rFont val="Arial Narrow"/>
        <family val="2"/>
      </rPr>
      <t xml:space="preserve"> en g/km y consumo medio de combustible de los (sub)grupos de vehículos 2, 5-LH y 16 por tipo de combustible</t>
    </r>
    <r>
      <rPr>
        <sz val="11"/>
        <rFont val="Arial Narrow"/>
        <family val="2"/>
      </rPr>
      <t xml:space="preserve"> de los siguientes informes: </t>
    </r>
  </si>
  <si>
    <r>
      <t>Informe de la Comisión en virtud del Reglamento (UE) 2018/956, que analiza los datos transmitidos por los Estados miembros y los fabricantes con respecto al período de comunicación de 2020 sobre las emisiones de CO</t>
    </r>
    <r>
      <rPr>
        <vertAlign val="subscript"/>
        <sz val="11"/>
        <rFont val="Arial Narrow"/>
        <family val="2"/>
      </rPr>
      <t>2</t>
    </r>
    <r>
      <rPr>
        <sz val="11"/>
        <rFont val="Arial Narrow"/>
        <family val="2"/>
      </rPr>
      <t xml:space="preserve"> y el consumo de combustible de los vehículos pesados nuevos. </t>
    </r>
  </si>
  <si>
    <r>
      <t>Informe de la Comisión en virtud del Reglamento (UE) 2018/956 en el que se analizan los datos transmitidos por los Estados miembros y los fabricantes para el período de comunicación de 2021 sobre las emisiones de CO</t>
    </r>
    <r>
      <rPr>
        <vertAlign val="subscript"/>
        <sz val="11"/>
        <rFont val="Arial Narrow"/>
        <family val="2"/>
      </rPr>
      <t>2</t>
    </r>
    <r>
      <rPr>
        <sz val="11"/>
        <rFont val="Arial Narrow"/>
        <family val="2"/>
      </rPr>
      <t xml:space="preserve"> y el consumo de combustible de los vehículos pesados nuevos.</t>
    </r>
  </si>
  <si>
    <t xml:space="preserve"> - Tablas comunes de reporte (CRT) del Inventario Nacional de Gases de Efecto Invernadero (pestaña: "Table1.A(a)s3"). Para cada año se emplean los datos del año anterior. </t>
  </si>
  <si>
    <t xml:space="preserve"> - Gasóleo y gasolina: Real Decreto 61/2006, de 31 de enero, por el que se determinan las especificaciones de gasolinas, gasóleos, fuelóleos y gases licuados del petróleo y se regula el uso de determinados biocarburantes.</t>
  </si>
  <si>
    <r>
      <t>** AdBlue: los factores de emisión de CO</t>
    </r>
    <r>
      <rPr>
        <vertAlign val="subscript"/>
        <sz val="10.5"/>
        <rFont val="Arial Narrow"/>
        <family val="2"/>
      </rPr>
      <t>2</t>
    </r>
    <r>
      <rPr>
        <sz val="10.5"/>
        <rFont val="Arial Narrow"/>
        <family val="2"/>
      </rPr>
      <t xml:space="preserve"> indicados se refieren a la reacción de reducción que se produce sobre el catalizador que da lugar a la formación de CO</t>
    </r>
    <r>
      <rPr>
        <vertAlign val="subscript"/>
        <sz val="10.5"/>
        <rFont val="Arial Narrow"/>
        <family val="2"/>
      </rPr>
      <t>2</t>
    </r>
    <r>
      <rPr>
        <sz val="10.5"/>
        <rFont val="Arial Narrow"/>
        <family val="2"/>
      </rPr>
      <t>. No se incluyen factores de emisión de CH</t>
    </r>
    <r>
      <rPr>
        <vertAlign val="subscript"/>
        <sz val="10.5"/>
        <rFont val="Arial Narrow"/>
        <family val="2"/>
      </rPr>
      <t>4</t>
    </r>
    <r>
      <rPr>
        <sz val="10.5"/>
        <rFont val="Arial Narrow"/>
        <family val="2"/>
      </rPr>
      <t xml:space="preserve"> y N</t>
    </r>
    <r>
      <rPr>
        <vertAlign val="subscript"/>
        <sz val="10.5"/>
        <rFont val="Arial Narrow"/>
        <family val="2"/>
      </rPr>
      <t>2</t>
    </r>
    <r>
      <rPr>
        <sz val="10.5"/>
        <rFont val="Arial Narrow"/>
        <family val="2"/>
      </rPr>
      <t>O para el AdBlue.</t>
    </r>
  </si>
  <si>
    <t>Factores de emisión de maquinaria y lubricantes industriales</t>
  </si>
  <si>
    <t xml:space="preserve"> - Datos específicos proporcionados por el equipo del Sistema Español de Inventario (SEI) que distinguen la maquinaria comercial, institucional e industrial y la maquinaria agrícola y forestal. Para cada año se emplean los datos del año anterior.</t>
  </si>
  <si>
    <r>
      <t>Tal y como se describe en el apartado de “Transporte por carretera”, se descuenta la proporción de biocombustible de los factores de emisión de CO</t>
    </r>
    <r>
      <rPr>
        <vertAlign val="subscript"/>
        <sz val="11"/>
        <rFont val="Arial Narrow"/>
        <family val="2"/>
      </rPr>
      <t>2</t>
    </r>
    <r>
      <rPr>
        <sz val="11"/>
        <rFont val="Arial Narrow"/>
        <family val="2"/>
      </rPr>
      <t xml:space="preserve"> de gasolina y gasóleo y, en el caso del gasóleo, se consideran las emisiones de la parte fósil de los FAME (siglas en inglés de Ésteres Metílicos de Ácidos Grasos).</t>
    </r>
  </si>
  <si>
    <t xml:space="preserve"> - Gasolina y gasóleo: Tabla 3.8.8. Especificaciones de combustibles en el transporte por carretera del Informe de Inventario Nacional de Gases de Efecto Invernadero (1990 - 2019). Edición 2021.</t>
  </si>
  <si>
    <t xml:space="preserve"> - Gasóleo B: Real Decreto 61/2006, de 31 de enero, por el que se determinan las especificaciones de gasolinas, gasóleos, fuelóleos y gases licuados del petróleo y se regula el uso de determinados biocarburantes.</t>
  </si>
  <si>
    <t>Factores de emisión de AdBlue</t>
  </si>
  <si>
    <r>
      <t>o</t>
    </r>
    <r>
      <rPr>
        <sz val="7"/>
        <rFont val="Arial Narrow"/>
        <family val="2"/>
      </rPr>
      <t xml:space="preserve">   </t>
    </r>
    <r>
      <rPr>
        <sz val="11"/>
        <rFont val="Arial Narrow"/>
        <family val="2"/>
      </rPr>
      <t>Gasóleo B: 820-880 kg/m</t>
    </r>
    <r>
      <rPr>
        <vertAlign val="superscript"/>
        <sz val="11"/>
        <rFont val="Arial Narrow"/>
        <family val="2"/>
      </rPr>
      <t>3</t>
    </r>
    <r>
      <rPr>
        <sz val="11"/>
        <rFont val="Arial Narrow"/>
        <family val="2"/>
      </rPr>
      <t>. Valor medio: 850 kg/m</t>
    </r>
    <r>
      <rPr>
        <vertAlign val="superscript"/>
        <sz val="11"/>
        <rFont val="Arial Narrow"/>
        <family val="2"/>
      </rPr>
      <t>3</t>
    </r>
  </si>
  <si>
    <r>
      <t>o</t>
    </r>
    <r>
      <rPr>
        <sz val="7"/>
        <rFont val="Arial Narrow"/>
        <family val="2"/>
      </rPr>
      <t xml:space="preserve">   </t>
    </r>
    <r>
      <rPr>
        <sz val="11"/>
        <rFont val="Arial Narrow"/>
        <family val="2"/>
      </rPr>
      <t>Gasóleo C: 900 kg/m</t>
    </r>
    <r>
      <rPr>
        <vertAlign val="superscript"/>
        <sz val="11"/>
        <rFont val="Arial Narrow"/>
        <family val="2"/>
      </rPr>
      <t>3</t>
    </r>
    <r>
      <rPr>
        <sz val="11"/>
        <rFont val="Arial Narrow"/>
        <family val="2"/>
      </rPr>
      <t xml:space="preserve"> (valor máximo)</t>
    </r>
  </si>
  <si>
    <t xml:space="preserve"> - Queroseno: se asimila a la densidad del queroseno de aviación indicada en el Reglamento de Ejecución (UE) 2018/2066 de la Comisión, de 19 de diciembre de 2018, sobre el seguimiento y la notificación de las emisiones de gases de efecto invernadero en aplicación de la Directiva 2003/87/CE del Parlamento Europeo y del Consejo y por el que se modifica el Reglamento (UE) n.° 601/2012 de la Comisión.</t>
  </si>
  <si>
    <r>
      <t>o</t>
    </r>
    <r>
      <rPr>
        <sz val="7"/>
        <rFont val="Arial Narrow"/>
        <family val="2"/>
      </rPr>
      <t xml:space="preserve">   </t>
    </r>
    <r>
      <rPr>
        <sz val="11"/>
        <rFont val="Arial Narrow"/>
        <family val="2"/>
      </rPr>
      <t>Gasolina: 720-775 kg/m</t>
    </r>
    <r>
      <rPr>
        <vertAlign val="superscript"/>
        <sz val="11"/>
        <rFont val="Arial Narrow"/>
        <family val="2"/>
      </rPr>
      <t>3</t>
    </r>
    <r>
      <rPr>
        <sz val="11"/>
        <rFont val="Arial Narrow"/>
        <family val="2"/>
      </rPr>
      <t>.</t>
    </r>
    <r>
      <rPr>
        <vertAlign val="superscript"/>
        <sz val="11"/>
        <rFont val="Arial Narrow"/>
        <family val="2"/>
      </rPr>
      <t xml:space="preserve"> </t>
    </r>
    <r>
      <rPr>
        <sz val="11"/>
        <rFont val="Arial Narrow"/>
        <family val="2"/>
      </rPr>
      <t>Valor medio: 748 kg/m3</t>
    </r>
  </si>
  <si>
    <t>Añadir lista año 2026 en AW;AX</t>
  </si>
  <si>
    <t>Extender formula si algún listado de FE sobrepasa la fila 1050</t>
  </si>
  <si>
    <t>Comercializadoras2024</t>
  </si>
  <si>
    <t>Mix 2024</t>
  </si>
  <si>
    <t>ACCIONA COMERCIALIZADORA B2C, S.L.</t>
  </si>
  <si>
    <t>ACENHOL ENERGIA CANARIAS, S.L</t>
  </si>
  <si>
    <t>AHORA LUZ ENERGIA, S.L.</t>
  </si>
  <si>
    <t>ALQUILER SEGURO ENERGÍA S.A.</t>
  </si>
  <si>
    <t>ASSENN ENERGY, S.L.</t>
  </si>
  <si>
    <t>CANARIAS LUZ ENERGIA RENOVABLE, S.L.</t>
  </si>
  <si>
    <t>CANDELA COMERCIALIZADORA, S.L.</t>
  </si>
  <si>
    <t>CARVISA ENERGIA SL</t>
  </si>
  <si>
    <t>COMERCIALIZADORA LUZ RURAL, S.L.</t>
  </si>
  <si>
    <t>CREA ENERGIA ECO, S.L.U.</t>
  </si>
  <si>
    <t>DYNEFF ESPAÑA, S.L.</t>
  </si>
  <si>
    <t>ECOVERGY RENOVABLES, S.L.</t>
  </si>
  <si>
    <t>ELECBALEAR, S.L.</t>
  </si>
  <si>
    <t>ENERGETICA HOTELERA, S.L.</t>
  </si>
  <si>
    <t>ENERGIAS RENOVADORAS, S.L.</t>
  </si>
  <si>
    <t>EVOLVE ENERGIA, SL</t>
  </si>
  <si>
    <t>FRANK ENERGIA IBERIA, S.L.</t>
  </si>
  <si>
    <t>GALAPAGO ENERGIA, S.L.U.</t>
  </si>
  <si>
    <t>GARCIA MUNTE ENERGIA, S.L</t>
  </si>
  <si>
    <t>GREENING SMART ENERGY, S.L.</t>
  </si>
  <si>
    <t>IBERDESA COMERCIALIZADORA SL</t>
  </si>
  <si>
    <t>NEÓN ENERGÍA EFICIENTE, S.L</t>
  </si>
  <si>
    <t>NIEVES ENERGÍA , S.L.</t>
  </si>
  <si>
    <t>NOBE SOLUCIONES Y ENERGÍA, S.L.</t>
  </si>
  <si>
    <t>PARATIENERGÍA S.L.</t>
  </si>
  <si>
    <t>POWER WATT ENERGY ISLAND, SL</t>
  </si>
  <si>
    <t>SIRAX ENERGY, S.L.</t>
  </si>
  <si>
    <t>SOLWE ENERGIA, S.L.</t>
  </si>
  <si>
    <t>TOTALENERGIES MERCADO ESPAÑA, S.A.U. (EXTINGUIDA)</t>
  </si>
  <si>
    <t>WEKIWI, S.L.</t>
  </si>
  <si>
    <t>ZETA ENERXÍA GALEGA, S.L.</t>
  </si>
  <si>
    <t>Nombres de las listas</t>
  </si>
  <si>
    <t>_Com202x</t>
  </si>
  <si>
    <t>_Mix202x</t>
  </si>
  <si>
    <r>
      <t xml:space="preserve">Pestaña </t>
    </r>
    <r>
      <rPr>
        <b/>
        <sz val="11"/>
        <rFont val="Arial Narrow"/>
        <family val="2"/>
      </rPr>
      <t>"Factores de emisión"</t>
    </r>
    <r>
      <rPr>
        <sz val="11"/>
        <rFont val="Arial Narrow"/>
        <family val="2"/>
      </rPr>
      <t xml:space="preserve">: se añaden los factores de emisión a aplicar a los cálculos de huella de carbono del año 2024 y se actualizan los factores de emisión de años anteriores a partir de los últimos datos proporcionados por el equipo del Sistema Español de Inventarios y la información reflejada en el Inventario Nacional de Gases de Efecto Invernadero (1990 - 2023). Edición 2025. 
Pestaña </t>
    </r>
    <r>
      <rPr>
        <b/>
        <sz val="11"/>
        <rFont val="Arial Narrow"/>
        <family val="2"/>
      </rPr>
      <t>"Vehículos y maquinaria"</t>
    </r>
    <r>
      <rPr>
        <sz val="11"/>
        <rFont val="Arial Narrow"/>
        <family val="2"/>
      </rPr>
      <t xml:space="preserve">: se añade el aditivo AdBlue para maquinaria y los factores de emisión del año 2024 referidos a km del gasóleo, CNG y LNG para camiones, en base al </t>
    </r>
    <r>
      <rPr>
        <i/>
        <sz val="11"/>
        <rFont val="Arial Narrow"/>
        <family val="2"/>
      </rPr>
      <t>Informe de la Comisión en virtud del Reglamento (UE) 2018/956 en el que se analizan los datos transmitidos por los Estados miembros y los fabricantes para el período de comunicación de 2021 sobre las emisiones de CO</t>
    </r>
    <r>
      <rPr>
        <i/>
        <vertAlign val="subscript"/>
        <sz val="11"/>
        <rFont val="Arial Narrow"/>
        <family val="2"/>
      </rPr>
      <t>2</t>
    </r>
    <r>
      <rPr>
        <i/>
        <sz val="11"/>
        <rFont val="Arial Narrow"/>
        <family val="2"/>
      </rPr>
      <t xml:space="preserve"> y el consumo de combustible de los vehículos pesados nuevos</t>
    </r>
    <r>
      <rPr>
        <sz val="11"/>
        <rFont val="Arial Narrow"/>
        <family val="2"/>
      </rPr>
      <t xml:space="preserve">. Se modifican los factores de emisión referidos a km del gasóleo, CNG y LNG para camiones de los años 2021 a 2023, de acuerdo a dicho informe. 
Pestaña </t>
    </r>
    <r>
      <rPr>
        <b/>
        <sz val="11"/>
        <rFont val="Arial Narrow"/>
        <family val="2"/>
      </rPr>
      <t>"Instalaciones fijas"</t>
    </r>
    <r>
      <rPr>
        <sz val="11"/>
        <rFont val="Arial Narrow"/>
        <family val="2"/>
      </rPr>
      <t xml:space="preserve"> y </t>
    </r>
    <r>
      <rPr>
        <b/>
        <sz val="11"/>
        <rFont val="Arial Narrow"/>
        <family val="2"/>
      </rPr>
      <t>"Vehículos y Maquinaria"</t>
    </r>
    <r>
      <rPr>
        <sz val="11"/>
        <rFont val="Arial Narrow"/>
        <family val="2"/>
      </rPr>
      <t xml:space="preserve">: se modifican las densidades de los combustibles fuelóleo, gasóleo B, gasóleo C y gasolina de aviación en base a las densidades reflejadas en el </t>
    </r>
    <r>
      <rPr>
        <i/>
        <sz val="11"/>
        <rFont val="Arial Narrow"/>
        <family val="2"/>
      </rPr>
      <t>Real Decreto 61/2006, de 31 de enero, por el que se determinan las especificaciones de gasolinas, gasóleos, fuelóleos y gases licuados del petróleo y se regula el uso de determinados biocarburantes</t>
    </r>
    <r>
      <rPr>
        <sz val="11"/>
        <rFont val="Arial Narrow"/>
        <family val="2"/>
      </rPr>
      <t xml:space="preserve">. Se utiliza el valor medio de los límites máximo y mínimo en caso de que se disponga de ambos datos.
</t>
    </r>
  </si>
  <si>
    <t>V24</t>
  </si>
  <si>
    <r>
      <t xml:space="preserve">Pestaña </t>
    </r>
    <r>
      <rPr>
        <b/>
        <sz val="11"/>
        <rFont val="Arial Narrow"/>
        <family val="2"/>
      </rPr>
      <t>"Electricidad y otras energías"</t>
    </r>
    <r>
      <rPr>
        <sz val="11"/>
        <rFont val="Arial Narrow"/>
        <family val="2"/>
      </rPr>
      <t>: se añade la opción "Varias comercializadoras" en el desplegable "Nombre de la comercializadora suministradora de energía" correspondiente al año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</si>
</sst>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00"/>
    <numFmt numFmtId="166" formatCode="0.000"/>
    <numFmt numFmtId="167" formatCode="0.0"/>
    <numFmt numFmtId="168" formatCode="#,##0.0"/>
    <numFmt numFmtId="169" formatCode="#,##0.0000"/>
    <numFmt numFmtId="170" formatCode="0.0000"/>
    <numFmt numFmtId="171" formatCode="0.0%"/>
  </numFmts>
  <fonts count="224" x14ac:knownFonts="1">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b/>
      <sz val="14"/>
      <name val="Arial Narrow"/>
      <family val="2"/>
    </font>
    <font>
      <sz val="10"/>
      <name val="Arial Narrow"/>
      <family val="2"/>
    </font>
    <font>
      <b/>
      <sz val="14"/>
      <color indexed="9"/>
      <name val="Arial Narrow"/>
      <family val="2"/>
    </font>
    <font>
      <b/>
      <sz val="11"/>
      <color indexed="9"/>
      <name val="Arial Narrow"/>
      <family val="2"/>
    </font>
    <font>
      <b/>
      <vertAlign val="subscript"/>
      <sz val="11"/>
      <color indexed="9"/>
      <name val="Arial Narrow"/>
      <family val="2"/>
    </font>
    <font>
      <b/>
      <sz val="11"/>
      <name val="Arial Narrow"/>
      <family val="2"/>
    </font>
    <font>
      <sz val="11"/>
      <name val="Arial Narrow"/>
      <family val="2"/>
    </font>
    <font>
      <b/>
      <sz val="10"/>
      <name val="Arial Narrow"/>
      <family val="2"/>
    </font>
    <font>
      <sz val="11"/>
      <color indexed="8"/>
      <name val="Arial Narrow"/>
      <family val="2"/>
    </font>
    <font>
      <u/>
      <sz val="11"/>
      <color indexed="12"/>
      <name val="Arial Narrow"/>
      <family val="2"/>
    </font>
    <font>
      <sz val="11"/>
      <color indexed="10"/>
      <name val="Arial Narrow"/>
      <family val="2"/>
    </font>
    <font>
      <vertAlign val="subscript"/>
      <sz val="11"/>
      <color indexed="8"/>
      <name val="Arial Narrow"/>
      <family val="2"/>
    </font>
    <font>
      <vertAlign val="subscript"/>
      <sz val="11"/>
      <name val="Arial Narrow"/>
      <family val="2"/>
    </font>
    <font>
      <b/>
      <sz val="11"/>
      <color indexed="8"/>
      <name val="Arial Narrow"/>
      <family val="2"/>
    </font>
    <font>
      <b/>
      <sz val="10"/>
      <color indexed="9"/>
      <name val="Arial Narrow"/>
      <family val="2"/>
    </font>
    <font>
      <sz val="10"/>
      <color indexed="8"/>
      <name val="Arial Narrow"/>
      <family val="2"/>
    </font>
    <font>
      <b/>
      <sz val="18"/>
      <color indexed="8"/>
      <name val="Arial Narrow"/>
      <family val="2"/>
    </font>
    <font>
      <b/>
      <sz val="12"/>
      <color indexed="9"/>
      <name val="Arial Narrow"/>
      <family val="2"/>
    </font>
    <font>
      <b/>
      <sz val="10"/>
      <color indexed="8"/>
      <name val="Arial Narrow"/>
      <family val="2"/>
    </font>
    <font>
      <b/>
      <vertAlign val="superscript"/>
      <sz val="10"/>
      <color indexed="9"/>
      <name val="Arial Narrow"/>
      <family val="2"/>
    </font>
    <font>
      <b/>
      <vertAlign val="subscript"/>
      <sz val="10"/>
      <color indexed="9"/>
      <name val="Arial Narrow"/>
      <family val="2"/>
    </font>
    <font>
      <b/>
      <sz val="14"/>
      <color indexed="9"/>
      <name val="Arial Narrow"/>
      <family val="2"/>
    </font>
    <font>
      <sz val="11"/>
      <color indexed="23"/>
      <name val="Arial Narrow"/>
      <family val="2"/>
    </font>
    <font>
      <sz val="10"/>
      <color indexed="23"/>
      <name val="Arial Narrow"/>
      <family val="2"/>
    </font>
    <font>
      <sz val="14"/>
      <color indexed="8"/>
      <name val="Arial Narrow"/>
      <family val="2"/>
    </font>
    <font>
      <b/>
      <sz val="14"/>
      <color indexed="8"/>
      <name val="Arial Narrow"/>
      <family val="2"/>
    </font>
    <font>
      <b/>
      <sz val="11"/>
      <color indexed="23"/>
      <name val="Arial Narrow"/>
      <family val="2"/>
    </font>
    <font>
      <b/>
      <sz val="10"/>
      <color indexed="23"/>
      <name val="Arial Narrow"/>
      <family val="2"/>
    </font>
    <font>
      <i/>
      <sz val="11"/>
      <name val="Arial Narrow"/>
      <family val="2"/>
    </font>
    <font>
      <b/>
      <sz val="10"/>
      <color indexed="12"/>
      <name val="Arial Narrow"/>
      <family val="2"/>
    </font>
    <font>
      <u/>
      <sz val="11"/>
      <color indexed="27"/>
      <name val="Calibri"/>
      <family val="2"/>
    </font>
    <font>
      <b/>
      <sz val="10"/>
      <color indexed="23"/>
      <name val="Arial Narrow"/>
      <family val="2"/>
    </font>
    <font>
      <b/>
      <sz val="11"/>
      <color indexed="30"/>
      <name val="Arial Narrow"/>
      <family val="2"/>
    </font>
    <font>
      <b/>
      <sz val="11"/>
      <color indexed="22"/>
      <name val="Arial Narrow"/>
      <family val="2"/>
    </font>
    <font>
      <b/>
      <sz val="11"/>
      <color indexed="23"/>
      <name val="Arial Narrow"/>
      <family val="2"/>
    </font>
    <font>
      <sz val="11"/>
      <color indexed="23"/>
      <name val="Arial Narrow"/>
      <family val="2"/>
    </font>
    <font>
      <sz val="11"/>
      <color indexed="23"/>
      <name val="Arial Narrow"/>
      <family val="2"/>
    </font>
    <font>
      <sz val="10"/>
      <color indexed="27"/>
      <name val="Arial Narrow"/>
      <family val="2"/>
    </font>
    <font>
      <b/>
      <sz val="14"/>
      <color indexed="30"/>
      <name val="Arial Narrow"/>
      <family val="2"/>
    </font>
    <font>
      <sz val="11"/>
      <color indexed="30"/>
      <name val="Arial Narrow"/>
      <family val="2"/>
    </font>
    <font>
      <b/>
      <sz val="12"/>
      <color indexed="23"/>
      <name val="Arial Narrow"/>
      <family val="2"/>
    </font>
    <font>
      <sz val="11"/>
      <color indexed="27"/>
      <name val="Arial Narrow"/>
      <family val="2"/>
    </font>
    <font>
      <sz val="14"/>
      <color indexed="23"/>
      <name val="Arial Narrow"/>
      <family val="2"/>
    </font>
    <font>
      <b/>
      <sz val="10"/>
      <color indexed="9"/>
      <name val="Arial Narrow"/>
      <family val="2"/>
    </font>
    <font>
      <sz val="10"/>
      <color indexed="9"/>
      <name val="Arial Narrow"/>
      <family val="2"/>
    </font>
    <font>
      <b/>
      <sz val="11"/>
      <color indexed="9"/>
      <name val="Arial Narrow"/>
      <family val="2"/>
    </font>
    <font>
      <b/>
      <sz val="22"/>
      <color indexed="62"/>
      <name val="Arial Narrow"/>
      <family val="2"/>
    </font>
    <font>
      <b/>
      <sz val="12"/>
      <color indexed="9"/>
      <name val="Arial Narrow"/>
      <family val="2"/>
    </font>
    <font>
      <b/>
      <sz val="9"/>
      <color indexed="9"/>
      <name val="Arial Narrow"/>
      <family val="2"/>
    </font>
    <font>
      <b/>
      <sz val="8"/>
      <color indexed="9"/>
      <name val="Arial Narrow"/>
      <family val="2"/>
    </font>
    <font>
      <sz val="6"/>
      <color indexed="8"/>
      <name val="Arial Narrow"/>
      <family val="2"/>
    </font>
    <font>
      <sz val="11"/>
      <color indexed="62"/>
      <name val="Calibri"/>
      <family val="2"/>
    </font>
    <font>
      <sz val="10"/>
      <color indexed="10"/>
      <name val="Arial Narrow"/>
      <family val="2"/>
    </font>
    <font>
      <sz val="10"/>
      <name val="Arial"/>
      <family val="2"/>
    </font>
    <font>
      <sz val="10"/>
      <name val="Verdana"/>
      <family val="2"/>
    </font>
    <font>
      <b/>
      <sz val="11"/>
      <color indexed="30"/>
      <name val="Arial Narrow"/>
      <family val="2"/>
    </font>
    <font>
      <sz val="11"/>
      <color indexed="27"/>
      <name val="Arial Narrow"/>
      <family val="2"/>
    </font>
    <font>
      <sz val="10"/>
      <color indexed="27"/>
      <name val="Arial Narrow"/>
      <family val="2"/>
    </font>
    <font>
      <sz val="10"/>
      <color indexed="8"/>
      <name val="Arial"/>
      <family val="2"/>
    </font>
    <font>
      <sz val="10"/>
      <color indexed="56"/>
      <name val="Arial Narrow"/>
      <family val="2"/>
    </font>
    <font>
      <b/>
      <vertAlign val="subscript"/>
      <sz val="9"/>
      <color indexed="9"/>
      <name val="Arial Narrow"/>
      <family val="2"/>
    </font>
    <font>
      <sz val="9"/>
      <name val="Arial Narrow"/>
      <family val="2"/>
    </font>
    <font>
      <b/>
      <sz val="11"/>
      <color theme="1"/>
      <name val="Calibri"/>
      <family val="2"/>
      <scheme val="minor"/>
    </font>
    <font>
      <sz val="10"/>
      <color rgb="FFCCFFFF"/>
      <name val="Arial Narrow"/>
      <family val="2"/>
    </font>
    <font>
      <sz val="11"/>
      <color rgb="FFCCFFFF"/>
      <name val="Arial Narrow"/>
      <family val="2"/>
    </font>
    <font>
      <b/>
      <sz val="10"/>
      <color rgb="FFCCFFFF"/>
      <name val="Arial Narrow"/>
      <family val="2"/>
    </font>
    <font>
      <b/>
      <sz val="11"/>
      <color rgb="FFCCFFFF"/>
      <name val="Arial Narrow"/>
      <family val="2"/>
    </font>
    <font>
      <b/>
      <sz val="14"/>
      <color rgb="FF0066CC"/>
      <name val="Arial Narrow"/>
      <family val="2"/>
    </font>
    <font>
      <b/>
      <sz val="10"/>
      <color theme="3"/>
      <name val="Arial Narrow"/>
      <family val="2"/>
    </font>
    <font>
      <sz val="11"/>
      <color theme="3"/>
      <name val="Arial Narrow"/>
      <family val="2"/>
    </font>
    <font>
      <sz val="10"/>
      <color theme="1"/>
      <name val="Arial Narrow"/>
      <family val="2"/>
    </font>
    <font>
      <b/>
      <sz val="11"/>
      <color theme="3"/>
      <name val="Arial Narrow"/>
      <family val="2"/>
    </font>
    <font>
      <sz val="10"/>
      <color theme="3"/>
      <name val="Arial Narrow"/>
      <family val="2"/>
    </font>
    <font>
      <sz val="9"/>
      <color theme="1"/>
      <name val="Calibri"/>
      <family val="2"/>
      <scheme val="minor"/>
    </font>
    <font>
      <sz val="11"/>
      <color rgb="FFCCFFFF"/>
      <name val="Calibri"/>
      <family val="2"/>
      <scheme val="minor"/>
    </font>
    <font>
      <sz val="10"/>
      <color rgb="FFFF0000"/>
      <name val="Arial Narrow"/>
      <family val="2"/>
    </font>
    <font>
      <b/>
      <sz val="11"/>
      <color rgb="FFFF0000"/>
      <name val="Arial Narrow"/>
      <family val="2"/>
    </font>
    <font>
      <b/>
      <sz val="14"/>
      <color rgb="FFCCFFFF"/>
      <name val="Arial Narrow"/>
      <family val="2"/>
    </font>
    <font>
      <b/>
      <sz val="12"/>
      <color theme="3"/>
      <name val="Arial Narrow"/>
      <family val="2"/>
    </font>
    <font>
      <b/>
      <sz val="16"/>
      <color rgb="FFCCFFFF"/>
      <name val="Calibri"/>
      <family val="2"/>
      <scheme val="minor"/>
    </font>
    <font>
      <b/>
      <sz val="10"/>
      <color theme="0"/>
      <name val="Arial Narrow"/>
      <family val="2"/>
    </font>
    <font>
      <b/>
      <sz val="11"/>
      <color theme="0"/>
      <name val="Arial Narrow"/>
      <family val="2"/>
    </font>
    <font>
      <b/>
      <vertAlign val="superscript"/>
      <sz val="10"/>
      <color theme="0"/>
      <name val="Arial Narrow"/>
      <family val="2"/>
    </font>
    <font>
      <sz val="9"/>
      <color theme="3"/>
      <name val="Arial Narrow"/>
      <family val="2"/>
    </font>
    <font>
      <i/>
      <sz val="9"/>
      <color theme="3"/>
      <name val="Arial Narrow"/>
      <family val="2"/>
    </font>
    <font>
      <sz val="11"/>
      <color rgb="FFF60000"/>
      <name val="Arial Narrow"/>
      <family val="2"/>
    </font>
    <font>
      <sz val="12"/>
      <color theme="3"/>
      <name val="Arial Narrow"/>
      <family val="2"/>
    </font>
    <font>
      <sz val="12"/>
      <color indexed="23"/>
      <name val="Arial Narrow"/>
      <family val="2"/>
    </font>
    <font>
      <sz val="11"/>
      <color rgb="FFFF0000"/>
      <name val="Calibri"/>
      <family val="2"/>
      <scheme val="minor"/>
    </font>
    <font>
      <sz val="11"/>
      <name val="Calibri"/>
      <family val="2"/>
      <scheme val="minor"/>
    </font>
    <font>
      <b/>
      <sz val="11"/>
      <color theme="0" tint="-0.499984740745262"/>
      <name val="Arial Narrow"/>
      <family val="2"/>
    </font>
    <font>
      <b/>
      <i/>
      <sz val="13"/>
      <color rgb="FF0070C0"/>
      <name val="Arial Narrow"/>
      <family val="2"/>
    </font>
    <font>
      <u/>
      <sz val="11"/>
      <color theme="1"/>
      <name val="Calibri"/>
      <family val="2"/>
      <scheme val="minor"/>
    </font>
    <font>
      <sz val="9"/>
      <color indexed="81"/>
      <name val="Tahoma"/>
      <family val="2"/>
    </font>
    <font>
      <sz val="11"/>
      <color theme="0" tint="-0.499984740745262"/>
      <name val="Calibri"/>
      <family val="2"/>
      <scheme val="minor"/>
    </font>
    <font>
      <sz val="10"/>
      <color theme="1"/>
      <name val="Calibri"/>
      <family val="2"/>
      <scheme val="minor"/>
    </font>
    <font>
      <b/>
      <sz val="9"/>
      <color indexed="81"/>
      <name val="Tahoma"/>
      <family val="2"/>
    </font>
    <font>
      <b/>
      <sz val="11"/>
      <name val="Calibri"/>
      <family val="2"/>
      <scheme val="minor"/>
    </font>
    <font>
      <sz val="14"/>
      <color theme="1"/>
      <name val="Calibri"/>
      <family val="2"/>
      <scheme val="minor"/>
    </font>
    <font>
      <u/>
      <sz val="11"/>
      <name val="Calibri"/>
      <family val="2"/>
      <scheme val="minor"/>
    </font>
    <font>
      <i/>
      <u/>
      <sz val="11"/>
      <color theme="1"/>
      <name val="Calibri"/>
      <family val="2"/>
      <scheme val="minor"/>
    </font>
    <font>
      <b/>
      <sz val="12"/>
      <color rgb="FF0066CC"/>
      <name val="Arial Narrow"/>
      <family val="2"/>
    </font>
    <font>
      <b/>
      <sz val="8"/>
      <name val="Arial Narrow"/>
      <family val="2"/>
    </font>
    <font>
      <b/>
      <sz val="12"/>
      <color theme="0"/>
      <name val="Arial Narrow"/>
      <family val="2"/>
    </font>
    <font>
      <b/>
      <i/>
      <sz val="11"/>
      <color rgb="FF0066CC"/>
      <name val="Arial Narrow"/>
      <family val="2"/>
    </font>
    <font>
      <sz val="11"/>
      <color rgb="FF1F497D"/>
      <name val="Arial Narrow"/>
      <family val="2"/>
    </font>
    <font>
      <sz val="14"/>
      <color theme="0"/>
      <name val="Calibri"/>
      <family val="2"/>
      <scheme val="minor"/>
    </font>
    <font>
      <i/>
      <sz val="11"/>
      <color theme="1"/>
      <name val="Calibri"/>
      <family val="2"/>
      <scheme val="minor"/>
    </font>
    <font>
      <sz val="10"/>
      <name val="Calibri"/>
      <family val="2"/>
      <scheme val="minor"/>
    </font>
    <font>
      <b/>
      <sz val="11"/>
      <color indexed="9"/>
      <name val="Calibri"/>
      <family val="2"/>
      <scheme val="minor"/>
    </font>
    <font>
      <b/>
      <sz val="11"/>
      <color rgb="FFFF0000"/>
      <name val="Calibri"/>
      <family val="2"/>
      <scheme val="minor"/>
    </font>
    <font>
      <sz val="9"/>
      <name val="Calibri"/>
      <family val="2"/>
      <scheme val="minor"/>
    </font>
    <font>
      <b/>
      <u/>
      <sz val="11"/>
      <name val="Calibri"/>
      <family val="2"/>
      <scheme val="minor"/>
    </font>
    <font>
      <i/>
      <sz val="11"/>
      <name val="Calibri"/>
      <family val="2"/>
      <scheme val="minor"/>
    </font>
    <font>
      <sz val="14"/>
      <name val="Calibri"/>
      <family val="2"/>
      <scheme val="minor"/>
    </font>
    <font>
      <b/>
      <sz val="14"/>
      <color theme="0"/>
      <name val="Calibri"/>
      <family val="2"/>
      <scheme val="minor"/>
    </font>
    <font>
      <b/>
      <sz val="11"/>
      <color theme="0" tint="-0.499984740745262"/>
      <name val="Calibri"/>
      <family val="2"/>
      <scheme val="minor"/>
    </font>
    <font>
      <b/>
      <sz val="16"/>
      <color theme="0"/>
      <name val="Calibri"/>
      <family val="2"/>
      <scheme val="minor"/>
    </font>
    <font>
      <b/>
      <sz val="10"/>
      <name val="Calibri"/>
      <family val="2"/>
      <scheme val="minor"/>
    </font>
    <font>
      <i/>
      <u/>
      <sz val="11"/>
      <name val="Calibri"/>
      <family val="2"/>
      <scheme val="minor"/>
    </font>
    <font>
      <sz val="11"/>
      <color indexed="8"/>
      <name val="Calibri"/>
      <family val="2"/>
      <scheme val="minor"/>
    </font>
    <font>
      <u/>
      <sz val="11"/>
      <color theme="10"/>
      <name val="Calibri"/>
      <family val="2"/>
      <scheme val="minor"/>
    </font>
    <font>
      <b/>
      <sz val="12"/>
      <color theme="0"/>
      <name val="Calibri"/>
      <family val="2"/>
      <scheme val="minor"/>
    </font>
    <font>
      <b/>
      <i/>
      <u/>
      <sz val="12"/>
      <color theme="3" tint="0.39997558519241921"/>
      <name val="Calibri"/>
      <family val="2"/>
      <scheme val="minor"/>
    </font>
    <font>
      <b/>
      <vertAlign val="subscript"/>
      <sz val="10"/>
      <name val="Calibri"/>
      <family val="2"/>
      <scheme val="minor"/>
    </font>
    <font>
      <i/>
      <sz val="10"/>
      <name val="Calibri"/>
      <family val="2"/>
      <scheme val="minor"/>
    </font>
    <font>
      <i/>
      <sz val="10"/>
      <color theme="1"/>
      <name val="Calibri"/>
      <family val="2"/>
      <scheme val="minor"/>
    </font>
    <font>
      <sz val="11"/>
      <color theme="1"/>
      <name val="Calibri"/>
      <family val="2"/>
      <scheme val="minor"/>
    </font>
    <font>
      <b/>
      <vertAlign val="superscript"/>
      <sz val="10"/>
      <name val="Arial Narrow"/>
      <family val="2"/>
    </font>
    <font>
      <sz val="11"/>
      <color indexed="9"/>
      <name val="Arial Narrow"/>
      <family val="2"/>
    </font>
    <font>
      <sz val="12"/>
      <name val="Arial Narrow"/>
      <family val="2"/>
    </font>
    <font>
      <b/>
      <vertAlign val="subscript"/>
      <sz val="11"/>
      <color theme="0"/>
      <name val="Arial Narrow"/>
      <family val="2"/>
    </font>
    <font>
      <b/>
      <sz val="9"/>
      <color theme="0"/>
      <name val="Arial Narrow"/>
      <family val="2"/>
    </font>
    <font>
      <b/>
      <vertAlign val="subscript"/>
      <sz val="9"/>
      <color theme="0"/>
      <name val="Arial Narrow"/>
      <family val="2"/>
    </font>
    <font>
      <sz val="11"/>
      <color theme="1"/>
      <name val="Arial Narrow"/>
      <family val="2"/>
    </font>
    <font>
      <b/>
      <sz val="14"/>
      <color rgb="FF0070C0"/>
      <name val="Arial Narrow"/>
      <family val="2"/>
    </font>
    <font>
      <sz val="10"/>
      <color rgb="FF000000"/>
      <name val="Arial Narrow"/>
      <family val="2"/>
    </font>
    <font>
      <vertAlign val="subscript"/>
      <sz val="10"/>
      <color theme="1"/>
      <name val="Arial Narrow"/>
      <family val="2"/>
    </font>
    <font>
      <vertAlign val="subscript"/>
      <sz val="10"/>
      <color rgb="FF000000"/>
      <name val="Arial Narrow"/>
      <family val="2"/>
    </font>
    <font>
      <vertAlign val="subscript"/>
      <sz val="10"/>
      <name val="Arial Narrow"/>
      <family val="2"/>
    </font>
    <font>
      <sz val="8"/>
      <name val="Arial Narrow"/>
      <family val="2"/>
    </font>
    <font>
      <vertAlign val="subscript"/>
      <sz val="9"/>
      <name val="Arial Narrow"/>
      <family val="2"/>
    </font>
    <font>
      <b/>
      <sz val="9"/>
      <color theme="0" tint="-0.499984740745262"/>
      <name val="Arial Narrow"/>
      <family val="2"/>
    </font>
    <font>
      <sz val="10"/>
      <color theme="1" tint="0.499984740745262"/>
      <name val="Arial Narrow"/>
      <family val="2"/>
    </font>
    <font>
      <u/>
      <sz val="10"/>
      <color indexed="12"/>
      <name val="Arial Narrow"/>
      <family val="2"/>
    </font>
    <font>
      <u/>
      <sz val="12"/>
      <color rgb="FF0070C0"/>
      <name val="Arial Narrow"/>
      <family val="2"/>
    </font>
    <font>
      <b/>
      <i/>
      <u/>
      <sz val="12"/>
      <color rgb="FF0070C0"/>
      <name val="Arial Narrow"/>
      <family val="2"/>
    </font>
    <font>
      <sz val="10"/>
      <color rgb="FF0000FF"/>
      <name val="Arial Narrow"/>
      <family val="2"/>
    </font>
    <font>
      <u/>
      <sz val="10"/>
      <color rgb="FF0000FF"/>
      <name val="Arial Narrow"/>
      <family val="2"/>
    </font>
    <font>
      <sz val="10"/>
      <color theme="1"/>
      <name val="Arial"/>
      <family val="2"/>
    </font>
    <font>
      <b/>
      <u/>
      <sz val="16"/>
      <name val="Calibri"/>
      <family val="2"/>
      <scheme val="minor"/>
    </font>
    <font>
      <i/>
      <sz val="9"/>
      <name val="Calibri"/>
      <family val="2"/>
      <scheme val="minor"/>
    </font>
    <font>
      <u/>
      <sz val="10"/>
      <color theme="1"/>
      <name val="Calibri"/>
      <family val="2"/>
      <scheme val="minor"/>
    </font>
    <font>
      <sz val="7"/>
      <color theme="1"/>
      <name val="Calibri"/>
      <family val="2"/>
      <scheme val="minor"/>
    </font>
    <font>
      <b/>
      <sz val="20"/>
      <color theme="0"/>
      <name val="Arial Narrow"/>
      <family val="2"/>
    </font>
    <font>
      <b/>
      <sz val="14"/>
      <color rgb="FF69613B"/>
      <name val="Arial Narrow"/>
      <family val="2"/>
    </font>
    <font>
      <i/>
      <sz val="12"/>
      <name val="Arial Narrow"/>
      <family val="2"/>
    </font>
    <font>
      <vertAlign val="superscript"/>
      <sz val="11"/>
      <color indexed="8"/>
      <name val="Arial Narrow"/>
      <family val="2"/>
    </font>
    <font>
      <sz val="11"/>
      <color rgb="FF69613B"/>
      <name val="Calibri"/>
      <family val="2"/>
      <scheme val="minor"/>
    </font>
    <font>
      <b/>
      <sz val="10"/>
      <color rgb="FF69613B"/>
      <name val="Arial Narrow"/>
      <family val="2"/>
    </font>
    <font>
      <b/>
      <sz val="11"/>
      <color rgb="FF69613B"/>
      <name val="Arial Narrow"/>
      <family val="2"/>
    </font>
    <font>
      <b/>
      <vertAlign val="subscript"/>
      <sz val="12"/>
      <color indexed="8"/>
      <name val="Arial Narrow"/>
      <family val="2"/>
    </font>
    <font>
      <b/>
      <sz val="12"/>
      <color indexed="8"/>
      <name val="Arial Narrow"/>
      <family val="2"/>
    </font>
    <font>
      <b/>
      <sz val="12"/>
      <name val="Arial Narrow"/>
      <family val="2"/>
    </font>
    <font>
      <b/>
      <sz val="11"/>
      <color theme="1" tint="0.499984740745262"/>
      <name val="Arial Narrow"/>
      <family val="2"/>
    </font>
    <font>
      <b/>
      <sz val="12"/>
      <color rgb="FF69613B"/>
      <name val="Arial Narrow"/>
      <family val="2"/>
    </font>
    <font>
      <sz val="11"/>
      <color rgb="FF69613B"/>
      <name val="Arial Narrow"/>
      <family val="2"/>
    </font>
    <font>
      <sz val="10"/>
      <color rgb="FF69613B"/>
      <name val="Arial Narrow"/>
      <family val="2"/>
    </font>
    <font>
      <sz val="10"/>
      <color rgb="FF69613B"/>
      <name val="Calibri"/>
      <family val="2"/>
    </font>
    <font>
      <sz val="11"/>
      <color rgb="FF69613B"/>
      <name val="Calibri"/>
      <family val="2"/>
    </font>
    <font>
      <sz val="11"/>
      <color theme="1" tint="0.499984740745262"/>
      <name val="Calibri"/>
      <family val="2"/>
      <scheme val="minor"/>
    </font>
    <font>
      <sz val="11"/>
      <color theme="1" tint="0.499984740745262"/>
      <name val="Arial Narrow"/>
      <family val="2"/>
    </font>
    <font>
      <sz val="10"/>
      <color theme="1" tint="0.499984740745262"/>
      <name val="Calibri"/>
      <family val="2"/>
    </font>
    <font>
      <sz val="11"/>
      <color theme="1" tint="0.499984740745262"/>
      <name val="Calibri"/>
      <family val="2"/>
    </font>
    <font>
      <i/>
      <sz val="9"/>
      <name val="Arial Narrow"/>
      <family val="2"/>
    </font>
    <font>
      <u/>
      <sz val="11"/>
      <name val="Arial Narrow"/>
      <family val="2"/>
    </font>
    <font>
      <b/>
      <i/>
      <sz val="13"/>
      <color rgb="FF69613B"/>
      <name val="Arial Narrow"/>
      <family val="2"/>
    </font>
    <font>
      <b/>
      <i/>
      <u/>
      <sz val="13"/>
      <color rgb="FF69613B"/>
      <name val="Arial Narrow"/>
      <family val="2"/>
    </font>
    <font>
      <i/>
      <sz val="13"/>
      <color rgb="FF69613B"/>
      <name val="Arial Narrow"/>
      <family val="2"/>
    </font>
    <font>
      <b/>
      <i/>
      <vertAlign val="subscript"/>
      <sz val="13"/>
      <color rgb="FF69613B"/>
      <name val="Arial Narrow"/>
      <family val="2"/>
    </font>
    <font>
      <vertAlign val="superscript"/>
      <sz val="9"/>
      <name val="Arial Narrow"/>
      <family val="2"/>
    </font>
    <font>
      <b/>
      <i/>
      <u/>
      <sz val="12"/>
      <color rgb="FF69613B"/>
      <name val="Arial Narrow"/>
      <family val="2"/>
    </font>
    <font>
      <vertAlign val="superscript"/>
      <sz val="10"/>
      <name val="Arial Narrow"/>
      <family val="2"/>
    </font>
    <font>
      <i/>
      <sz val="10"/>
      <name val="Arial Narrow"/>
      <family val="2"/>
    </font>
    <font>
      <sz val="10"/>
      <color rgb="FFDDD9C4"/>
      <name val="Arial Narrow"/>
      <family val="2"/>
    </font>
    <font>
      <sz val="9"/>
      <color rgb="FFDDD9C4"/>
      <name val="Arial Narrow"/>
      <family val="2"/>
    </font>
    <font>
      <sz val="11"/>
      <color rgb="FFDDD9C4"/>
      <name val="Arial Narrow"/>
      <family val="2"/>
    </font>
    <font>
      <b/>
      <sz val="10"/>
      <color rgb="FFDDD9C4"/>
      <name val="Arial Narrow"/>
      <family val="2"/>
    </font>
    <font>
      <b/>
      <sz val="11"/>
      <color rgb="FFDDD9C4"/>
      <name val="Arial Narrow"/>
      <family val="2"/>
    </font>
    <font>
      <vertAlign val="superscript"/>
      <sz val="11"/>
      <name val="Arial Narrow"/>
      <family val="2"/>
    </font>
    <font>
      <b/>
      <sz val="11"/>
      <color theme="2" tint="-0.749992370372631"/>
      <name val="Arial Narrow"/>
      <family val="2"/>
    </font>
    <font>
      <sz val="11"/>
      <color rgb="FF292929"/>
      <name val="Arial Narrow"/>
      <family val="2"/>
    </font>
    <font>
      <sz val="11"/>
      <color indexed="63"/>
      <name val="Arial Narrow"/>
      <family val="2"/>
    </font>
    <font>
      <b/>
      <sz val="11"/>
      <color indexed="63"/>
      <name val="Arial Narrow"/>
      <family val="2"/>
    </font>
    <font>
      <i/>
      <sz val="11"/>
      <color indexed="63"/>
      <name val="Arial Narrow"/>
      <family val="2"/>
    </font>
    <font>
      <sz val="7"/>
      <name val="Arial Narrow"/>
      <family val="2"/>
    </font>
    <font>
      <b/>
      <i/>
      <sz val="12"/>
      <name val="Arial Narrow"/>
      <family val="2"/>
    </font>
    <font>
      <b/>
      <i/>
      <vertAlign val="subscript"/>
      <sz val="12"/>
      <name val="Arial Narrow"/>
      <family val="2"/>
    </font>
    <font>
      <vertAlign val="subscript"/>
      <sz val="10"/>
      <color rgb="FF69613B"/>
      <name val="Arial Narrow"/>
      <family val="2"/>
    </font>
    <font>
      <vertAlign val="subscript"/>
      <sz val="11"/>
      <color theme="1"/>
      <name val="Calibri"/>
      <family val="2"/>
      <scheme val="minor"/>
    </font>
    <font>
      <sz val="11"/>
      <color theme="3"/>
      <name val="Calibri"/>
      <family val="2"/>
      <scheme val="minor"/>
    </font>
    <font>
      <sz val="10"/>
      <color rgb="FF003366"/>
      <name val="Arial Narrow"/>
      <family val="2"/>
    </font>
    <font>
      <i/>
      <u/>
      <sz val="11"/>
      <name val="Arial Narrow"/>
      <family val="2"/>
    </font>
    <font>
      <vertAlign val="superscript"/>
      <sz val="10"/>
      <color rgb="FF000000"/>
      <name val="Arial Narrow"/>
      <family val="2"/>
    </font>
    <font>
      <u/>
      <sz val="11"/>
      <color rgb="FF0000FF"/>
      <name val="Arial Narrow"/>
      <family val="2"/>
    </font>
    <font>
      <b/>
      <sz val="14"/>
      <color theme="3"/>
      <name val="Arial Narrow"/>
      <family val="2"/>
    </font>
    <font>
      <sz val="10.5"/>
      <name val="Arial Narrow"/>
      <family val="2"/>
    </font>
    <font>
      <vertAlign val="subscript"/>
      <sz val="10.5"/>
      <name val="Arial Narrow"/>
      <family val="2"/>
    </font>
    <font>
      <i/>
      <sz val="10.5"/>
      <name val="Arial Narrow"/>
      <family val="2"/>
    </font>
    <font>
      <sz val="10"/>
      <color theme="0" tint="-0.499984740745262"/>
      <name val="Calibri"/>
      <family val="2"/>
      <scheme val="minor"/>
    </font>
    <font>
      <b/>
      <i/>
      <u/>
      <sz val="11"/>
      <name val="Calibri"/>
      <family val="2"/>
      <scheme val="minor"/>
    </font>
    <font>
      <i/>
      <sz val="10"/>
      <color theme="0" tint="-0.499984740745262"/>
      <name val="Calibri"/>
      <family val="2"/>
      <scheme val="minor"/>
    </font>
    <font>
      <i/>
      <sz val="11"/>
      <color theme="0" tint="-0.499984740745262"/>
      <name val="Calibri"/>
      <family val="2"/>
      <scheme val="minor"/>
    </font>
    <font>
      <b/>
      <i/>
      <u/>
      <sz val="11"/>
      <color theme="1"/>
      <name val="Calibri"/>
      <family val="2"/>
      <scheme val="minor"/>
    </font>
    <font>
      <b/>
      <sz val="14"/>
      <color rgb="FFFF0000"/>
      <name val="Arial Narrow"/>
      <family val="2"/>
    </font>
    <font>
      <sz val="10"/>
      <color rgb="FF1F497D"/>
      <name val="Arial Narrow"/>
      <family val="2"/>
    </font>
    <font>
      <u/>
      <sz val="10"/>
      <name val="Arial Narrow"/>
      <family val="2"/>
    </font>
    <font>
      <i/>
      <vertAlign val="subscript"/>
      <sz val="11"/>
      <name val="Arial Narrow"/>
      <family val="2"/>
    </font>
    <font>
      <u/>
      <sz val="11"/>
      <color indexed="12"/>
      <name val="Arial"/>
      <family val="2"/>
    </font>
  </fonts>
  <fills count="48">
    <fill>
      <patternFill patternType="none"/>
    </fill>
    <fill>
      <patternFill patternType="gray125"/>
    </fill>
    <fill>
      <patternFill patternType="solid">
        <fgColor indexed="47"/>
      </patternFill>
    </fill>
    <fill>
      <patternFill patternType="solid">
        <fgColor indexed="30"/>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6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EFCD8"/>
        <bgColor indexed="64"/>
      </patternFill>
    </fill>
    <fill>
      <patternFill patternType="solid">
        <fgColor rgb="FF0066CC"/>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rgb="FFF2F2F2"/>
        <bgColor indexed="64"/>
      </patternFill>
    </fill>
    <fill>
      <patternFill patternType="solid">
        <fgColor theme="4" tint="0.79998168889431442"/>
        <bgColor indexed="48"/>
      </patternFill>
    </fill>
    <fill>
      <patternFill patternType="solid">
        <fgColor rgb="FF99CCFF"/>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DDD9C4"/>
        <bgColor indexed="64"/>
      </patternFill>
    </fill>
    <fill>
      <patternFill patternType="solid">
        <fgColor rgb="FF69613B"/>
        <bgColor indexed="64"/>
      </patternFill>
    </fill>
    <fill>
      <patternFill patternType="solid">
        <fgColor rgb="FFC0C0C0"/>
        <bgColor indexed="64"/>
      </patternFill>
    </fill>
    <fill>
      <patternFill patternType="solid">
        <fgColor theme="1" tint="0.499984740745262"/>
        <bgColor indexed="64"/>
      </patternFill>
    </fill>
    <fill>
      <patternFill patternType="solid">
        <fgColor rgb="FF69613B"/>
        <bgColor indexed="48"/>
      </patternFill>
    </fill>
    <fill>
      <patternFill patternType="solid">
        <fgColor theme="0" tint="-0.499984740745262"/>
        <bgColor indexed="64"/>
      </patternFill>
    </fill>
    <fill>
      <patternFill patternType="solid">
        <fgColor rgb="FFFFFFCC"/>
        <bgColor indexed="64"/>
      </patternFill>
    </fill>
    <fill>
      <patternFill patternType="solid">
        <fgColor theme="0" tint="-0.499984740745262"/>
        <bgColor indexed="48"/>
      </patternFill>
    </fill>
    <fill>
      <patternFill patternType="solid">
        <fgColor indexed="55"/>
        <bgColor indexed="48"/>
      </patternFill>
    </fill>
    <fill>
      <patternFill patternType="solid">
        <fgColor indexed="55"/>
        <bgColor indexed="64"/>
      </patternFill>
    </fill>
    <fill>
      <patternFill patternType="solid">
        <fgColor rgb="FF969696"/>
        <bgColor indexed="48"/>
      </patternFill>
    </fill>
    <fill>
      <patternFill patternType="solid">
        <fgColor theme="5" tint="0.59999389629810485"/>
        <bgColor indexed="64"/>
      </patternFill>
    </fill>
  </fills>
  <borders count="27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style="thin">
        <color indexed="9"/>
      </right>
      <top/>
      <bottom/>
      <diagonal/>
    </border>
    <border>
      <left style="thin">
        <color indexed="23"/>
      </left>
      <right style="thin">
        <color indexed="23"/>
      </right>
      <top/>
      <bottom style="thin">
        <color indexed="23"/>
      </bottom>
      <diagonal/>
    </border>
    <border>
      <left/>
      <right/>
      <top/>
      <bottom style="thin">
        <color indexed="55"/>
      </bottom>
      <diagonal/>
    </border>
    <border>
      <left/>
      <right/>
      <top style="thin">
        <color indexed="55"/>
      </top>
      <bottom/>
      <diagonal/>
    </border>
    <border>
      <left style="thin">
        <color indexed="55"/>
      </left>
      <right/>
      <top style="thin">
        <color indexed="55"/>
      </top>
      <bottom/>
      <diagonal/>
    </border>
    <border>
      <left style="thin">
        <color indexed="55"/>
      </left>
      <right/>
      <top/>
      <bottom style="thin">
        <color indexed="55"/>
      </bottom>
      <diagonal/>
    </border>
    <border>
      <left style="thin">
        <color indexed="23"/>
      </left>
      <right/>
      <top style="thin">
        <color indexed="23"/>
      </top>
      <bottom style="thin">
        <color indexed="23"/>
      </bottom>
      <diagonal/>
    </border>
    <border>
      <left style="thin">
        <color indexed="9"/>
      </left>
      <right style="thin">
        <color indexed="23"/>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3"/>
      </bottom>
      <diagonal/>
    </border>
    <border>
      <left/>
      <right style="thin">
        <color indexed="9"/>
      </right>
      <top style="thin">
        <color indexed="23"/>
      </top>
      <bottom style="thin">
        <color indexed="23"/>
      </bottom>
      <diagonal/>
    </border>
    <border>
      <left style="thin">
        <color indexed="9"/>
      </left>
      <right/>
      <top style="thin">
        <color indexed="9"/>
      </top>
      <bottom style="thin">
        <color indexed="9"/>
      </bottom>
      <diagonal/>
    </border>
    <border>
      <left style="thin">
        <color indexed="9"/>
      </left>
      <right/>
      <top/>
      <bottom/>
      <diagonal/>
    </border>
    <border>
      <left/>
      <right style="thin">
        <color indexed="55"/>
      </right>
      <top style="thin">
        <color indexed="55"/>
      </top>
      <bottom style="thin">
        <color indexed="55"/>
      </bottom>
      <diagonal/>
    </border>
    <border>
      <left style="thin">
        <color theme="0"/>
      </left>
      <right style="thin">
        <color theme="0"/>
      </right>
      <top style="thin">
        <color theme="0"/>
      </top>
      <bottom style="thin">
        <color theme="0"/>
      </bottom>
      <diagonal/>
    </border>
    <border>
      <left style="thin">
        <color theme="0"/>
      </left>
      <right style="thin">
        <color theme="0" tint="-0.499984740745262"/>
      </right>
      <top style="thin">
        <color theme="0" tint="-0.499984740745262"/>
      </top>
      <bottom style="thin">
        <color theme="0" tint="-0.499984740745262"/>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499984740745262"/>
      </left>
      <right/>
      <top style="thin">
        <color theme="0"/>
      </top>
      <bottom style="thin">
        <color theme="0" tint="-0.499984740745262"/>
      </bottom>
      <diagonal/>
    </border>
    <border>
      <left/>
      <right/>
      <top style="thin">
        <color theme="0"/>
      </top>
      <bottom style="thin">
        <color theme="0" tint="-0.499984740745262"/>
      </bottom>
      <diagonal/>
    </border>
    <border>
      <left/>
      <right style="thin">
        <color theme="0" tint="-0.499984740745262"/>
      </right>
      <top style="thin">
        <color theme="0"/>
      </top>
      <bottom style="thin">
        <color theme="0" tint="-0.499984740745262"/>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tint="-0.499984740745262"/>
      </left>
      <right style="thin">
        <color indexed="23"/>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right>
      <top style="thin">
        <color indexed="23"/>
      </top>
      <bottom style="thin">
        <color indexed="23"/>
      </bottom>
      <diagonal/>
    </border>
    <border>
      <left style="thin">
        <color theme="0"/>
      </left>
      <right style="thin">
        <color indexed="23"/>
      </right>
      <top style="thin">
        <color indexed="23"/>
      </top>
      <bottom style="thin">
        <color indexed="23"/>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tint="-0.499984740745262"/>
      </left>
      <right style="thin">
        <color theme="0" tint="-0.499984740745262"/>
      </right>
      <top style="thin">
        <color theme="0" tint="-0.499984740745262"/>
      </top>
      <bottom style="thin">
        <color indexed="23"/>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style="thin">
        <color indexed="9"/>
      </right>
      <top style="thin">
        <color theme="0" tint="-0.499984740745262"/>
      </top>
      <bottom style="thin">
        <color theme="0" tint="-0.499984740745262"/>
      </bottom>
      <diagonal/>
    </border>
    <border>
      <left style="thin">
        <color theme="0" tint="-0.499984740745262"/>
      </left>
      <right style="thin">
        <color indexed="55"/>
      </right>
      <top style="thin">
        <color theme="0" tint="-0.499984740745262"/>
      </top>
      <bottom style="thin">
        <color indexed="9"/>
      </bottom>
      <diagonal/>
    </border>
    <border>
      <left style="thin">
        <color indexed="55"/>
      </left>
      <right style="thin">
        <color indexed="55"/>
      </right>
      <top style="thin">
        <color theme="0" tint="-0.499984740745262"/>
      </top>
      <bottom style="thin">
        <color indexed="9"/>
      </bottom>
      <diagonal/>
    </border>
    <border>
      <left style="thin">
        <color theme="0" tint="-0.499984740745262"/>
      </left>
      <right style="thin">
        <color indexed="55"/>
      </right>
      <top style="thin">
        <color indexed="9"/>
      </top>
      <bottom style="thin">
        <color theme="0" tint="-0.499984740745262"/>
      </bottom>
      <diagonal/>
    </border>
    <border>
      <left style="thin">
        <color indexed="55"/>
      </left>
      <right style="thin">
        <color indexed="55"/>
      </right>
      <top style="thin">
        <color indexed="9"/>
      </top>
      <bottom style="thin">
        <color theme="0" tint="-0.499984740745262"/>
      </bottom>
      <diagonal/>
    </border>
    <border>
      <left style="thin">
        <color indexed="55"/>
      </left>
      <right/>
      <top style="thin">
        <color theme="0" tint="-0.499984740745262"/>
      </top>
      <bottom style="thin">
        <color indexed="9"/>
      </bottom>
      <diagonal/>
    </border>
    <border>
      <left style="thin">
        <color indexed="55"/>
      </left>
      <right/>
      <top style="thin">
        <color indexed="9"/>
      </top>
      <bottom style="thin">
        <color theme="0" tint="-0.499984740745262"/>
      </bottom>
      <diagonal/>
    </border>
    <border>
      <left/>
      <right style="thin">
        <color theme="0"/>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left>
      <right style="thin">
        <color indexed="9"/>
      </right>
      <top style="thin">
        <color theme="0" tint="-0.499984740745262"/>
      </top>
      <bottom style="thin">
        <color indexed="9"/>
      </bottom>
      <diagonal/>
    </border>
    <border>
      <left style="thin">
        <color theme="0"/>
      </left>
      <right style="thin">
        <color indexed="9"/>
      </right>
      <top style="thin">
        <color indexed="9"/>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right>
      <top style="thin">
        <color theme="0" tint="-0.499984740745262"/>
      </top>
      <bottom/>
      <diagonal/>
    </border>
    <border>
      <left style="thin">
        <color theme="0" tint="-0.499984740745262"/>
      </left>
      <right style="thin">
        <color theme="0"/>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top/>
      <bottom/>
      <diagonal/>
    </border>
    <border>
      <left style="thin">
        <color theme="0"/>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theme="0"/>
      </right>
      <top/>
      <bottom/>
      <diagonal/>
    </border>
    <border>
      <left/>
      <right style="thin">
        <color indexed="64"/>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indexed="9"/>
      </left>
      <right/>
      <top style="thin">
        <color theme="0" tint="-0.499984740745262"/>
      </top>
      <bottom style="thin">
        <color indexed="9"/>
      </bottom>
      <diagonal/>
    </border>
    <border>
      <left style="thin">
        <color theme="0" tint="-0.499984740745262"/>
      </left>
      <right style="thin">
        <color theme="0" tint="-0.499984740745262"/>
      </right>
      <top style="thin">
        <color theme="0" tint="-0.499984740745262"/>
      </top>
      <bottom style="thin">
        <color indexed="55"/>
      </bottom>
      <diagonal/>
    </border>
    <border>
      <left style="thin">
        <color theme="0" tint="-0.499984740745262"/>
      </left>
      <right style="thin">
        <color theme="0" tint="-0.499984740745262"/>
      </right>
      <top style="thin">
        <color indexed="55"/>
      </top>
      <bottom style="thin">
        <color indexed="55"/>
      </bottom>
      <diagonal/>
    </border>
    <border>
      <left style="thin">
        <color theme="0" tint="-0.499984740745262"/>
      </left>
      <right style="thin">
        <color theme="0" tint="-0.499984740745262"/>
      </right>
      <top style="thin">
        <color indexed="55"/>
      </top>
      <bottom style="thin">
        <color theme="0" tint="-0.499984740745262"/>
      </bottom>
      <diagonal/>
    </border>
    <border>
      <left style="thin">
        <color indexed="9"/>
      </left>
      <right style="thin">
        <color theme="0" tint="-0.499984740745262"/>
      </right>
      <top style="thin">
        <color theme="0" tint="-0.499984740745262"/>
      </top>
      <bottom style="thin">
        <color theme="0" tint="-0.499984740745262"/>
      </bottom>
      <diagonal/>
    </border>
    <border>
      <left style="thin">
        <color indexed="9"/>
      </left>
      <right style="thin">
        <color theme="0"/>
      </right>
      <top style="thin">
        <color theme="0" tint="-0.499984740745262"/>
      </top>
      <bottom style="thin">
        <color theme="0" tint="-0.499984740745262"/>
      </bottom>
      <diagonal/>
    </border>
    <border>
      <left/>
      <right style="thin">
        <color theme="0" tint="-0.499984740745262"/>
      </right>
      <top style="thin">
        <color theme="0"/>
      </top>
      <bottom style="thin">
        <color theme="0"/>
      </bottom>
      <diagonal/>
    </border>
    <border>
      <left style="thin">
        <color theme="0" tint="-0.499984740745262"/>
      </left>
      <right style="thin">
        <color theme="0"/>
      </right>
      <top/>
      <bottom style="thin">
        <color theme="0" tint="-0.499984740745262"/>
      </bottom>
      <diagonal/>
    </border>
    <border>
      <left style="thin">
        <color theme="0"/>
      </left>
      <right style="thin">
        <color indexed="9"/>
      </right>
      <top style="thin">
        <color indexed="9"/>
      </top>
      <bottom style="thin">
        <color theme="0" tint="-0.499984740745262"/>
      </bottom>
      <diagonal/>
    </border>
    <border>
      <left style="thin">
        <color indexed="9"/>
      </left>
      <right style="thin">
        <color theme="0" tint="-0.499984740745262"/>
      </right>
      <top style="thin">
        <color indexed="9"/>
      </top>
      <bottom style="thin">
        <color theme="0" tint="-0.499984740745262"/>
      </bottom>
      <diagonal/>
    </border>
    <border>
      <left style="thin">
        <color indexed="64"/>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indexed="9"/>
      </right>
      <top style="thin">
        <color theme="0" tint="-0.499984740745262"/>
      </top>
      <bottom/>
      <diagonal/>
    </border>
    <border>
      <left style="thin">
        <color indexed="9"/>
      </left>
      <right style="thin">
        <color theme="0" tint="-0.499984740745262"/>
      </right>
      <top style="thin">
        <color theme="0" tint="-0.499984740745262"/>
      </top>
      <bottom/>
      <diagonal/>
    </border>
    <border>
      <left style="thin">
        <color theme="0"/>
      </left>
      <right style="thin">
        <color indexed="9"/>
      </right>
      <top style="thin">
        <color theme="0"/>
      </top>
      <bottom style="thin">
        <color theme="0"/>
      </bottom>
      <diagonal/>
    </border>
    <border>
      <left style="thin">
        <color indexed="9"/>
      </left>
      <right style="thin">
        <color theme="0" tint="-0.499984740745262"/>
      </right>
      <top style="thin">
        <color theme="0"/>
      </top>
      <bottom style="thin">
        <color theme="0"/>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theme="0" tint="-0.499984740745262"/>
      </left>
      <right style="thin">
        <color indexed="23"/>
      </right>
      <top/>
      <bottom style="thin">
        <color theme="0" tint="-0.499984740745262"/>
      </bottom>
      <diagonal/>
    </border>
    <border>
      <left/>
      <right/>
      <top style="thin">
        <color indexed="23"/>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top style="thin">
        <color theme="0" tint="-0.499984740745262"/>
      </top>
      <bottom style="thin">
        <color indexed="23"/>
      </bottom>
      <diagonal/>
    </border>
    <border>
      <left/>
      <right/>
      <top style="thin">
        <color theme="0" tint="-0.499984740745262"/>
      </top>
      <bottom/>
      <diagonal/>
    </border>
    <border>
      <left/>
      <right/>
      <top/>
      <bottom style="thin">
        <color theme="0" tint="-0.499984740745262"/>
      </bottom>
      <diagonal/>
    </border>
    <border>
      <left style="thin">
        <color indexed="23"/>
      </left>
      <right/>
      <top style="thin">
        <color theme="0" tint="-0.499984740745262"/>
      </top>
      <bottom style="thin">
        <color indexed="23"/>
      </bottom>
      <diagonal/>
    </border>
    <border>
      <left/>
      <right/>
      <top style="thin">
        <color theme="0" tint="-0.499984740745262"/>
      </top>
      <bottom style="thin">
        <color indexed="23"/>
      </bottom>
      <diagonal/>
    </border>
    <border>
      <left/>
      <right style="thin">
        <color indexed="23"/>
      </right>
      <top style="thin">
        <color theme="0" tint="-0.499984740745262"/>
      </top>
      <bottom style="thin">
        <color indexed="23"/>
      </bottom>
      <diagonal/>
    </border>
    <border>
      <left style="medium">
        <color indexed="64"/>
      </left>
      <right style="thin">
        <color auto="1"/>
      </right>
      <top style="medium">
        <color indexed="64"/>
      </top>
      <bottom style="thin">
        <color auto="1"/>
      </bottom>
      <diagonal/>
    </border>
    <border>
      <left style="thin">
        <color indexed="23"/>
      </left>
      <right/>
      <top/>
      <bottom style="thin">
        <color indexed="23"/>
      </bottom>
      <diagonal/>
    </border>
    <border>
      <left/>
      <right style="thin">
        <color indexed="23"/>
      </right>
      <top/>
      <bottom style="thin">
        <color indexed="23"/>
      </bottom>
      <diagonal/>
    </border>
    <border>
      <left style="thin">
        <color theme="0" tint="-0.499984740745262"/>
      </left>
      <right/>
      <top style="thin">
        <color theme="0" tint="-0.499984740745262"/>
      </top>
      <bottom style="thin">
        <color theme="0"/>
      </bottom>
      <diagonal/>
    </border>
    <border>
      <left/>
      <right/>
      <top style="thin">
        <color theme="0" tint="-0.499984740745262"/>
      </top>
      <bottom style="thin">
        <color theme="0"/>
      </bottom>
      <diagonal/>
    </border>
    <border>
      <left/>
      <right style="thin">
        <color theme="0" tint="-0.499984740745262"/>
      </right>
      <top style="thin">
        <color theme="0" tint="-0.499984740745262"/>
      </top>
      <bottom style="thin">
        <color theme="0"/>
      </bottom>
      <diagonal/>
    </border>
    <border>
      <left style="thin">
        <color theme="0" tint="-0.499984740745262"/>
      </left>
      <right style="thin">
        <color theme="0"/>
      </right>
      <top style="thin">
        <color theme="0" tint="-0.499984740745262"/>
      </top>
      <bottom style="thin">
        <color theme="0"/>
      </bottom>
      <diagonal/>
    </border>
    <border>
      <left style="thin">
        <color theme="0"/>
      </left>
      <right style="thin">
        <color theme="0"/>
      </right>
      <top style="thin">
        <color theme="0" tint="-0.499984740745262"/>
      </top>
      <bottom style="thin">
        <color theme="0"/>
      </bottom>
      <diagonal/>
    </border>
    <border>
      <left style="thin">
        <color theme="0"/>
      </left>
      <right style="thin">
        <color theme="0" tint="-0.499984740745262"/>
      </right>
      <top style="thin">
        <color theme="0" tint="-0.499984740745262"/>
      </top>
      <bottom style="thin">
        <color theme="0"/>
      </bottom>
      <diagonal/>
    </border>
    <border>
      <left/>
      <right/>
      <top/>
      <bottom style="thin">
        <color indexed="23"/>
      </bottom>
      <diagonal/>
    </border>
    <border>
      <left style="thin">
        <color theme="0"/>
      </left>
      <right/>
      <top style="thin">
        <color theme="0" tint="-0.499984740745262"/>
      </top>
      <bottom style="thin">
        <color theme="0"/>
      </bottom>
      <diagonal/>
    </border>
    <border>
      <left style="thin">
        <color indexed="64"/>
      </left>
      <right style="thin">
        <color indexed="64"/>
      </right>
      <top/>
      <bottom style="thin">
        <color indexed="64"/>
      </bottom>
      <diagonal/>
    </border>
    <border>
      <left style="thin">
        <color theme="0" tint="-0.499984740745262"/>
      </left>
      <right/>
      <top style="thin">
        <color theme="0"/>
      </top>
      <bottom style="thin">
        <color theme="0"/>
      </bottom>
      <diagonal/>
    </border>
    <border>
      <left style="thin">
        <color indexed="9"/>
      </left>
      <right/>
      <top style="thin">
        <color theme="0" tint="-0.499984740745262"/>
      </top>
      <bottom style="thin">
        <color theme="0" tint="-0.499984740745262"/>
      </bottom>
      <diagonal/>
    </border>
    <border>
      <left style="thin">
        <color theme="0" tint="-0.499984740745262"/>
      </left>
      <right style="thin">
        <color theme="0"/>
      </right>
      <top style="thin">
        <color indexed="23"/>
      </top>
      <bottom style="thin">
        <color indexed="23"/>
      </bottom>
      <diagonal/>
    </border>
    <border>
      <left style="thin">
        <color indexed="23"/>
      </left>
      <right style="thin">
        <color theme="0"/>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theme="0"/>
      </left>
      <right style="thin">
        <color theme="0"/>
      </right>
      <top style="thin">
        <color theme="0" tint="-0.499984740745262"/>
      </top>
      <bottom/>
      <diagonal/>
    </border>
    <border>
      <left/>
      <right/>
      <top style="thin">
        <color theme="0" tint="-0.499984740745262"/>
      </top>
      <bottom style="thin">
        <color indexed="9"/>
      </bottom>
      <diagonal/>
    </border>
    <border>
      <left/>
      <right style="thin">
        <color indexed="9"/>
      </right>
      <top style="thin">
        <color theme="0" tint="-0.499984740745262"/>
      </top>
      <bottom style="thin">
        <color indexed="9"/>
      </bottom>
      <diagonal/>
    </border>
    <border>
      <left style="thin">
        <color indexed="9"/>
      </left>
      <right/>
      <top style="thin">
        <color theme="0" tint="-0.499984740745262"/>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theme="0" tint="-0.499984740745262"/>
      </right>
      <top/>
      <bottom/>
      <diagonal/>
    </border>
    <border>
      <left style="thin">
        <color theme="0"/>
      </left>
      <right style="thin">
        <color theme="0"/>
      </right>
      <top/>
      <bottom style="thin">
        <color theme="0" tint="-0.499984740745262"/>
      </bottom>
      <diagonal/>
    </border>
    <border>
      <left/>
      <right style="thin">
        <color indexed="9"/>
      </right>
      <top/>
      <bottom style="thin">
        <color theme="0" tint="-0.499984740745262"/>
      </bottom>
      <diagonal/>
    </border>
    <border>
      <left style="thin">
        <color indexed="9"/>
      </left>
      <right style="thin">
        <color indexed="9"/>
      </right>
      <top style="thin">
        <color indexed="9"/>
      </top>
      <bottom style="thin">
        <color theme="0" tint="-0.499984740745262"/>
      </bottom>
      <diagonal/>
    </border>
    <border>
      <left style="thin">
        <color indexed="9"/>
      </left>
      <right style="thin">
        <color theme="0" tint="-0.499984740745262"/>
      </right>
      <top/>
      <bottom style="thin">
        <color theme="0" tint="-0.499984740745262"/>
      </bottom>
      <diagonal/>
    </border>
    <border>
      <left style="thin">
        <color theme="0" tint="-0.499984740745262"/>
      </left>
      <right style="thin">
        <color indexed="9"/>
      </right>
      <top style="thin">
        <color theme="0" tint="-0.499984740745262"/>
      </top>
      <bottom style="thin">
        <color indexed="9"/>
      </bottom>
      <diagonal/>
    </border>
    <border>
      <left style="thin">
        <color indexed="9"/>
      </left>
      <right style="thin">
        <color indexed="9"/>
      </right>
      <top style="thin">
        <color theme="0" tint="-0.499984740745262"/>
      </top>
      <bottom style="thin">
        <color indexed="9"/>
      </bottom>
      <diagonal/>
    </border>
    <border>
      <left style="thin">
        <color indexed="9"/>
      </left>
      <right style="thin">
        <color indexed="9"/>
      </right>
      <top style="thin">
        <color theme="0" tint="-0.499984740745262"/>
      </top>
      <bottom/>
      <diagonal/>
    </border>
    <border>
      <left style="thin">
        <color theme="0" tint="-0.499984740745262"/>
      </left>
      <right style="thin">
        <color indexed="9"/>
      </right>
      <top style="thin">
        <color indexed="9"/>
      </top>
      <bottom style="thin">
        <color theme="0" tint="-0.499984740745262"/>
      </bottom>
      <diagonal/>
    </border>
    <border>
      <left style="thin">
        <color indexed="9"/>
      </left>
      <right style="thin">
        <color indexed="9"/>
      </right>
      <top/>
      <bottom style="thin">
        <color theme="0" tint="-0.499984740745262"/>
      </bottom>
      <diagonal/>
    </border>
    <border>
      <left style="thin">
        <color theme="0"/>
      </left>
      <right style="thin">
        <color theme="0" tint="-0.499984740745262"/>
      </right>
      <top style="thin">
        <color theme="0" tint="-0.499984740745262"/>
      </top>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bottom style="thin">
        <color theme="0" tint="-0.499984740745262"/>
      </bottom>
      <diagonal/>
    </border>
    <border>
      <left/>
      <right/>
      <top style="thin">
        <color indexed="23"/>
      </top>
      <bottom/>
      <diagonal/>
    </border>
    <border>
      <left style="thin">
        <color theme="0" tint="-0.499984740745262"/>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style="thin">
        <color indexed="55"/>
      </left>
      <right/>
      <top/>
      <bottom/>
      <diagonal/>
    </border>
    <border>
      <left/>
      <right/>
      <top style="thin">
        <color indexed="55"/>
      </top>
      <bottom/>
      <diagonal/>
    </border>
    <border>
      <left/>
      <right/>
      <top/>
      <bottom style="thin">
        <color indexed="55"/>
      </bottom>
      <diagonal/>
    </border>
    <border>
      <left/>
      <right style="thin">
        <color indexed="55"/>
      </right>
      <top style="thin">
        <color indexed="55"/>
      </top>
      <bottom/>
      <diagonal/>
    </border>
    <border>
      <left/>
      <right style="thin">
        <color indexed="55"/>
      </right>
      <top/>
      <bottom style="thin">
        <color indexed="55"/>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left>
      <right/>
      <top style="thin">
        <color theme="0" tint="-0.34998626667073579"/>
      </top>
      <bottom/>
      <diagonal/>
    </border>
    <border>
      <left/>
      <right/>
      <top style="thin">
        <color theme="0" tint="-0.34998626667073579"/>
      </top>
      <bottom/>
      <diagonal/>
    </border>
    <border>
      <left/>
      <right style="thin">
        <color theme="0"/>
      </right>
      <top style="thin">
        <color theme="0" tint="-0.34998626667073579"/>
      </top>
      <bottom/>
      <diagonal/>
    </border>
    <border>
      <left style="thin">
        <color indexed="9"/>
      </left>
      <right style="thin">
        <color theme="0" tint="-0.34998626667073579"/>
      </right>
      <top style="thin">
        <color theme="0" tint="-0.34998626667073579"/>
      </top>
      <bottom/>
      <diagonal/>
    </border>
    <border>
      <left style="thin">
        <color theme="0" tint="-0.34998626667073579"/>
      </left>
      <right style="thin">
        <color theme="0"/>
      </right>
      <top style="thin">
        <color theme="0"/>
      </top>
      <bottom style="thin">
        <color theme="0"/>
      </bottom>
      <diagonal/>
    </border>
    <border>
      <left style="thin">
        <color indexed="9"/>
      </left>
      <right style="thin">
        <color theme="0" tint="-0.34998626667073579"/>
      </right>
      <top/>
      <bottom/>
      <diagonal/>
    </border>
    <border>
      <left style="thin">
        <color theme="0" tint="-0.34998626667073579"/>
      </left>
      <right style="thin">
        <color theme="0"/>
      </right>
      <top style="thin">
        <color theme="0"/>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64"/>
      </left>
      <right style="thin">
        <color indexed="64"/>
      </right>
      <top style="thin">
        <color indexed="64"/>
      </top>
      <bottom style="thin">
        <color indexed="23"/>
      </bottom>
      <diagonal/>
    </border>
    <border>
      <left style="medium">
        <color indexed="64"/>
      </left>
      <right/>
      <top style="thin">
        <color auto="1"/>
      </top>
      <bottom style="thin">
        <color auto="1"/>
      </bottom>
      <diagonal/>
    </border>
    <border>
      <left style="thin">
        <color indexed="64"/>
      </left>
      <right/>
      <top style="thin">
        <color auto="1"/>
      </top>
      <bottom style="thin">
        <color auto="1"/>
      </bottom>
      <diagonal/>
    </border>
    <border>
      <left style="thin">
        <color theme="0"/>
      </left>
      <right/>
      <top style="thin">
        <color indexed="9"/>
      </top>
      <bottom style="thin">
        <color indexed="9"/>
      </bottom>
      <diagonal/>
    </border>
    <border>
      <left/>
      <right style="thin">
        <color theme="0" tint="-0.499984740745262"/>
      </right>
      <top style="thin">
        <color indexed="9"/>
      </top>
      <bottom style="thin">
        <color indexed="9"/>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indexed="23"/>
      </top>
      <bottom style="thin">
        <color indexed="23"/>
      </bottom>
      <diagonal/>
    </border>
    <border>
      <left style="thin">
        <color indexed="64"/>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auto="1"/>
      </left>
      <right style="thin">
        <color auto="1"/>
      </right>
      <top style="thin">
        <color auto="1"/>
      </top>
      <bottom style="thin">
        <color auto="1"/>
      </bottom>
      <diagonal/>
    </border>
    <border>
      <left style="thin">
        <color indexed="23"/>
      </left>
      <right/>
      <top style="thin">
        <color indexed="23"/>
      </top>
      <bottom style="thin">
        <color indexed="23"/>
      </bottom>
      <diagonal/>
    </border>
    <border>
      <left style="thin">
        <color indexed="64"/>
      </left>
      <right style="thin">
        <color indexed="64"/>
      </right>
      <top style="thin">
        <color indexed="64"/>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diagonal/>
    </border>
    <border>
      <left style="thin">
        <color indexed="64"/>
      </left>
      <right style="thin">
        <color indexed="64"/>
      </right>
      <top style="thin">
        <color indexed="64"/>
      </top>
      <bottom/>
      <diagonal/>
    </border>
  </borders>
  <cellStyleXfs count="14">
    <xf numFmtId="0" fontId="0" fillId="0" borderId="0"/>
    <xf numFmtId="0" fontId="4" fillId="0" borderId="0" applyNumberFormat="0" applyFill="0" applyBorder="0" applyAlignment="0" applyProtection="0">
      <alignment vertical="top"/>
      <protection locked="0"/>
    </xf>
    <xf numFmtId="0" fontId="56" fillId="2" borderId="1"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58" fillId="0" borderId="0"/>
    <xf numFmtId="0" fontId="63" fillId="0" borderId="0"/>
    <xf numFmtId="0" fontId="58" fillId="0" borderId="0"/>
    <xf numFmtId="0" fontId="63" fillId="0" borderId="0"/>
    <xf numFmtId="0" fontId="59" fillId="0" borderId="0"/>
    <xf numFmtId="0" fontId="58" fillId="0" borderId="0"/>
    <xf numFmtId="0" fontId="126" fillId="0" borderId="0" applyNumberFormat="0" applyFill="0" applyBorder="0" applyAlignment="0" applyProtection="0"/>
  </cellStyleXfs>
  <cellXfs count="1301">
    <xf numFmtId="0" fontId="0" fillId="0" borderId="0" xfId="0"/>
    <xf numFmtId="0" fontId="6" fillId="0" borderId="4"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68" fontId="20" fillId="0" borderId="4" xfId="0" applyNumberFormat="1" applyFont="1" applyFill="1" applyBorder="1" applyAlignment="1" applyProtection="1">
      <alignment horizontal="right" vertical="center"/>
    </xf>
    <xf numFmtId="168" fontId="20" fillId="0" borderId="1" xfId="0" applyNumberFormat="1" applyFont="1" applyFill="1" applyBorder="1" applyAlignment="1" applyProtection="1">
      <alignment horizontal="right" vertical="center"/>
    </xf>
    <xf numFmtId="0" fontId="13" fillId="0" borderId="2" xfId="0" applyFont="1" applyFill="1" applyBorder="1" applyAlignment="1" applyProtection="1">
      <alignment horizontal="left" vertical="center"/>
    </xf>
    <xf numFmtId="0" fontId="20" fillId="0" borderId="4"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67" fillId="0" borderId="0" xfId="0" applyFont="1"/>
    <xf numFmtId="0" fontId="78" fillId="0" borderId="0" xfId="0" applyFont="1"/>
    <xf numFmtId="0" fontId="55" fillId="0" borderId="11" xfId="0" applyFont="1" applyFill="1" applyBorder="1" applyAlignment="1">
      <alignment horizontal="left"/>
    </xf>
    <xf numFmtId="0" fontId="20" fillId="0" borderId="2" xfId="0" applyFont="1" applyFill="1" applyBorder="1" applyAlignment="1">
      <alignment horizontal="left"/>
    </xf>
    <xf numFmtId="0" fontId="55" fillId="0" borderId="36" xfId="0" applyFont="1" applyFill="1" applyBorder="1" applyAlignment="1">
      <alignment horizontal="left"/>
    </xf>
    <xf numFmtId="0" fontId="20" fillId="0" borderId="37" xfId="0" applyFont="1" applyFill="1" applyBorder="1" applyAlignment="1">
      <alignment horizontal="left"/>
    </xf>
    <xf numFmtId="0" fontId="67" fillId="0" borderId="0" xfId="0" applyFont="1" applyFill="1"/>
    <xf numFmtId="168" fontId="6" fillId="0" borderId="4" xfId="0" applyNumberFormat="1" applyFont="1" applyFill="1" applyBorder="1" applyAlignment="1" applyProtection="1">
      <alignment horizontal="right" vertical="center" wrapText="1"/>
    </xf>
    <xf numFmtId="0" fontId="93" fillId="0" borderId="0" xfId="0" applyFont="1"/>
    <xf numFmtId="0" fontId="97" fillId="0" borderId="0" xfId="0" applyFont="1" applyFill="1"/>
    <xf numFmtId="0" fontId="0" fillId="0" borderId="13" xfId="0" applyFont="1" applyBorder="1"/>
    <xf numFmtId="0" fontId="0" fillId="24" borderId="0" xfId="0" applyFont="1" applyFill="1" applyAlignment="1">
      <alignment horizontal="left" vertical="center"/>
    </xf>
    <xf numFmtId="0" fontId="55" fillId="0" borderId="9" xfId="0" applyFont="1" applyFill="1" applyBorder="1" applyAlignment="1">
      <alignment horizontal="left"/>
    </xf>
    <xf numFmtId="0" fontId="99" fillId="0" borderId="0" xfId="0" applyFont="1"/>
    <xf numFmtId="9" fontId="99" fillId="0" borderId="0" xfId="0" applyNumberFormat="1" applyFont="1"/>
    <xf numFmtId="0" fontId="0" fillId="0" borderId="0" xfId="0" applyFont="1"/>
    <xf numFmtId="0" fontId="0" fillId="0" borderId="0" xfId="0" applyFont="1" applyFill="1"/>
    <xf numFmtId="0" fontId="0" fillId="21" borderId="0" xfId="0" applyFont="1" applyFill="1"/>
    <xf numFmtId="0" fontId="103" fillId="0" borderId="0" xfId="0" applyFont="1"/>
    <xf numFmtId="0" fontId="111" fillId="14" borderId="0" xfId="0" applyFont="1" applyFill="1"/>
    <xf numFmtId="1" fontId="0" fillId="0" borderId="13" xfId="0" applyNumberFormat="1" applyFont="1" applyBorder="1"/>
    <xf numFmtId="0" fontId="0" fillId="0" borderId="69" xfId="0" applyFont="1" applyBorder="1"/>
    <xf numFmtId="0" fontId="0" fillId="0" borderId="70" xfId="0" applyFont="1" applyBorder="1"/>
    <xf numFmtId="0" fontId="0" fillId="0" borderId="65" xfId="0" applyFont="1" applyBorder="1"/>
    <xf numFmtId="0" fontId="0" fillId="0" borderId="0" xfId="0" applyFont="1" applyBorder="1"/>
    <xf numFmtId="9" fontId="0" fillId="0" borderId="0" xfId="0" applyNumberFormat="1" applyFont="1"/>
    <xf numFmtId="2" fontId="0" fillId="0" borderId="0" xfId="0" applyNumberFormat="1" applyFont="1" applyFill="1" applyBorder="1"/>
    <xf numFmtId="2" fontId="0" fillId="0" borderId="0" xfId="0" applyNumberFormat="1" applyFont="1" applyFill="1" applyBorder="1" applyAlignment="1">
      <alignment horizontal="right"/>
    </xf>
    <xf numFmtId="0" fontId="0" fillId="0" borderId="15" xfId="0" applyFont="1" applyBorder="1"/>
    <xf numFmtId="0" fontId="0" fillId="0" borderId="0" xfId="0" applyFont="1" applyFill="1" applyBorder="1"/>
    <xf numFmtId="0" fontId="0" fillId="0" borderId="62" xfId="0" applyFont="1" applyBorder="1"/>
    <xf numFmtId="0" fontId="0" fillId="0" borderId="68" xfId="0" applyFont="1" applyBorder="1"/>
    <xf numFmtId="0" fontId="94" fillId="0" borderId="13" xfId="0" applyNumberFormat="1" applyFont="1" applyFill="1" applyBorder="1" applyAlignment="1" applyProtection="1">
      <alignment horizontal="left"/>
    </xf>
    <xf numFmtId="2" fontId="94" fillId="0" borderId="13" xfId="0" applyNumberFormat="1" applyFont="1" applyFill="1" applyBorder="1" applyAlignment="1" applyProtection="1">
      <alignment horizontal="left"/>
    </xf>
    <xf numFmtId="0" fontId="94" fillId="0" borderId="13" xfId="0" applyFont="1" applyFill="1" applyBorder="1" applyAlignment="1" applyProtection="1">
      <alignment horizontal="left"/>
    </xf>
    <xf numFmtId="0" fontId="94" fillId="0" borderId="0" xfId="0" applyFont="1" applyFill="1" applyBorder="1" applyProtection="1"/>
    <xf numFmtId="0" fontId="0" fillId="20" borderId="13" xfId="0" applyFont="1" applyFill="1" applyBorder="1"/>
    <xf numFmtId="0" fontId="94" fillId="0" borderId="0" xfId="0" applyNumberFormat="1" applyFont="1" applyFill="1" applyBorder="1" applyAlignment="1" applyProtection="1">
      <alignment horizontal="left"/>
    </xf>
    <xf numFmtId="0" fontId="94" fillId="0" borderId="71" xfId="0" applyFont="1" applyFill="1" applyBorder="1" applyProtection="1"/>
    <xf numFmtId="0" fontId="94" fillId="0" borderId="72" xfId="0" applyFont="1" applyFill="1" applyBorder="1" applyProtection="1"/>
    <xf numFmtId="0" fontId="94" fillId="0" borderId="73" xfId="0" applyFont="1" applyFill="1" applyBorder="1" applyProtection="1"/>
    <xf numFmtId="0" fontId="94" fillId="0" borderId="0" xfId="0" applyFont="1" applyFill="1" applyBorder="1" applyAlignment="1" applyProtection="1">
      <alignment vertical="center"/>
    </xf>
    <xf numFmtId="4" fontId="0" fillId="0" borderId="13" xfId="0" applyNumberFormat="1" applyFont="1" applyFill="1" applyBorder="1"/>
    <xf numFmtId="2" fontId="0" fillId="0" borderId="13" xfId="0" applyNumberFormat="1" applyFont="1" applyBorder="1"/>
    <xf numFmtId="170" fontId="0" fillId="0" borderId="13" xfId="0" applyNumberFormat="1" applyFont="1" applyBorder="1"/>
    <xf numFmtId="0" fontId="114" fillId="8" borderId="13" xfId="0" applyFont="1" applyFill="1" applyBorder="1" applyAlignment="1">
      <alignment horizontal="right"/>
    </xf>
    <xf numFmtId="10" fontId="114" fillId="8" borderId="13" xfId="0" applyNumberFormat="1" applyFont="1" applyFill="1" applyBorder="1" applyAlignment="1">
      <alignment horizontal="right"/>
    </xf>
    <xf numFmtId="170" fontId="0" fillId="0" borderId="0" xfId="0" applyNumberFormat="1" applyFont="1"/>
    <xf numFmtId="0" fontId="114" fillId="19" borderId="13" xfId="0" applyFont="1" applyFill="1" applyBorder="1" applyAlignment="1">
      <alignment horizontal="right"/>
    </xf>
    <xf numFmtId="10" fontId="114" fillId="19" borderId="13" xfId="0" applyNumberFormat="1" applyFont="1" applyFill="1" applyBorder="1" applyAlignment="1">
      <alignment horizontal="right"/>
    </xf>
    <xf numFmtId="0" fontId="94" fillId="0" borderId="0" xfId="0" applyFont="1" applyFill="1" applyBorder="1" applyAlignment="1" applyProtection="1">
      <alignment horizontal="center" vertical="center"/>
    </xf>
    <xf numFmtId="0" fontId="94" fillId="17" borderId="0" xfId="0" applyFont="1" applyFill="1" applyBorder="1" applyAlignment="1" applyProtection="1">
      <alignment horizontal="center" vertical="center"/>
    </xf>
    <xf numFmtId="0" fontId="0" fillId="17" borderId="0" xfId="0" applyFont="1" applyFill="1"/>
    <xf numFmtId="0" fontId="94" fillId="16" borderId="0" xfId="0" applyFont="1" applyFill="1" applyBorder="1" applyAlignment="1" applyProtection="1">
      <alignment horizontal="center"/>
    </xf>
    <xf numFmtId="0" fontId="0" fillId="16" borderId="0" xfId="0" applyFont="1" applyFill="1"/>
    <xf numFmtId="166" fontId="94" fillId="0" borderId="14" xfId="0" applyNumberFormat="1" applyFont="1" applyFill="1" applyBorder="1" applyAlignment="1" applyProtection="1">
      <alignment horizontal="left" vertical="center"/>
    </xf>
    <xf numFmtId="166" fontId="94" fillId="0" borderId="14" xfId="0" applyNumberFormat="1" applyFont="1" applyFill="1" applyBorder="1" applyAlignment="1" applyProtection="1">
      <alignment horizontal="right" vertical="center"/>
    </xf>
    <xf numFmtId="168" fontId="94" fillId="0" borderId="14" xfId="0" applyNumberFormat="1" applyFont="1" applyFill="1" applyBorder="1" applyAlignment="1" applyProtection="1">
      <alignment horizontal="right" vertical="center"/>
    </xf>
    <xf numFmtId="166" fontId="94" fillId="0" borderId="13" xfId="0" applyNumberFormat="1" applyFont="1" applyFill="1" applyBorder="1" applyAlignment="1" applyProtection="1">
      <alignment horizontal="right" vertical="center"/>
    </xf>
    <xf numFmtId="4" fontId="94" fillId="0" borderId="13" xfId="0" applyNumberFormat="1" applyFont="1" applyFill="1" applyBorder="1" applyAlignment="1" applyProtection="1">
      <alignment horizontal="right"/>
    </xf>
    <xf numFmtId="0" fontId="115" fillId="0" borderId="0" xfId="0" applyFont="1" applyFill="1"/>
    <xf numFmtId="0" fontId="94" fillId="0" borderId="9" xfId="0" applyFont="1" applyFill="1" applyBorder="1" applyAlignment="1"/>
    <xf numFmtId="2" fontId="94" fillId="0" borderId="9" xfId="0" applyNumberFormat="1" applyFont="1" applyFill="1" applyBorder="1" applyAlignment="1"/>
    <xf numFmtId="2" fontId="94" fillId="0" borderId="1" xfId="0" applyNumberFormat="1" applyFont="1" applyFill="1" applyBorder="1" applyAlignment="1">
      <alignment horizontal="center"/>
    </xf>
    <xf numFmtId="4" fontId="94" fillId="0" borderId="16" xfId="0" applyNumberFormat="1" applyFont="1" applyFill="1" applyBorder="1" applyAlignment="1">
      <alignment horizontal="center"/>
    </xf>
    <xf numFmtId="0" fontId="94" fillId="20" borderId="9" xfId="0" applyFont="1" applyFill="1" applyBorder="1" applyAlignment="1"/>
    <xf numFmtId="4" fontId="94" fillId="20" borderId="16" xfId="0" applyNumberFormat="1" applyFont="1" applyFill="1" applyBorder="1" applyAlignment="1">
      <alignment horizontal="center"/>
    </xf>
    <xf numFmtId="0" fontId="94" fillId="0" borderId="13" xfId="0" applyNumberFormat="1" applyFont="1" applyFill="1" applyBorder="1" applyAlignment="1"/>
    <xf numFmtId="0" fontId="94" fillId="20" borderId="13" xfId="0" applyNumberFormat="1" applyFont="1" applyFill="1" applyBorder="1" applyAlignment="1"/>
    <xf numFmtId="0" fontId="103" fillId="0" borderId="0" xfId="0" applyFont="1" applyFill="1"/>
    <xf numFmtId="0" fontId="104" fillId="0" borderId="0" xfId="7" applyFont="1"/>
    <xf numFmtId="0" fontId="94" fillId="0" borderId="0" xfId="1" applyFont="1" applyBorder="1" applyAlignment="1" applyProtection="1">
      <alignment horizontal="left" vertical="center"/>
    </xf>
    <xf numFmtId="0" fontId="94" fillId="0" borderId="0" xfId="7" applyFont="1"/>
    <xf numFmtId="0" fontId="117" fillId="0" borderId="0" xfId="7" applyFont="1"/>
    <xf numFmtId="0" fontId="94" fillId="0" borderId="0" xfId="7" applyFont="1" applyBorder="1" applyAlignment="1">
      <alignment horizontal="center" vertical="center" wrapText="1"/>
    </xf>
    <xf numFmtId="0" fontId="94" fillId="0" borderId="0" xfId="7" applyFont="1" applyAlignment="1">
      <alignment horizontal="left" indent="2"/>
    </xf>
    <xf numFmtId="0" fontId="94" fillId="28" borderId="0" xfId="7" applyFont="1" applyFill="1"/>
    <xf numFmtId="0" fontId="94" fillId="28" borderId="0" xfId="7" applyFont="1" applyFill="1" applyBorder="1" applyAlignment="1">
      <alignment horizontal="center" vertical="center" wrapText="1"/>
    </xf>
    <xf numFmtId="0" fontId="94" fillId="0" borderId="0" xfId="7" applyFont="1" applyFill="1"/>
    <xf numFmtId="0" fontId="119" fillId="0" borderId="0" xfId="7" applyFont="1"/>
    <xf numFmtId="0" fontId="118" fillId="28" borderId="0" xfId="7" applyFont="1" applyFill="1"/>
    <xf numFmtId="0" fontId="0" fillId="0" borderId="61" xfId="0" applyFont="1" applyBorder="1" applyAlignment="1">
      <alignment horizontal="left"/>
    </xf>
    <xf numFmtId="0" fontId="0" fillId="0" borderId="77" xfId="0" applyFont="1" applyBorder="1"/>
    <xf numFmtId="168" fontId="94" fillId="0" borderId="0" xfId="0" applyNumberFormat="1" applyFont="1" applyFill="1" applyBorder="1" applyAlignment="1" applyProtection="1">
      <alignment horizontal="right" vertical="center"/>
    </xf>
    <xf numFmtId="0" fontId="94" fillId="0" borderId="0" xfId="7" applyFont="1" applyFill="1" applyBorder="1"/>
    <xf numFmtId="169" fontId="94" fillId="0" borderId="77" xfId="7" applyNumberFormat="1" applyFont="1" applyFill="1" applyBorder="1"/>
    <xf numFmtId="0" fontId="0" fillId="10" borderId="77" xfId="0" applyFont="1" applyFill="1" applyBorder="1" applyAlignment="1">
      <alignment horizontal="center" vertical="center"/>
    </xf>
    <xf numFmtId="0" fontId="120" fillId="14" borderId="0" xfId="0" applyFont="1" applyFill="1"/>
    <xf numFmtId="0" fontId="102" fillId="0" borderId="0" xfId="7" applyFont="1"/>
    <xf numFmtId="0" fontId="121" fillId="0" borderId="0" xfId="0" applyFont="1"/>
    <xf numFmtId="9" fontId="121" fillId="0" borderId="0" xfId="0" applyNumberFormat="1" applyFont="1"/>
    <xf numFmtId="0" fontId="122" fillId="14" borderId="0" xfId="0" applyFont="1" applyFill="1"/>
    <xf numFmtId="0" fontId="118" fillId="24" borderId="0" xfId="7" applyFont="1" applyFill="1"/>
    <xf numFmtId="0" fontId="94" fillId="24" borderId="0" xfId="7" applyFont="1" applyFill="1"/>
    <xf numFmtId="0" fontId="94" fillId="24" borderId="0" xfId="7" applyFont="1" applyFill="1" applyBorder="1" applyAlignment="1">
      <alignment horizontal="center" vertical="center" wrapText="1"/>
    </xf>
    <xf numFmtId="0" fontId="118" fillId="30" borderId="0" xfId="7" applyFont="1" applyFill="1"/>
    <xf numFmtId="0" fontId="94" fillId="30" borderId="0" xfId="7" applyFont="1" applyFill="1"/>
    <xf numFmtId="0" fontId="94" fillId="30" borderId="0" xfId="7" applyFont="1" applyFill="1" applyBorder="1" applyAlignment="1">
      <alignment horizontal="center" vertical="center" wrapText="1"/>
    </xf>
    <xf numFmtId="169" fontId="94" fillId="0" borderId="0" xfId="7" applyNumberFormat="1" applyFont="1" applyFill="1" applyBorder="1" applyAlignment="1">
      <alignment horizontal="right"/>
    </xf>
    <xf numFmtId="169" fontId="94" fillId="0" borderId="0" xfId="7" applyNumberFormat="1" applyFont="1" applyFill="1" applyBorder="1"/>
    <xf numFmtId="0" fontId="112" fillId="0" borderId="0" xfId="0" applyFont="1"/>
    <xf numFmtId="0" fontId="105" fillId="0" borderId="0" xfId="0" applyFont="1"/>
    <xf numFmtId="0" fontId="124" fillId="0" borderId="0" xfId="7" applyFont="1"/>
    <xf numFmtId="166" fontId="0" fillId="0" borderId="0" xfId="0" applyNumberFormat="1" applyFont="1"/>
    <xf numFmtId="0" fontId="112" fillId="10" borderId="77" xfId="0" applyFont="1" applyFill="1" applyBorder="1" applyAlignment="1">
      <alignment horizontal="center" vertical="center"/>
    </xf>
    <xf numFmtId="0" fontId="125" fillId="4" borderId="9" xfId="0" applyFont="1" applyFill="1" applyBorder="1" applyAlignment="1"/>
    <xf numFmtId="0" fontId="125" fillId="4" borderId="9" xfId="0" applyFont="1" applyFill="1" applyBorder="1" applyAlignment="1">
      <alignment horizontal="left"/>
    </xf>
    <xf numFmtId="2" fontId="94" fillId="4" borderId="1" xfId="0" applyNumberFormat="1" applyFont="1" applyFill="1" applyBorder="1" applyAlignment="1">
      <alignment horizontal="right"/>
    </xf>
    <xf numFmtId="2" fontId="94" fillId="0" borderId="9" xfId="0" applyNumberFormat="1" applyFont="1" applyFill="1" applyBorder="1" applyAlignment="1">
      <alignment horizontal="right" vertical="center"/>
    </xf>
    <xf numFmtId="0" fontId="118" fillId="10" borderId="13" xfId="0" applyFont="1" applyFill="1" applyBorder="1" applyAlignment="1" applyProtection="1">
      <alignment horizontal="center" vertical="center" wrapText="1"/>
    </xf>
    <xf numFmtId="0" fontId="112" fillId="24" borderId="0" xfId="0" applyFont="1" applyFill="1" applyAlignment="1">
      <alignment horizontal="left" vertical="center"/>
    </xf>
    <xf numFmtId="3" fontId="94" fillId="0" borderId="14" xfId="0" applyNumberFormat="1" applyFont="1" applyFill="1" applyBorder="1" applyAlignment="1" applyProtection="1">
      <alignment horizontal="left" vertical="center"/>
    </xf>
    <xf numFmtId="0" fontId="94" fillId="0" borderId="13" xfId="0" applyFont="1" applyFill="1" applyBorder="1" applyAlignment="1" applyProtection="1">
      <alignment horizontal="left" vertical="top" wrapText="1"/>
    </xf>
    <xf numFmtId="0" fontId="112" fillId="10" borderId="77" xfId="0" applyFont="1" applyFill="1" applyBorder="1" applyAlignment="1">
      <alignment horizontal="left" vertical="center"/>
    </xf>
    <xf numFmtId="0" fontId="0" fillId="10" borderId="77" xfId="0" applyFont="1" applyFill="1" applyBorder="1" applyAlignment="1">
      <alignment horizontal="left" vertical="center"/>
    </xf>
    <xf numFmtId="0" fontId="0" fillId="9" borderId="85" xfId="0" applyFont="1" applyFill="1" applyBorder="1"/>
    <xf numFmtId="0" fontId="118" fillId="25" borderId="89" xfId="7" applyFont="1" applyFill="1" applyBorder="1" applyAlignment="1">
      <alignment horizontal="left" vertical="center"/>
    </xf>
    <xf numFmtId="0" fontId="0" fillId="0" borderId="89" xfId="0" applyFont="1" applyBorder="1"/>
    <xf numFmtId="0" fontId="0" fillId="0" borderId="72" xfId="0" applyFont="1" applyBorder="1"/>
    <xf numFmtId="0" fontId="94" fillId="25" borderId="85" xfId="7" applyFont="1" applyFill="1" applyBorder="1" applyAlignment="1">
      <alignment horizontal="center" vertical="center"/>
    </xf>
    <xf numFmtId="0" fontId="0" fillId="0" borderId="83" xfId="0" applyFont="1" applyBorder="1"/>
    <xf numFmtId="0" fontId="116" fillId="0" borderId="0" xfId="7" applyFont="1"/>
    <xf numFmtId="0" fontId="0" fillId="0" borderId="0" xfId="0"/>
    <xf numFmtId="0" fontId="127" fillId="29" borderId="0" xfId="0" applyFont="1" applyFill="1" applyBorder="1" applyAlignment="1" applyProtection="1">
      <alignment vertical="center"/>
    </xf>
    <xf numFmtId="0" fontId="128" fillId="0" borderId="0" xfId="0" applyFont="1" applyFill="1" applyBorder="1" applyAlignment="1" applyProtection="1">
      <alignment vertical="center"/>
    </xf>
    <xf numFmtId="0" fontId="0" fillId="0" borderId="0" xfId="0" applyFont="1" applyAlignment="1">
      <alignment horizontal="right"/>
    </xf>
    <xf numFmtId="3" fontId="0" fillId="0" borderId="85" xfId="0" applyNumberFormat="1" applyFont="1" applyFill="1" applyBorder="1" applyAlignment="1">
      <alignment horizontal="right"/>
    </xf>
    <xf numFmtId="0" fontId="0" fillId="0" borderId="85" xfId="0" applyFont="1" applyFill="1" applyBorder="1"/>
    <xf numFmtId="0" fontId="94" fillId="0" borderId="87" xfId="0" applyFont="1" applyFill="1" applyBorder="1" applyAlignment="1">
      <alignment vertical="center"/>
    </xf>
    <xf numFmtId="0" fontId="94" fillId="0" borderId="87" xfId="0" applyFont="1" applyFill="1" applyBorder="1" applyAlignment="1">
      <alignment horizontal="right" vertical="center"/>
    </xf>
    <xf numFmtId="0" fontId="100" fillId="0" borderId="0" xfId="0" applyFont="1" applyBorder="1"/>
    <xf numFmtId="3" fontId="100" fillId="0" borderId="0" xfId="0" applyNumberFormat="1" applyFont="1" applyBorder="1"/>
    <xf numFmtId="4" fontId="0" fillId="0" borderId="85" xfId="0" applyNumberFormat="1" applyFont="1" applyFill="1" applyBorder="1" applyAlignment="1">
      <alignment horizontal="right"/>
    </xf>
    <xf numFmtId="3" fontId="0" fillId="0" borderId="0" xfId="0" applyNumberFormat="1" applyFont="1" applyBorder="1" applyAlignment="1">
      <alignment horizontal="right"/>
    </xf>
    <xf numFmtId="0" fontId="113" fillId="31" borderId="78" xfId="0" applyFont="1" applyFill="1" applyBorder="1" applyAlignment="1">
      <alignment horizontal="center" vertical="center" wrapText="1"/>
    </xf>
    <xf numFmtId="0" fontId="113" fillId="31" borderId="85" xfId="0" applyFont="1" applyFill="1" applyBorder="1" applyAlignment="1" applyProtection="1">
      <alignment horizontal="center" vertical="center" wrapText="1"/>
    </xf>
    <xf numFmtId="0" fontId="113" fillId="31" borderId="78" xfId="0" applyFont="1" applyFill="1" applyBorder="1" applyAlignment="1">
      <alignment horizontal="center" vertical="center" wrapText="1"/>
    </xf>
    <xf numFmtId="0" fontId="113" fillId="31" borderId="13" xfId="0" applyFont="1" applyFill="1" applyBorder="1" applyAlignment="1">
      <alignment horizontal="center" vertical="center"/>
    </xf>
    <xf numFmtId="0" fontId="130" fillId="24" borderId="0" xfId="7" applyFont="1" applyFill="1"/>
    <xf numFmtId="0" fontId="130" fillId="28" borderId="0" xfId="7" applyFont="1" applyFill="1"/>
    <xf numFmtId="0" fontId="130" fillId="30" borderId="0" xfId="7" applyFont="1" applyFill="1"/>
    <xf numFmtId="2" fontId="102" fillId="0" borderId="87" xfId="0" applyNumberFormat="1" applyFont="1" applyFill="1" applyBorder="1" applyProtection="1"/>
    <xf numFmtId="0" fontId="94" fillId="0" borderId="0" xfId="0" applyFont="1" applyFill="1" applyBorder="1" applyAlignment="1" applyProtection="1">
      <alignment horizontal="left"/>
    </xf>
    <xf numFmtId="2" fontId="94" fillId="0" borderId="0" xfId="0" applyNumberFormat="1" applyFont="1" applyFill="1" applyBorder="1" applyAlignment="1" applyProtection="1">
      <alignment horizontal="right" vertical="center"/>
    </xf>
    <xf numFmtId="0" fontId="94" fillId="0" borderId="0" xfId="0" applyNumberFormat="1" applyFont="1" applyFill="1" applyBorder="1" applyAlignment="1"/>
    <xf numFmtId="0" fontId="94" fillId="21" borderId="0" xfId="0" applyFont="1" applyFill="1" applyBorder="1" applyAlignment="1"/>
    <xf numFmtId="4" fontId="94" fillId="21" borderId="0" xfId="0" applyNumberFormat="1" applyFont="1" applyFill="1" applyBorder="1" applyAlignment="1">
      <alignment horizontal="center"/>
    </xf>
    <xf numFmtId="0" fontId="94" fillId="0" borderId="88" xfId="0" applyFont="1" applyFill="1" applyBorder="1" applyAlignment="1" applyProtection="1">
      <alignment horizontal="left" vertical="top" wrapText="1"/>
    </xf>
    <xf numFmtId="0" fontId="118" fillId="10" borderId="89" xfId="0" applyFont="1" applyFill="1" applyBorder="1" applyAlignment="1" applyProtection="1">
      <alignment horizontal="center" vertical="center" wrapText="1"/>
    </xf>
    <xf numFmtId="0" fontId="94" fillId="0" borderId="93" xfId="0" applyFont="1" applyFill="1" applyBorder="1" applyAlignment="1" applyProtection="1">
      <alignment horizontal="left" vertical="top" wrapText="1"/>
    </xf>
    <xf numFmtId="0" fontId="94" fillId="0" borderId="72" xfId="0" applyFont="1" applyFill="1" applyBorder="1" applyAlignment="1" applyProtection="1">
      <alignment horizontal="left" vertical="top" wrapText="1"/>
    </xf>
    <xf numFmtId="0" fontId="94" fillId="0" borderId="65" xfId="0" applyFont="1" applyFill="1" applyBorder="1" applyAlignment="1" applyProtection="1">
      <alignment horizontal="left" vertical="top" wrapText="1"/>
    </xf>
    <xf numFmtId="0" fontId="94" fillId="0" borderId="72" xfId="0" applyNumberFormat="1" applyFont="1" applyFill="1" applyBorder="1" applyAlignment="1" applyProtection="1">
      <alignment horizontal="left"/>
    </xf>
    <xf numFmtId="0" fontId="94" fillId="0" borderId="65" xfId="0" applyNumberFormat="1" applyFont="1" applyFill="1" applyBorder="1" applyAlignment="1" applyProtection="1">
      <alignment horizontal="left"/>
    </xf>
    <xf numFmtId="0" fontId="0" fillId="0" borderId="81" xfId="0" applyFont="1" applyBorder="1"/>
    <xf numFmtId="0" fontId="0" fillId="0" borderId="82" xfId="0" applyFont="1" applyBorder="1"/>
    <xf numFmtId="0" fontId="94" fillId="0" borderId="76" xfId="0" applyNumberFormat="1" applyFont="1" applyFill="1" applyBorder="1" applyProtection="1"/>
    <xf numFmtId="0" fontId="0" fillId="0" borderId="83" xfId="0" applyFont="1" applyBorder="1" applyAlignment="1">
      <alignment horizontal="left"/>
    </xf>
    <xf numFmtId="0" fontId="0" fillId="0" borderId="63" xfId="0" applyFont="1" applyBorder="1"/>
    <xf numFmtId="1" fontId="94" fillId="0" borderId="69" xfId="0" applyNumberFormat="1" applyFont="1" applyFill="1" applyBorder="1" applyProtection="1"/>
    <xf numFmtId="4" fontId="94" fillId="0" borderId="0" xfId="7" applyNumberFormat="1" applyFont="1"/>
    <xf numFmtId="0" fontId="0" fillId="9" borderId="92" xfId="0" applyFont="1" applyFill="1" applyBorder="1" applyAlignment="1">
      <alignment horizontal="center" vertical="center"/>
    </xf>
    <xf numFmtId="4" fontId="0" fillId="9" borderId="85" xfId="0" applyNumberFormat="1" applyFont="1" applyFill="1" applyBorder="1"/>
    <xf numFmtId="0" fontId="0" fillId="0" borderId="99" xfId="0" applyFont="1" applyBorder="1"/>
    <xf numFmtId="165" fontId="0" fillId="0" borderId="99" xfId="0" applyNumberFormat="1" applyFont="1" applyBorder="1"/>
    <xf numFmtId="4" fontId="0" fillId="0" borderId="99" xfId="0" applyNumberFormat="1" applyFont="1" applyBorder="1"/>
    <xf numFmtId="0" fontId="107" fillId="32" borderId="99" xfId="0" applyFont="1" applyFill="1" applyBorder="1" applyAlignment="1" applyProtection="1">
      <alignment horizontal="center" vertical="center" wrapText="1"/>
    </xf>
    <xf numFmtId="0" fontId="54" fillId="32" borderId="99" xfId="0" applyFont="1" applyFill="1" applyBorder="1" applyAlignment="1" applyProtection="1">
      <alignment horizontal="center" vertical="top" wrapText="1"/>
    </xf>
    <xf numFmtId="0" fontId="54" fillId="32" borderId="99" xfId="0" applyFont="1" applyFill="1" applyBorder="1" applyAlignment="1" applyProtection="1">
      <alignment horizontal="center" vertical="center" wrapText="1"/>
    </xf>
    <xf numFmtId="0" fontId="54" fillId="11" borderId="99" xfId="0" applyFont="1" applyFill="1" applyBorder="1" applyAlignment="1" applyProtection="1">
      <alignment horizontal="center" vertical="center" wrapText="1"/>
    </xf>
    <xf numFmtId="4" fontId="0" fillId="9" borderId="73" xfId="0" applyNumberFormat="1" applyFont="1" applyFill="1" applyBorder="1"/>
    <xf numFmtId="4" fontId="0" fillId="9" borderId="85" xfId="0" applyNumberFormat="1" applyFont="1" applyFill="1" applyBorder="1" applyAlignment="1">
      <alignment horizontal="right"/>
    </xf>
    <xf numFmtId="4" fontId="102" fillId="0" borderId="14" xfId="0" applyNumberFormat="1" applyFont="1" applyFill="1" applyBorder="1" applyAlignment="1" applyProtection="1">
      <alignment horizontal="right" vertical="center"/>
    </xf>
    <xf numFmtId="4" fontId="102" fillId="0" borderId="13" xfId="0" applyNumberFormat="1" applyFont="1" applyFill="1" applyBorder="1" applyAlignment="1" applyProtection="1">
      <alignment horizontal="right" vertical="center"/>
    </xf>
    <xf numFmtId="4" fontId="102" fillId="0" borderId="99" xfId="0" applyNumberFormat="1" applyFont="1" applyFill="1" applyBorder="1" applyAlignment="1" applyProtection="1">
      <alignment horizontal="right" vertical="center"/>
    </xf>
    <xf numFmtId="4" fontId="94" fillId="0" borderId="14" xfId="0" applyNumberFormat="1" applyFont="1" applyFill="1" applyBorder="1" applyAlignment="1" applyProtection="1">
      <alignment horizontal="right" vertical="center"/>
    </xf>
    <xf numFmtId="4" fontId="94" fillId="0" borderId="13" xfId="0" applyNumberFormat="1" applyFont="1" applyFill="1" applyBorder="1" applyAlignment="1" applyProtection="1">
      <alignment horizontal="right" vertical="center"/>
    </xf>
    <xf numFmtId="0" fontId="113" fillId="25" borderId="13" xfId="0" applyFont="1" applyFill="1" applyBorder="1" applyAlignment="1">
      <alignment horizontal="center"/>
    </xf>
    <xf numFmtId="0" fontId="113" fillId="25" borderId="78" xfId="0" applyFont="1" applyFill="1" applyBorder="1" applyAlignment="1">
      <alignment vertical="center" wrapText="1"/>
    </xf>
    <xf numFmtId="0" fontId="113" fillId="25" borderId="78" xfId="0" applyFont="1" applyFill="1" applyBorder="1" applyAlignment="1">
      <alignment horizontal="center" vertical="center" wrapText="1"/>
    </xf>
    <xf numFmtId="0" fontId="113" fillId="25" borderId="13" xfId="0" applyFont="1" applyFill="1" applyBorder="1" applyAlignment="1">
      <alignment horizontal="center" vertical="center"/>
    </xf>
    <xf numFmtId="0" fontId="112" fillId="25" borderId="78" xfId="0" applyFont="1" applyFill="1" applyBorder="1" applyAlignment="1">
      <alignment horizontal="left"/>
    </xf>
    <xf numFmtId="0" fontId="0" fillId="25" borderId="78" xfId="0" applyFont="1" applyFill="1" applyBorder="1" applyAlignment="1">
      <alignment horizontal="center"/>
    </xf>
    <xf numFmtId="0" fontId="112" fillId="25" borderId="13" xfId="0" applyFont="1" applyFill="1" applyBorder="1" applyAlignment="1">
      <alignment horizontal="left"/>
    </xf>
    <xf numFmtId="0" fontId="112" fillId="25" borderId="96" xfId="0" applyFont="1" applyFill="1" applyBorder="1" applyAlignment="1">
      <alignment horizontal="left"/>
    </xf>
    <xf numFmtId="0" fontId="112" fillId="25" borderId="95" xfId="0" applyFont="1" applyFill="1" applyBorder="1" applyAlignment="1">
      <alignment horizontal="left"/>
    </xf>
    <xf numFmtId="0" fontId="112" fillId="25" borderId="14" xfId="0" applyFont="1" applyFill="1" applyBorder="1" applyAlignment="1">
      <alignment horizontal="left"/>
    </xf>
    <xf numFmtId="0" fontId="131" fillId="25" borderId="65" xfId="0" applyFont="1" applyFill="1" applyBorder="1" applyAlignment="1">
      <alignment horizontal="left"/>
    </xf>
    <xf numFmtId="0" fontId="130" fillId="11" borderId="99" xfId="7" applyFont="1" applyFill="1" applyBorder="1" applyAlignment="1">
      <alignment horizontal="left" vertical="center"/>
    </xf>
    <xf numFmtId="0" fontId="130" fillId="11" borderId="99" xfId="7" applyFont="1" applyFill="1" applyBorder="1" applyAlignment="1">
      <alignment horizontal="right" vertical="center"/>
    </xf>
    <xf numFmtId="0" fontId="94" fillId="31" borderId="85" xfId="0" applyFont="1" applyFill="1" applyBorder="1" applyAlignment="1" applyProtection="1">
      <alignment horizontal="center" vertical="center" wrapText="1"/>
    </xf>
    <xf numFmtId="0" fontId="94" fillId="31" borderId="84" xfId="0" applyFont="1" applyFill="1" applyBorder="1" applyAlignment="1" applyProtection="1">
      <alignment horizontal="center" vertical="center" wrapText="1"/>
    </xf>
    <xf numFmtId="0" fontId="102" fillId="31" borderId="86" xfId="0" applyFont="1" applyFill="1" applyBorder="1" applyAlignment="1" applyProtection="1">
      <alignment horizontal="center" vertical="center" wrapText="1"/>
    </xf>
    <xf numFmtId="0" fontId="113" fillId="25" borderId="85" xfId="0" applyFont="1" applyFill="1" applyBorder="1" applyAlignment="1" applyProtection="1">
      <alignment horizontal="center" vertical="center" wrapText="1"/>
    </xf>
    <xf numFmtId="166" fontId="94" fillId="0" borderId="0" xfId="0" applyNumberFormat="1" applyFont="1" applyFill="1" applyBorder="1" applyAlignment="1" applyProtection="1">
      <alignment horizontal="left" vertical="center"/>
    </xf>
    <xf numFmtId="3" fontId="94" fillId="0" borderId="0" xfId="0" applyNumberFormat="1" applyFont="1" applyFill="1" applyBorder="1" applyAlignment="1" applyProtection="1">
      <alignment horizontal="left" vertical="center"/>
    </xf>
    <xf numFmtId="3" fontId="0" fillId="0" borderId="0" xfId="0" applyNumberFormat="1" applyFont="1" applyFill="1" applyBorder="1" applyAlignment="1">
      <alignment horizontal="right"/>
    </xf>
    <xf numFmtId="4" fontId="0" fillId="0" borderId="0" xfId="0" applyNumberFormat="1" applyFont="1" applyFill="1" applyBorder="1" applyAlignment="1">
      <alignment horizontal="right"/>
    </xf>
    <xf numFmtId="4" fontId="6" fillId="0" borderId="97" xfId="0" applyNumberFormat="1" applyFont="1" applyFill="1" applyBorder="1" applyAlignment="1" applyProtection="1">
      <alignment horizontal="right" vertical="center"/>
    </xf>
    <xf numFmtId="0" fontId="0" fillId="0" borderId="101" xfId="0" applyFont="1" applyBorder="1"/>
    <xf numFmtId="0" fontId="0" fillId="0" borderId="101" xfId="0" applyFont="1" applyFill="1" applyBorder="1"/>
    <xf numFmtId="4" fontId="0" fillId="0" borderId="99" xfId="0" applyNumberFormat="1" applyFont="1" applyFill="1" applyBorder="1"/>
    <xf numFmtId="0" fontId="0" fillId="0" borderId="94" xfId="0" applyFont="1" applyFill="1" applyBorder="1"/>
    <xf numFmtId="4" fontId="67" fillId="0" borderId="102" xfId="0" applyNumberFormat="1" applyFont="1" applyBorder="1"/>
    <xf numFmtId="0" fontId="0" fillId="9" borderId="98" xfId="0" applyFont="1" applyFill="1" applyBorder="1" applyAlignment="1">
      <alignment horizontal="center" vertical="center"/>
    </xf>
    <xf numFmtId="0" fontId="0" fillId="0" borderId="103" xfId="0" applyFont="1" applyBorder="1"/>
    <xf numFmtId="0" fontId="0" fillId="0" borderId="104" xfId="0" applyFont="1" applyBorder="1"/>
    <xf numFmtId="4" fontId="0" fillId="0" borderId="105" xfId="0" applyNumberFormat="1" applyFont="1" applyBorder="1"/>
    <xf numFmtId="4" fontId="0" fillId="0" borderId="106" xfId="0" applyNumberFormat="1" applyFont="1" applyBorder="1"/>
    <xf numFmtId="0" fontId="0" fillId="0" borderId="107" xfId="0" applyFont="1" applyFill="1" applyBorder="1"/>
    <xf numFmtId="4" fontId="0" fillId="0" borderId="108" xfId="0" applyNumberFormat="1" applyFont="1" applyFill="1" applyBorder="1"/>
    <xf numFmtId="4" fontId="0" fillId="0" borderId="108" xfId="0" applyNumberFormat="1" applyFont="1" applyFill="1" applyBorder="1" applyAlignment="1">
      <alignment horizontal="right"/>
    </xf>
    <xf numFmtId="0" fontId="0" fillId="0" borderId="109" xfId="0" applyFont="1" applyFill="1" applyBorder="1"/>
    <xf numFmtId="0" fontId="0" fillId="0" borderId="110" xfId="0" applyFont="1" applyFill="1" applyBorder="1"/>
    <xf numFmtId="4" fontId="0" fillId="0" borderId="111" xfId="0" applyNumberFormat="1" applyFont="1" applyFill="1" applyBorder="1"/>
    <xf numFmtId="4" fontId="0" fillId="0" borderId="112" xfId="0" applyNumberFormat="1" applyFont="1" applyFill="1" applyBorder="1"/>
    <xf numFmtId="0" fontId="0" fillId="0" borderId="107" xfId="0" applyFont="1" applyBorder="1"/>
    <xf numFmtId="4" fontId="0" fillId="0" borderId="108" xfId="0" applyNumberFormat="1" applyFont="1" applyBorder="1"/>
    <xf numFmtId="0" fontId="0" fillId="0" borderId="109" xfId="0" applyFont="1" applyBorder="1"/>
    <xf numFmtId="0" fontId="0" fillId="0" borderId="110" xfId="0" applyFont="1" applyBorder="1"/>
    <xf numFmtId="4" fontId="0" fillId="0" borderId="111" xfId="0" applyNumberFormat="1" applyFont="1" applyBorder="1"/>
    <xf numFmtId="4" fontId="0" fillId="0" borderId="112" xfId="0" applyNumberFormat="1" applyFont="1" applyBorder="1"/>
    <xf numFmtId="0" fontId="94" fillId="12" borderId="13" xfId="0" applyFont="1" applyFill="1" applyBorder="1" applyAlignment="1" applyProtection="1">
      <alignment horizontal="right" vertical="center"/>
    </xf>
    <xf numFmtId="0" fontId="94" fillId="12" borderId="65" xfId="0" applyFont="1" applyFill="1" applyBorder="1" applyAlignment="1" applyProtection="1">
      <alignment horizontal="right" vertical="center"/>
    </xf>
    <xf numFmtId="0" fontId="0" fillId="25" borderId="114" xfId="0" applyFont="1" applyFill="1" applyBorder="1"/>
    <xf numFmtId="0" fontId="94" fillId="11" borderId="13" xfId="0" applyFont="1" applyFill="1" applyBorder="1" applyAlignment="1" applyProtection="1">
      <alignment horizontal="right" vertical="center"/>
    </xf>
    <xf numFmtId="0" fontId="94" fillId="27" borderId="13" xfId="0" applyFont="1" applyFill="1" applyBorder="1" applyAlignment="1" applyProtection="1">
      <alignment horizontal="right" vertical="center"/>
    </xf>
    <xf numFmtId="0" fontId="94" fillId="13" borderId="13" xfId="0" applyFont="1" applyFill="1" applyBorder="1" applyAlignment="1" applyProtection="1">
      <alignment horizontal="right" vertical="center"/>
    </xf>
    <xf numFmtId="0" fontId="94" fillId="18" borderId="13" xfId="0" applyFont="1" applyFill="1" applyBorder="1" applyAlignment="1" applyProtection="1">
      <alignment horizontal="right" vertical="center"/>
    </xf>
    <xf numFmtId="0" fontId="94" fillId="26" borderId="13" xfId="0" applyFont="1" applyFill="1" applyBorder="1" applyAlignment="1" applyProtection="1">
      <alignment horizontal="right" vertical="center"/>
    </xf>
    <xf numFmtId="0" fontId="20" fillId="0" borderId="113" xfId="0" applyFont="1" applyFill="1" applyBorder="1" applyProtection="1"/>
    <xf numFmtId="0" fontId="20" fillId="0" borderId="4" xfId="0" applyFont="1" applyFill="1" applyBorder="1" applyProtection="1"/>
    <xf numFmtId="0" fontId="0" fillId="0" borderId="99" xfId="0" applyFont="1" applyBorder="1" applyAlignment="1">
      <alignment horizontal="left"/>
    </xf>
    <xf numFmtId="0" fontId="94" fillId="16" borderId="13" xfId="0" applyFont="1" applyFill="1" applyBorder="1" applyAlignment="1" applyProtection="1">
      <alignment horizontal="right" vertical="center"/>
    </xf>
    <xf numFmtId="0" fontId="94" fillId="18" borderId="114" xfId="0" applyFont="1" applyFill="1" applyBorder="1" applyAlignment="1" applyProtection="1">
      <alignment horizontal="right" vertical="center"/>
    </xf>
    <xf numFmtId="0" fontId="94" fillId="24" borderId="114" xfId="0" applyFont="1" applyFill="1" applyBorder="1" applyAlignment="1" applyProtection="1">
      <alignment horizontal="right" vertical="center"/>
    </xf>
    <xf numFmtId="0" fontId="0" fillId="0" borderId="96" xfId="0" applyFont="1" applyBorder="1"/>
    <xf numFmtId="0" fontId="0" fillId="0" borderId="95" xfId="0" applyFont="1" applyBorder="1"/>
    <xf numFmtId="4" fontId="95" fillId="0" borderId="58" xfId="0" applyNumberFormat="1" applyFont="1" applyFill="1" applyBorder="1" applyAlignment="1" applyProtection="1">
      <alignment vertical="center" wrapText="1"/>
    </xf>
    <xf numFmtId="0" fontId="0" fillId="0" borderId="131" xfId="0" applyFont="1" applyFill="1" applyBorder="1"/>
    <xf numFmtId="0" fontId="135" fillId="0" borderId="132" xfId="0" applyFont="1" applyFill="1" applyBorder="1" applyAlignment="1" applyProtection="1">
      <alignment vertical="center" wrapText="1"/>
    </xf>
    <xf numFmtId="0" fontId="0" fillId="0" borderId="133" xfId="0" applyFont="1" applyFill="1" applyBorder="1"/>
    <xf numFmtId="0" fontId="11" fillId="0" borderId="93" xfId="0" applyFont="1" applyFill="1" applyBorder="1" applyAlignment="1" applyProtection="1">
      <alignment vertical="top" wrapText="1"/>
    </xf>
    <xf numFmtId="0" fontId="11" fillId="0" borderId="64" xfId="0" applyFont="1" applyFill="1" applyBorder="1" applyAlignment="1" applyProtection="1">
      <alignment vertical="top" wrapText="1"/>
    </xf>
    <xf numFmtId="0" fontId="11" fillId="0" borderId="65" xfId="0" applyFont="1" applyFill="1" applyBorder="1" applyAlignment="1" applyProtection="1">
      <alignment vertical="top" wrapText="1"/>
    </xf>
    <xf numFmtId="4" fontId="11" fillId="0" borderId="114" xfId="0" applyNumberFormat="1" applyFont="1" applyFill="1" applyBorder="1" applyAlignment="1" applyProtection="1">
      <alignment horizontal="center" vertical="center" wrapText="1"/>
    </xf>
    <xf numFmtId="0" fontId="135" fillId="0" borderId="94" xfId="0" applyFont="1" applyFill="1" applyBorder="1" applyAlignment="1" applyProtection="1">
      <alignment vertical="center" wrapText="1"/>
    </xf>
    <xf numFmtId="4" fontId="94" fillId="20" borderId="114" xfId="0" applyNumberFormat="1" applyFont="1" applyFill="1" applyBorder="1" applyAlignment="1" applyProtection="1">
      <alignment vertical="center" wrapText="1"/>
    </xf>
    <xf numFmtId="4" fontId="94" fillId="20" borderId="114" xfId="0" applyNumberFormat="1" applyFont="1" applyFill="1" applyBorder="1" applyAlignment="1" applyProtection="1">
      <alignment horizontal="right" vertical="center" wrapText="1"/>
    </xf>
    <xf numFmtId="4" fontId="102" fillId="20" borderId="114" xfId="0" applyNumberFormat="1" applyFont="1" applyFill="1" applyBorder="1" applyAlignment="1" applyProtection="1">
      <alignment vertical="center" wrapText="1"/>
    </xf>
    <xf numFmtId="4" fontId="94" fillId="20" borderId="58" xfId="0" applyNumberFormat="1" applyFont="1" applyFill="1" applyBorder="1" applyAlignment="1" applyProtection="1">
      <alignment vertical="center" wrapText="1"/>
    </xf>
    <xf numFmtId="4" fontId="94" fillId="20" borderId="122" xfId="0" applyNumberFormat="1" applyFont="1" applyFill="1" applyBorder="1" applyAlignment="1" applyProtection="1">
      <alignment vertical="center" wrapText="1"/>
    </xf>
    <xf numFmtId="4" fontId="102" fillId="0" borderId="22" xfId="0" applyNumberFormat="1" applyFont="1" applyFill="1" applyBorder="1" applyAlignment="1" applyProtection="1">
      <alignment horizontal="right" vertical="center" wrapText="1"/>
    </xf>
    <xf numFmtId="4" fontId="102" fillId="20" borderId="122" xfId="0" applyNumberFormat="1" applyFont="1" applyFill="1" applyBorder="1" applyAlignment="1" applyProtection="1">
      <alignment vertical="center" wrapText="1"/>
    </xf>
    <xf numFmtId="4" fontId="102" fillId="0" borderId="51" xfId="0" applyNumberFormat="1" applyFont="1" applyFill="1" applyBorder="1" applyAlignment="1" applyProtection="1">
      <alignment horizontal="right" vertical="center" wrapText="1"/>
    </xf>
    <xf numFmtId="4" fontId="102" fillId="0" borderId="126" xfId="0" applyNumberFormat="1" applyFont="1" applyFill="1" applyBorder="1" applyAlignment="1" applyProtection="1">
      <alignment horizontal="right" vertical="center" wrapText="1"/>
    </xf>
    <xf numFmtId="171" fontId="94" fillId="20" borderId="114" xfId="0" applyNumberFormat="1" applyFont="1" applyFill="1" applyBorder="1" applyAlignment="1" applyProtection="1">
      <alignment vertical="center" wrapText="1"/>
    </xf>
    <xf numFmtId="4" fontId="94" fillId="0" borderId="69" xfId="0" applyNumberFormat="1" applyFont="1" applyFill="1" applyBorder="1" applyProtection="1"/>
    <xf numFmtId="0" fontId="11" fillId="6" borderId="0" xfId="0" applyFont="1" applyFill="1" applyBorder="1" applyAlignment="1" applyProtection="1">
      <alignment horizontal="center" vertical="center" wrapText="1"/>
    </xf>
    <xf numFmtId="0" fontId="13" fillId="7" borderId="0" xfId="0" applyFont="1" applyFill="1" applyBorder="1" applyAlignment="1" applyProtection="1">
      <alignment horizontal="center"/>
    </xf>
    <xf numFmtId="0" fontId="13" fillId="3" borderId="0" xfId="0" applyFont="1" applyFill="1" applyBorder="1" applyAlignment="1" applyProtection="1">
      <alignment horizontal="center"/>
    </xf>
    <xf numFmtId="165" fontId="94" fillId="0" borderId="114" xfId="7" applyNumberFormat="1" applyFont="1" applyFill="1" applyBorder="1"/>
    <xf numFmtId="4" fontId="6" fillId="23" borderId="4" xfId="0" applyNumberFormat="1" applyFont="1" applyFill="1" applyBorder="1" applyAlignment="1" applyProtection="1">
      <alignment horizontal="right" vertical="center"/>
    </xf>
    <xf numFmtId="4" fontId="6" fillId="0" borderId="1" xfId="0" applyNumberFormat="1" applyFont="1" applyFill="1" applyBorder="1" applyAlignment="1" applyProtection="1">
      <alignment horizontal="right"/>
    </xf>
    <xf numFmtId="4" fontId="12" fillId="0" borderId="113" xfId="0" applyNumberFormat="1" applyFont="1" applyFill="1" applyBorder="1" applyAlignment="1" applyProtection="1">
      <alignment horizontal="right"/>
    </xf>
    <xf numFmtId="4" fontId="6" fillId="23" borderId="137" xfId="0" applyNumberFormat="1" applyFont="1" applyFill="1" applyBorder="1" applyAlignment="1" applyProtection="1">
      <alignment horizontal="right" vertical="center"/>
    </xf>
    <xf numFmtId="4" fontId="12" fillId="0" borderId="97" xfId="0" applyNumberFormat="1" applyFont="1" applyFill="1" applyBorder="1" applyAlignment="1" applyProtection="1">
      <alignment horizontal="right"/>
    </xf>
    <xf numFmtId="3" fontId="94" fillId="0" borderId="14" xfId="0" applyNumberFormat="1" applyFont="1" applyFill="1" applyBorder="1" applyAlignment="1" applyProtection="1">
      <alignment horizontal="right" vertical="center"/>
    </xf>
    <xf numFmtId="0" fontId="13" fillId="10" borderId="32" xfId="0" applyFont="1" applyFill="1" applyBorder="1" applyAlignment="1" applyProtection="1"/>
    <xf numFmtId="0" fontId="13" fillId="10" borderId="25" xfId="0" applyFont="1" applyFill="1" applyBorder="1" applyAlignment="1" applyProtection="1"/>
    <xf numFmtId="0" fontId="18" fillId="10" borderId="25" xfId="0" applyFont="1" applyFill="1" applyBorder="1" applyAlignment="1" applyProtection="1"/>
    <xf numFmtId="0" fontId="13" fillId="10" borderId="41" xfId="0" applyFont="1" applyFill="1" applyBorder="1" applyAlignment="1" applyProtection="1"/>
    <xf numFmtId="0" fontId="6" fillId="10" borderId="142" xfId="0" applyFont="1" applyFill="1" applyBorder="1" applyAlignment="1">
      <alignment horizontal="left" vertical="center" wrapText="1"/>
    </xf>
    <xf numFmtId="0" fontId="6" fillId="10" borderId="58" xfId="0" applyFont="1" applyFill="1" applyBorder="1" applyAlignment="1">
      <alignment horizontal="left" vertical="center" wrapText="1"/>
    </xf>
    <xf numFmtId="0" fontId="6" fillId="10" borderId="143" xfId="0" applyFont="1" applyFill="1" applyBorder="1" applyAlignment="1">
      <alignment horizontal="left" vertical="center" wrapText="1"/>
    </xf>
    <xf numFmtId="0" fontId="6" fillId="10" borderId="144" xfId="0" applyFont="1" applyFill="1" applyBorder="1" applyAlignment="1">
      <alignment horizontal="left" vertical="center" wrapText="1"/>
    </xf>
    <xf numFmtId="165" fontId="6" fillId="0" borderId="58" xfId="12" applyNumberFormat="1" applyFont="1" applyFill="1" applyBorder="1" applyAlignment="1">
      <alignment horizontal="right" vertical="center"/>
    </xf>
    <xf numFmtId="0" fontId="75" fillId="10" borderId="143" xfId="0" applyFont="1" applyFill="1" applyBorder="1" applyAlignment="1">
      <alignment horizontal="center" vertical="center"/>
    </xf>
    <xf numFmtId="0" fontId="6" fillId="10" borderId="144" xfId="0" applyFont="1" applyFill="1" applyBorder="1" applyAlignment="1">
      <alignment horizontal="center" vertical="center" wrapText="1"/>
    </xf>
    <xf numFmtId="0" fontId="6" fillId="0" borderId="10" xfId="0" applyFont="1" applyFill="1" applyBorder="1" applyAlignment="1">
      <alignment vertical="center"/>
    </xf>
    <xf numFmtId="0" fontId="55" fillId="0" borderId="138" xfId="0" applyFont="1" applyFill="1" applyBorder="1" applyAlignment="1">
      <alignment horizontal="left"/>
    </xf>
    <xf numFmtId="0" fontId="145" fillId="10" borderId="1" xfId="0" applyFont="1" applyFill="1" applyBorder="1" applyAlignment="1">
      <alignment horizontal="center" vertical="center" wrapText="1"/>
    </xf>
    <xf numFmtId="3" fontId="94" fillId="0" borderId="13" xfId="0" applyNumberFormat="1" applyFont="1" applyFill="1" applyBorder="1" applyAlignment="1" applyProtection="1">
      <alignment horizontal="right"/>
    </xf>
    <xf numFmtId="0" fontId="94" fillId="0" borderId="13" xfId="0" applyNumberFormat="1" applyFont="1" applyFill="1" applyBorder="1" applyAlignment="1" applyProtection="1">
      <alignment horizontal="right"/>
    </xf>
    <xf numFmtId="4" fontId="102" fillId="0" borderId="87" xfId="0" applyNumberFormat="1" applyFont="1" applyFill="1" applyBorder="1" applyProtection="1"/>
    <xf numFmtId="0" fontId="11" fillId="0" borderId="72" xfId="0" applyFont="1" applyFill="1" applyBorder="1" applyAlignment="1" applyProtection="1">
      <alignment vertical="top" wrapText="1"/>
    </xf>
    <xf numFmtId="0" fontId="0" fillId="0" borderId="149" xfId="0" applyFont="1" applyFill="1" applyBorder="1"/>
    <xf numFmtId="0" fontId="135" fillId="0" borderId="150" xfId="0" applyFont="1" applyFill="1" applyBorder="1" applyAlignment="1" applyProtection="1">
      <alignment vertical="center" wrapText="1"/>
    </xf>
    <xf numFmtId="4" fontId="94" fillId="20" borderId="143" xfId="0" applyNumberFormat="1" applyFont="1" applyFill="1" applyBorder="1" applyAlignment="1" applyProtection="1">
      <alignment vertical="center" wrapText="1"/>
    </xf>
    <xf numFmtId="4" fontId="66" fillId="0" borderId="114" xfId="0" applyNumberFormat="1" applyFont="1" applyFill="1" applyBorder="1" applyAlignment="1" applyProtection="1">
      <alignment horizontal="center" vertical="center" wrapText="1"/>
    </xf>
    <xf numFmtId="4" fontId="95" fillId="0" borderId="58" xfId="0" applyNumberFormat="1" applyFont="1" applyFill="1" applyBorder="1" applyAlignment="1" applyProtection="1">
      <alignment horizontal="right" vertical="center" wrapText="1"/>
    </xf>
    <xf numFmtId="1" fontId="45" fillId="0" borderId="20" xfId="0" applyNumberFormat="1" applyFont="1" applyFill="1" applyBorder="1" applyAlignment="1" applyProtection="1">
      <alignment vertical="center" wrapText="1"/>
    </xf>
    <xf numFmtId="0" fontId="0" fillId="0" borderId="153" xfId="0" applyFont="1" applyBorder="1"/>
    <xf numFmtId="10" fontId="0" fillId="0" borderId="154" xfId="0" applyNumberFormat="1" applyFont="1" applyBorder="1"/>
    <xf numFmtId="168" fontId="6" fillId="0" borderId="4" xfId="0" applyNumberFormat="1" applyFont="1" applyFill="1" applyBorder="1" applyAlignment="1" applyProtection="1">
      <alignment horizontal="center" vertical="center" wrapText="1"/>
    </xf>
    <xf numFmtId="166" fontId="6" fillId="0" borderId="9" xfId="0" applyNumberFormat="1" applyFont="1" applyFill="1" applyBorder="1" applyAlignment="1">
      <alignment vertical="center"/>
    </xf>
    <xf numFmtId="166" fontId="94" fillId="0" borderId="13" xfId="0" applyNumberFormat="1" applyFont="1" applyFill="1" applyBorder="1" applyAlignment="1" applyProtection="1">
      <alignment horizontal="left"/>
    </xf>
    <xf numFmtId="166" fontId="94" fillId="0" borderId="13" xfId="0" applyNumberFormat="1" applyFont="1" applyFill="1" applyBorder="1" applyAlignment="1" applyProtection="1">
      <alignment horizontal="right"/>
    </xf>
    <xf numFmtId="4" fontId="94" fillId="0" borderId="70" xfId="0" applyNumberFormat="1" applyFont="1" applyFill="1" applyBorder="1"/>
    <xf numFmtId="4" fontId="0" fillId="0" borderId="105" xfId="0" applyNumberFormat="1" applyFont="1" applyFill="1" applyBorder="1"/>
    <xf numFmtId="4" fontId="0" fillId="0" borderId="99" xfId="0" applyNumberFormat="1" applyFont="1" applyFill="1" applyBorder="1" applyAlignment="1">
      <alignment horizontal="right"/>
    </xf>
    <xf numFmtId="0" fontId="20" fillId="10" borderId="41" xfId="0" applyFont="1" applyFill="1" applyBorder="1" applyAlignment="1" applyProtection="1">
      <alignment horizontal="center"/>
    </xf>
    <xf numFmtId="0" fontId="20" fillId="10" borderId="155" xfId="0" applyFont="1" applyFill="1" applyBorder="1" applyAlignment="1" applyProtection="1">
      <alignment horizontal="center"/>
    </xf>
    <xf numFmtId="0" fontId="13" fillId="0" borderId="32" xfId="0" applyFont="1" applyFill="1" applyBorder="1" applyAlignment="1" applyProtection="1"/>
    <xf numFmtId="167" fontId="6" fillId="0" borderId="1" xfId="0" applyNumberFormat="1" applyFont="1" applyFill="1" applyBorder="1" applyAlignment="1" applyProtection="1">
      <alignment horizontal="right" vertical="center" wrapText="1"/>
    </xf>
    <xf numFmtId="4" fontId="102" fillId="0" borderId="114" xfId="0" applyNumberFormat="1" applyFont="1" applyFill="1" applyBorder="1" applyAlignment="1" applyProtection="1">
      <alignment horizontal="right" vertical="center"/>
    </xf>
    <xf numFmtId="0" fontId="0" fillId="0" borderId="114" xfId="0" applyFont="1" applyBorder="1"/>
    <xf numFmtId="0" fontId="0" fillId="0" borderId="161" xfId="0" applyFont="1" applyFill="1" applyBorder="1"/>
    <xf numFmtId="0" fontId="0" fillId="0" borderId="105" xfId="0" applyFont="1" applyFill="1" applyBorder="1"/>
    <xf numFmtId="3" fontId="0" fillId="0" borderId="106" xfId="0" applyNumberFormat="1" applyFill="1" applyBorder="1" applyAlignment="1">
      <alignment horizontal="right"/>
    </xf>
    <xf numFmtId="0" fontId="0" fillId="10" borderId="13" xfId="0" applyFont="1" applyFill="1" applyBorder="1"/>
    <xf numFmtId="169" fontId="0" fillId="10" borderId="13" xfId="0" applyNumberFormat="1" applyFont="1" applyFill="1" applyBorder="1"/>
    <xf numFmtId="0" fontId="141" fillId="0" borderId="58" xfId="0" applyFont="1" applyFill="1" applyBorder="1" applyAlignment="1">
      <alignment vertical="center"/>
    </xf>
    <xf numFmtId="3" fontId="141" fillId="0" borderId="58" xfId="0" applyNumberFormat="1" applyFont="1" applyFill="1" applyBorder="1" applyAlignment="1">
      <alignment horizontal="right" vertical="center"/>
    </xf>
    <xf numFmtId="0" fontId="141" fillId="0" borderId="58" xfId="0" applyFont="1" applyFill="1" applyBorder="1" applyAlignment="1">
      <alignment horizontal="right" vertical="center"/>
    </xf>
    <xf numFmtId="0" fontId="0" fillId="0" borderId="72" xfId="0" applyFont="1" applyBorder="1" applyAlignment="1">
      <alignment horizontal="left"/>
    </xf>
    <xf numFmtId="4" fontId="102" fillId="0" borderId="0" xfId="0" applyNumberFormat="1" applyFont="1" applyFill="1" applyBorder="1" applyAlignment="1" applyProtection="1">
      <alignment horizontal="right" vertical="center"/>
    </xf>
    <xf numFmtId="0" fontId="0" fillId="0" borderId="0" xfId="0" applyFont="1" applyAlignment="1">
      <alignment horizontal="left"/>
    </xf>
    <xf numFmtId="0" fontId="116" fillId="0" borderId="0" xfId="12" applyFont="1"/>
    <xf numFmtId="0" fontId="155" fillId="0" borderId="0" xfId="12" applyFont="1"/>
    <xf numFmtId="0" fontId="156" fillId="0" borderId="0" xfId="12" applyFont="1"/>
    <xf numFmtId="0" fontId="116" fillId="0" borderId="0" xfId="12" applyFont="1" applyBorder="1" applyAlignment="1">
      <alignment horizontal="center" vertical="center" wrapText="1"/>
    </xf>
    <xf numFmtId="0" fontId="116" fillId="34" borderId="0" xfId="12" applyFont="1" applyFill="1"/>
    <xf numFmtId="0" fontId="116" fillId="34" borderId="0" xfId="12" applyFont="1" applyFill="1" applyBorder="1" applyAlignment="1">
      <alignment horizontal="center" vertical="center" wrapText="1"/>
    </xf>
    <xf numFmtId="0" fontId="116" fillId="28" borderId="0" xfId="12" applyFont="1" applyFill="1"/>
    <xf numFmtId="0" fontId="116" fillId="28" borderId="0" xfId="12" applyFont="1" applyFill="1" applyBorder="1" applyAlignment="1">
      <alignment horizontal="center" vertical="center" wrapText="1"/>
    </xf>
    <xf numFmtId="0" fontId="116" fillId="35" borderId="0" xfId="12" applyFont="1" applyFill="1"/>
    <xf numFmtId="0" fontId="116" fillId="35" borderId="0" xfId="12" applyFont="1" applyFill="1" applyBorder="1" applyAlignment="1">
      <alignment horizontal="center" vertical="center" wrapText="1"/>
    </xf>
    <xf numFmtId="9" fontId="78" fillId="0" borderId="0" xfId="0" applyNumberFormat="1" applyFont="1"/>
    <xf numFmtId="169" fontId="113" fillId="0" borderId="0" xfId="12" applyNumberFormat="1" applyFont="1" applyFill="1" applyBorder="1"/>
    <xf numFmtId="9" fontId="157" fillId="0" borderId="0" xfId="0" applyNumberFormat="1" applyFont="1"/>
    <xf numFmtId="0" fontId="118" fillId="0" borderId="0" xfId="0" applyFont="1" applyAlignment="1">
      <alignment horizontal="left" vertical="center" indent="1"/>
    </xf>
    <xf numFmtId="9" fontId="100" fillId="0" borderId="0" xfId="0" applyNumberFormat="1" applyFont="1"/>
    <xf numFmtId="9" fontId="158" fillId="0" borderId="0" xfId="0" applyNumberFormat="1" applyFont="1"/>
    <xf numFmtId="9" fontId="75" fillId="10" borderId="142" xfId="0" applyNumberFormat="1" applyFont="1" applyFill="1" applyBorder="1"/>
    <xf numFmtId="9" fontId="75" fillId="10" borderId="144" xfId="0" applyNumberFormat="1" applyFont="1" applyFill="1" applyBorder="1"/>
    <xf numFmtId="9" fontId="75" fillId="10" borderId="143" xfId="0" applyNumberFormat="1" applyFont="1" applyFill="1" applyBorder="1"/>
    <xf numFmtId="165" fontId="6" fillId="0" borderId="58" xfId="12" applyNumberFormat="1" applyFont="1" applyFill="1" applyBorder="1"/>
    <xf numFmtId="0" fontId="13" fillId="36" borderId="0" xfId="0" applyFont="1" applyFill="1" applyBorder="1" applyProtection="1"/>
    <xf numFmtId="0" fontId="21" fillId="36" borderId="0" xfId="0" applyFont="1" applyFill="1" applyBorder="1" applyAlignment="1" applyProtection="1">
      <alignment vertical="center" wrapText="1"/>
    </xf>
    <xf numFmtId="0" fontId="29" fillId="36" borderId="0" xfId="0" applyFont="1" applyFill="1" applyBorder="1" applyProtection="1"/>
    <xf numFmtId="0" fontId="51" fillId="36" borderId="0" xfId="0" applyFont="1" applyFill="1" applyBorder="1" applyAlignment="1" applyProtection="1">
      <alignment horizontal="center" vertical="center"/>
    </xf>
    <xf numFmtId="0" fontId="26" fillId="36" borderId="0" xfId="0" applyFont="1" applyFill="1" applyBorder="1" applyAlignment="1" applyProtection="1"/>
    <xf numFmtId="0" fontId="43" fillId="36" borderId="0" xfId="0" applyFont="1" applyFill="1" applyBorder="1" applyProtection="1"/>
    <xf numFmtId="0" fontId="43" fillId="36" borderId="0" xfId="1" applyFont="1" applyFill="1" applyBorder="1" applyAlignment="1" applyProtection="1"/>
    <xf numFmtId="0" fontId="30" fillId="36" borderId="0" xfId="0" applyFont="1" applyFill="1" applyBorder="1" applyAlignment="1" applyProtection="1">
      <alignment vertical="center" wrapText="1"/>
    </xf>
    <xf numFmtId="0" fontId="13" fillId="36" borderId="0" xfId="0" applyFont="1" applyFill="1" applyBorder="1" applyAlignment="1" applyProtection="1">
      <alignment vertical="center"/>
    </xf>
    <xf numFmtId="0" fontId="44" fillId="36" borderId="0" xfId="0" applyFont="1" applyFill="1" applyBorder="1" applyProtection="1"/>
    <xf numFmtId="0" fontId="91" fillId="36" borderId="0" xfId="0" applyFont="1" applyFill="1" applyBorder="1" applyAlignment="1" applyProtection="1">
      <alignment vertical="top" wrapText="1"/>
    </xf>
    <xf numFmtId="0" fontId="18" fillId="36" borderId="0" xfId="0" applyFont="1" applyFill="1" applyBorder="1" applyAlignment="1" applyProtection="1">
      <alignment horizontal="left" vertical="center"/>
    </xf>
    <xf numFmtId="0" fontId="41" fillId="36" borderId="0" xfId="0" applyFont="1" applyFill="1" applyBorder="1" applyProtection="1"/>
    <xf numFmtId="0" fontId="160" fillId="36" borderId="0" xfId="0" applyFont="1" applyFill="1" applyBorder="1" applyAlignment="1" applyProtection="1">
      <alignment vertical="center"/>
    </xf>
    <xf numFmtId="0" fontId="135" fillId="36" borderId="0" xfId="0" applyFont="1" applyFill="1" applyBorder="1" applyAlignment="1" applyProtection="1">
      <alignment horizontal="left" vertical="center"/>
    </xf>
    <xf numFmtId="0" fontId="11" fillId="36" borderId="0" xfId="0" applyFont="1" applyFill="1" applyBorder="1" applyProtection="1"/>
    <xf numFmtId="0" fontId="135" fillId="36" borderId="0" xfId="0" applyFont="1" applyFill="1" applyBorder="1" applyProtection="1"/>
    <xf numFmtId="0" fontId="0" fillId="36" borderId="0" xfId="0" applyFill="1" applyBorder="1" applyProtection="1"/>
    <xf numFmtId="1" fontId="13" fillId="0" borderId="170" xfId="0" applyNumberFormat="1" applyFont="1" applyFill="1" applyBorder="1" applyAlignment="1" applyProtection="1">
      <alignment horizontal="center" vertical="center"/>
    </xf>
    <xf numFmtId="0" fontId="79" fillId="36" borderId="0" xfId="0" applyFont="1" applyFill="1" applyBorder="1" applyProtection="1"/>
    <xf numFmtId="0" fontId="10" fillId="36" borderId="0" xfId="0" applyFont="1" applyFill="1" applyBorder="1" applyAlignment="1" applyProtection="1">
      <alignment vertical="center" wrapText="1"/>
    </xf>
    <xf numFmtId="0" fontId="6" fillId="36" borderId="0" xfId="0" applyFont="1" applyFill="1" applyBorder="1" applyAlignment="1" applyProtection="1">
      <alignment horizontal="right"/>
    </xf>
    <xf numFmtId="0" fontId="13" fillId="36" borderId="0" xfId="0" applyFont="1" applyFill="1" applyBorder="1" applyAlignment="1" applyProtection="1">
      <alignment horizontal="center" vertical="center"/>
    </xf>
    <xf numFmtId="0" fontId="10" fillId="36" borderId="0" xfId="0" applyFont="1" applyFill="1" applyBorder="1" applyAlignment="1" applyProtection="1">
      <alignment horizontal="left" vertical="center" wrapText="1" indent="1"/>
    </xf>
    <xf numFmtId="0" fontId="74" fillId="36" borderId="0" xfId="0" applyFont="1" applyFill="1" applyBorder="1" applyAlignment="1" applyProtection="1">
      <alignment horizontal="left" vertical="center" wrapText="1"/>
    </xf>
    <xf numFmtId="0" fontId="85" fillId="37" borderId="2" xfId="1" applyFont="1" applyFill="1" applyBorder="1" applyAlignment="1" applyProtection="1">
      <alignment vertical="center"/>
    </xf>
    <xf numFmtId="0" fontId="163" fillId="38" borderId="0" xfId="0" applyFont="1" applyFill="1" applyBorder="1" applyProtection="1"/>
    <xf numFmtId="0" fontId="164" fillId="38" borderId="1" xfId="1" applyFont="1" applyFill="1" applyBorder="1" applyAlignment="1" applyProtection="1">
      <alignment horizontal="left" vertical="center"/>
    </xf>
    <xf numFmtId="0" fontId="165" fillId="38" borderId="0" xfId="0" applyFont="1" applyFill="1" applyBorder="1" applyProtection="1"/>
    <xf numFmtId="0" fontId="0" fillId="38" borderId="0" xfId="0" applyFill="1" applyBorder="1" applyProtection="1"/>
    <xf numFmtId="0" fontId="0" fillId="39" borderId="0" xfId="0" applyFill="1" applyBorder="1" applyProtection="1"/>
    <xf numFmtId="0" fontId="38" fillId="39" borderId="0" xfId="1" applyFont="1" applyFill="1" applyBorder="1" applyAlignment="1" applyProtection="1">
      <alignment vertical="center"/>
    </xf>
    <xf numFmtId="0" fontId="37" fillId="39" borderId="0" xfId="1" applyFont="1" applyFill="1" applyBorder="1" applyAlignment="1" applyProtection="1">
      <alignment vertical="center"/>
    </xf>
    <xf numFmtId="4" fontId="168" fillId="0" borderId="17" xfId="0" applyNumberFormat="1" applyFont="1" applyFill="1" applyBorder="1" applyAlignment="1" applyProtection="1">
      <alignment horizontal="right" vertical="center" wrapText="1"/>
    </xf>
    <xf numFmtId="0" fontId="112" fillId="25" borderId="114" xfId="0" applyFont="1" applyFill="1" applyBorder="1" applyAlignment="1">
      <alignment horizontal="left"/>
    </xf>
    <xf numFmtId="0" fontId="0" fillId="0" borderId="172" xfId="0" applyFont="1" applyBorder="1" applyAlignment="1">
      <alignment horizontal="left"/>
    </xf>
    <xf numFmtId="3" fontId="0" fillId="0" borderId="95" xfId="0" applyNumberFormat="1" applyFont="1" applyBorder="1"/>
    <xf numFmtId="1" fontId="0" fillId="0" borderId="95" xfId="0" applyNumberFormat="1" applyFont="1" applyBorder="1"/>
    <xf numFmtId="0" fontId="19" fillId="40" borderId="33" xfId="0" applyFont="1" applyFill="1" applyBorder="1" applyAlignment="1" applyProtection="1">
      <alignment horizontal="center" vertical="center" wrapText="1"/>
    </xf>
    <xf numFmtId="0" fontId="8" fillId="37" borderId="58" xfId="0" applyFont="1" applyFill="1" applyBorder="1" applyAlignment="1" applyProtection="1">
      <alignment horizontal="center" vertical="center" wrapText="1"/>
    </xf>
    <xf numFmtId="0" fontId="22" fillId="37" borderId="58" xfId="0" applyFont="1" applyFill="1" applyBorder="1" applyAlignment="1" applyProtection="1">
      <alignment horizontal="center" vertical="center" wrapText="1"/>
    </xf>
    <xf numFmtId="0" fontId="167" fillId="0" borderId="2" xfId="0" applyFont="1" applyFill="1" applyBorder="1" applyAlignment="1" applyProtection="1">
      <alignment horizontal="left" vertical="center"/>
    </xf>
    <xf numFmtId="0" fontId="13" fillId="0" borderId="2" xfId="0" applyFont="1" applyFill="1" applyBorder="1" applyAlignment="1" applyProtection="1">
      <alignment vertical="top"/>
    </xf>
    <xf numFmtId="3" fontId="13" fillId="15" borderId="176" xfId="0" applyNumberFormat="1" applyFont="1" applyFill="1" applyBorder="1" applyAlignment="1" applyProtection="1">
      <alignment horizontal="right" vertical="center"/>
    </xf>
    <xf numFmtId="168" fontId="13" fillId="15" borderId="176" xfId="0" applyNumberFormat="1" applyFont="1" applyFill="1" applyBorder="1" applyAlignment="1" applyProtection="1">
      <alignment horizontal="right" vertical="center"/>
    </xf>
    <xf numFmtId="0" fontId="170" fillId="36" borderId="0" xfId="0" applyFont="1" applyFill="1" applyBorder="1" applyProtection="1"/>
    <xf numFmtId="0" fontId="164" fillId="38" borderId="0" xfId="1" applyFont="1" applyFill="1" applyBorder="1" applyAlignment="1" applyProtection="1">
      <alignment horizontal="left" vertical="center"/>
    </xf>
    <xf numFmtId="0" fontId="74" fillId="36" borderId="0" xfId="0" applyFont="1" applyFill="1" applyBorder="1"/>
    <xf numFmtId="0" fontId="74" fillId="36" borderId="0" xfId="0" applyFont="1" applyFill="1" applyBorder="1" applyAlignment="1" applyProtection="1">
      <alignment wrapText="1"/>
    </xf>
    <xf numFmtId="0" fontId="76" fillId="36" borderId="0" xfId="0" applyFont="1" applyFill="1"/>
    <xf numFmtId="0" fontId="74" fillId="36" borderId="0" xfId="0" applyFont="1" applyFill="1" applyBorder="1" applyAlignment="1" applyProtection="1">
      <alignment horizontal="left" wrapText="1"/>
    </xf>
    <xf numFmtId="0" fontId="74" fillId="36" borderId="0" xfId="0" applyFont="1" applyFill="1" applyBorder="1" applyAlignment="1" applyProtection="1">
      <alignment horizontal="left"/>
    </xf>
    <xf numFmtId="0" fontId="74" fillId="36" borderId="0" xfId="0" applyFont="1" applyFill="1"/>
    <xf numFmtId="0" fontId="89" fillId="36" borderId="0" xfId="0" applyFont="1" applyFill="1"/>
    <xf numFmtId="0" fontId="74" fillId="36" borderId="0" xfId="0" applyFont="1" applyFill="1" applyBorder="1" applyAlignment="1" applyProtection="1">
      <alignment vertical="top" wrapText="1"/>
    </xf>
    <xf numFmtId="0" fontId="171" fillId="36" borderId="0" xfId="0" applyFont="1" applyFill="1" applyBorder="1"/>
    <xf numFmtId="0" fontId="139" fillId="36" borderId="0" xfId="0" applyFont="1" applyFill="1" applyBorder="1"/>
    <xf numFmtId="0" fontId="13" fillId="36" borderId="0" xfId="0" applyFont="1" applyFill="1" applyBorder="1"/>
    <xf numFmtId="0" fontId="140" fillId="36" borderId="0" xfId="0" applyFont="1" applyFill="1" applyBorder="1"/>
    <xf numFmtId="0" fontId="6" fillId="36" borderId="0" xfId="0" applyFont="1" applyFill="1" applyBorder="1" applyAlignment="1">
      <alignment horizontal="left"/>
    </xf>
    <xf numFmtId="0" fontId="13" fillId="36" borderId="0" xfId="0" applyFont="1" applyFill="1" applyBorder="1" applyAlignment="1">
      <alignment horizontal="left"/>
    </xf>
    <xf numFmtId="0" fontId="69" fillId="36" borderId="0" xfId="0" applyFont="1" applyFill="1" applyBorder="1"/>
    <xf numFmtId="0" fontId="73" fillId="36" borderId="0" xfId="0" applyFont="1" applyFill="1" applyBorder="1" applyAlignment="1">
      <alignment horizontal="left" vertical="top"/>
    </xf>
    <xf numFmtId="0" fontId="14" fillId="36" borderId="0" xfId="1" applyFont="1" applyFill="1" applyBorder="1" applyAlignment="1" applyProtection="1"/>
    <xf numFmtId="0" fontId="31" fillId="36" borderId="0" xfId="0" applyFont="1" applyFill="1" applyBorder="1" applyAlignment="1" applyProtection="1">
      <alignment horizontal="right"/>
    </xf>
    <xf numFmtId="0" fontId="28" fillId="36" borderId="0" xfId="0" applyFont="1" applyFill="1" applyBorder="1" applyProtection="1"/>
    <xf numFmtId="0" fontId="31" fillId="36" borderId="0" xfId="0" applyFont="1" applyFill="1" applyBorder="1" applyAlignment="1" applyProtection="1">
      <alignment vertical="center" wrapText="1"/>
    </xf>
    <xf numFmtId="0" fontId="22" fillId="36" borderId="0" xfId="0" applyFont="1" applyFill="1" applyBorder="1" applyAlignment="1" applyProtection="1">
      <alignment vertical="center"/>
    </xf>
    <xf numFmtId="0" fontId="68" fillId="36" borderId="0" xfId="0" applyFont="1" applyFill="1" applyBorder="1" applyProtection="1"/>
    <xf numFmtId="169" fontId="71" fillId="36" borderId="0" xfId="0" applyNumberFormat="1" applyFont="1" applyFill="1" applyBorder="1" applyAlignment="1" applyProtection="1">
      <alignment vertical="center" wrapText="1"/>
    </xf>
    <xf numFmtId="0" fontId="148" fillId="36" borderId="0" xfId="0" applyFont="1" applyFill="1" applyBorder="1" applyProtection="1"/>
    <xf numFmtId="4" fontId="31" fillId="36" borderId="0" xfId="0" applyNumberFormat="1" applyFont="1" applyFill="1" applyBorder="1" applyAlignment="1" applyProtection="1">
      <alignment horizontal="right" vertical="center" wrapText="1"/>
    </xf>
    <xf numFmtId="0" fontId="71" fillId="36" borderId="0" xfId="0" applyFont="1" applyFill="1" applyBorder="1" applyAlignment="1" applyProtection="1">
      <alignment vertical="center" wrapText="1"/>
    </xf>
    <xf numFmtId="0" fontId="96" fillId="36" borderId="0" xfId="0" applyFont="1" applyFill="1" applyBorder="1" applyAlignment="1" applyProtection="1">
      <alignment vertical="center" wrapText="1"/>
    </xf>
    <xf numFmtId="0" fontId="96" fillId="36" borderId="0" xfId="0" applyFont="1" applyFill="1" applyBorder="1" applyAlignment="1" applyProtection="1">
      <alignment vertical="top" wrapText="1"/>
    </xf>
    <xf numFmtId="0" fontId="88" fillId="36" borderId="0" xfId="0" applyFont="1" applyFill="1" applyBorder="1" applyAlignment="1" applyProtection="1">
      <alignment vertical="top" wrapText="1"/>
    </xf>
    <xf numFmtId="0" fontId="147" fillId="36" borderId="0" xfId="0" applyFont="1" applyFill="1" applyBorder="1" applyAlignment="1" applyProtection="1">
      <alignment vertical="center"/>
    </xf>
    <xf numFmtId="0" fontId="88" fillId="36" borderId="0" xfId="0" applyFont="1" applyFill="1" applyBorder="1" applyAlignment="1" applyProtection="1">
      <alignment horizontal="left" vertical="top" wrapText="1" indent="1"/>
    </xf>
    <xf numFmtId="0" fontId="13" fillId="36" borderId="0" xfId="0" applyFont="1" applyFill="1" applyBorder="1" applyAlignment="1" applyProtection="1">
      <alignment horizontal="left"/>
    </xf>
    <xf numFmtId="4" fontId="13" fillId="36" borderId="0" xfId="0" applyNumberFormat="1" applyFont="1" applyFill="1" applyBorder="1" applyProtection="1"/>
    <xf numFmtId="0" fontId="20" fillId="36" borderId="0" xfId="0" applyFont="1" applyFill="1" applyBorder="1" applyProtection="1"/>
    <xf numFmtId="4" fontId="6" fillId="36" borderId="0" xfId="0" applyNumberFormat="1" applyFont="1" applyFill="1" applyBorder="1" applyProtection="1"/>
    <xf numFmtId="0" fontId="6" fillId="36" borderId="0" xfId="0" applyFont="1" applyFill="1" applyBorder="1" applyProtection="1"/>
    <xf numFmtId="10" fontId="84" fillId="36" borderId="0" xfId="0" applyNumberFormat="1" applyFont="1" applyFill="1" applyAlignment="1">
      <alignment vertical="center"/>
    </xf>
    <xf numFmtId="10" fontId="82" fillId="36" borderId="0" xfId="0" applyNumberFormat="1" applyFont="1" applyFill="1" applyAlignment="1">
      <alignment vertical="center"/>
    </xf>
    <xf numFmtId="0" fontId="46" fillId="36" borderId="0" xfId="0" applyFont="1" applyFill="1" applyBorder="1" applyProtection="1"/>
    <xf numFmtId="0" fontId="61" fillId="36" borderId="0" xfId="0" applyFont="1" applyFill="1" applyBorder="1" applyProtection="1"/>
    <xf numFmtId="0" fontId="20" fillId="36" borderId="0" xfId="0" applyFont="1" applyFill="1" applyBorder="1" applyAlignment="1" applyProtection="1">
      <alignment horizontal="left" vertical="center"/>
    </xf>
    <xf numFmtId="0" fontId="6" fillId="36" borderId="0" xfId="0" applyFont="1" applyFill="1" applyBorder="1" applyAlignment="1" applyProtection="1">
      <alignment horizontal="left" vertical="center"/>
    </xf>
    <xf numFmtId="0" fontId="70" fillId="36" borderId="0" xfId="0" applyFont="1" applyFill="1" applyBorder="1" applyAlignment="1" applyProtection="1">
      <alignment vertical="center"/>
    </xf>
    <xf numFmtId="0" fontId="62" fillId="36" borderId="0" xfId="0" applyFont="1" applyFill="1" applyBorder="1" applyAlignment="1" applyProtection="1">
      <alignment horizontal="left" vertical="center"/>
    </xf>
    <xf numFmtId="0" fontId="69" fillId="36" borderId="0" xfId="0" applyFont="1" applyFill="1" applyBorder="1" applyProtection="1"/>
    <xf numFmtId="0" fontId="42" fillId="36" borderId="0" xfId="0" applyFont="1" applyFill="1" applyBorder="1" applyAlignment="1" applyProtection="1">
      <alignment horizontal="left" vertical="center"/>
    </xf>
    <xf numFmtId="0" fontId="15" fillId="36" borderId="0" xfId="0" applyFont="1" applyFill="1" applyBorder="1" applyProtection="1"/>
    <xf numFmtId="0" fontId="57" fillId="36" borderId="0" xfId="0" applyFont="1" applyFill="1" applyBorder="1" applyAlignment="1" applyProtection="1">
      <alignment horizontal="left" vertical="center"/>
    </xf>
    <xf numFmtId="0" fontId="6" fillId="36" borderId="0" xfId="0" applyFont="1" applyFill="1" applyBorder="1" applyAlignment="1" applyProtection="1">
      <alignment horizontal="left"/>
    </xf>
    <xf numFmtId="0" fontId="6" fillId="36" borderId="0" xfId="0" applyFont="1" applyFill="1" applyBorder="1" applyAlignment="1" applyProtection="1">
      <alignment horizontal="left" vertical="center" wrapText="1"/>
    </xf>
    <xf numFmtId="0" fontId="91" fillId="36" borderId="0" xfId="0" applyFont="1" applyFill="1" applyBorder="1" applyAlignment="1" applyProtection="1">
      <alignment vertical="center" wrapText="1"/>
    </xf>
    <xf numFmtId="0" fontId="106" fillId="36" borderId="0" xfId="0" applyFont="1" applyFill="1" applyBorder="1" applyAlignment="1" applyProtection="1">
      <alignment horizontal="left" vertical="center" indent="2"/>
    </xf>
    <xf numFmtId="0" fontId="92" fillId="36" borderId="0" xfId="0" applyFont="1" applyFill="1" applyBorder="1" applyAlignment="1" applyProtection="1">
      <alignment horizontal="left" vertical="center" indent="2"/>
    </xf>
    <xf numFmtId="0" fontId="91" fillId="36" borderId="0" xfId="0" applyFont="1" applyFill="1" applyBorder="1" applyAlignment="1" applyProtection="1">
      <alignment horizontal="left" vertical="top" indent="5"/>
    </xf>
    <xf numFmtId="0" fontId="27" fillId="36" borderId="0" xfId="0" applyFont="1" applyFill="1" applyBorder="1" applyAlignment="1" applyProtection="1">
      <alignment vertical="center" wrapText="1"/>
    </xf>
    <xf numFmtId="0" fontId="28" fillId="36" borderId="0" xfId="0" applyFont="1" applyFill="1" applyBorder="1" applyAlignment="1" applyProtection="1">
      <alignment horizontal="right"/>
    </xf>
    <xf numFmtId="0" fontId="108" fillId="36" borderId="0" xfId="0" applyFont="1" applyFill="1" applyBorder="1" applyAlignment="1" applyProtection="1">
      <alignment vertical="center"/>
    </xf>
    <xf numFmtId="0" fontId="39" fillId="36" borderId="0" xfId="0" applyFont="1" applyFill="1" applyBorder="1" applyAlignment="1" applyProtection="1">
      <alignment vertical="center" wrapText="1"/>
    </xf>
    <xf numFmtId="0" fontId="80" fillId="36" borderId="0" xfId="0" applyFont="1" applyFill="1" applyBorder="1" applyProtection="1"/>
    <xf numFmtId="0" fontId="31" fillId="36" borderId="0" xfId="0" applyFont="1" applyFill="1" applyBorder="1" applyAlignment="1" applyProtection="1">
      <alignment horizontal="left" vertical="center" wrapText="1"/>
    </xf>
    <xf numFmtId="0" fontId="0" fillId="36" borderId="0" xfId="0" applyFill="1" applyAlignment="1" applyProtection="1">
      <alignment horizontal="justify" vertical="center"/>
    </xf>
    <xf numFmtId="0" fontId="90" fillId="36" borderId="0" xfId="0" applyFont="1" applyFill="1" applyBorder="1" applyAlignment="1" applyProtection="1">
      <alignment vertical="center" wrapText="1"/>
    </xf>
    <xf numFmtId="4" fontId="23" fillId="36" borderId="1" xfId="0" applyNumberFormat="1" applyFont="1" applyFill="1" applyBorder="1" applyAlignment="1" applyProtection="1">
      <alignment horizontal="right" vertical="center"/>
    </xf>
    <xf numFmtId="0" fontId="81" fillId="36" borderId="0" xfId="0" applyFont="1" applyFill="1" applyBorder="1" applyAlignment="1" applyProtection="1">
      <alignment vertical="center" wrapText="1"/>
    </xf>
    <xf numFmtId="0" fontId="35" fillId="36" borderId="0" xfId="1" applyFont="1" applyFill="1" applyBorder="1" applyAlignment="1" applyProtection="1">
      <alignment horizontal="left" indent="1"/>
    </xf>
    <xf numFmtId="0" fontId="40" fillId="36" borderId="0" xfId="0" applyFont="1" applyFill="1" applyBorder="1" applyProtection="1"/>
    <xf numFmtId="0" fontId="46" fillId="36" borderId="0" xfId="0" applyNumberFormat="1" applyFont="1" applyFill="1" applyBorder="1" applyAlignment="1" applyProtection="1">
      <alignment vertical="center" wrapText="1"/>
    </xf>
    <xf numFmtId="0" fontId="10" fillId="36" borderId="0" xfId="0" applyFont="1" applyFill="1" applyBorder="1" applyAlignment="1" applyProtection="1">
      <alignment horizontal="left" vertical="center" wrapText="1"/>
    </xf>
    <xf numFmtId="0" fontId="15" fillId="36" borderId="0" xfId="0" applyNumberFormat="1" applyFont="1" applyFill="1" applyBorder="1" applyAlignment="1" applyProtection="1">
      <alignment vertical="center" wrapText="1"/>
    </xf>
    <xf numFmtId="0" fontId="11" fillId="36" borderId="0" xfId="0" applyFont="1" applyFill="1" applyBorder="1" applyAlignment="1" applyProtection="1">
      <alignment horizontal="left"/>
    </xf>
    <xf numFmtId="0" fontId="74" fillId="36" borderId="0" xfId="0" applyFont="1" applyFill="1" applyBorder="1" applyAlignment="1" applyProtection="1">
      <alignment vertical="center" wrapText="1"/>
    </xf>
    <xf numFmtId="0" fontId="64" fillId="36" borderId="0" xfId="0" applyFont="1" applyFill="1" applyBorder="1" applyAlignment="1" applyProtection="1">
      <alignment vertical="top" wrapText="1"/>
    </xf>
    <xf numFmtId="0" fontId="64" fillId="36" borderId="0" xfId="0" applyFont="1" applyFill="1" applyBorder="1" applyAlignment="1" applyProtection="1">
      <alignment horizontal="left" vertical="top" wrapText="1" indent="2"/>
    </xf>
    <xf numFmtId="0" fontId="6" fillId="36" borderId="0" xfId="0" applyFont="1" applyFill="1" applyBorder="1" applyAlignment="1" applyProtection="1">
      <alignment horizontal="left" vertical="top"/>
    </xf>
    <xf numFmtId="4" fontId="12" fillId="36" borderId="4" xfId="0" applyNumberFormat="1" applyFont="1" applyFill="1" applyBorder="1" applyAlignment="1" applyProtection="1">
      <alignment horizontal="right" vertical="center"/>
    </xf>
    <xf numFmtId="0" fontId="74" fillId="36" borderId="0" xfId="1" applyFont="1" applyFill="1" applyAlignment="1" applyProtection="1">
      <alignment horizontal="left" vertical="top" wrapText="1"/>
    </xf>
    <xf numFmtId="0" fontId="34" fillId="36" borderId="0" xfId="0" applyFont="1" applyFill="1" applyBorder="1" applyAlignment="1" applyProtection="1">
      <alignment vertical="center" wrapText="1"/>
    </xf>
    <xf numFmtId="0" fontId="13" fillId="36" borderId="0" xfId="0" applyFont="1" applyFill="1" applyBorder="1" applyAlignment="1" applyProtection="1">
      <alignment horizontal="center"/>
    </xf>
    <xf numFmtId="0" fontId="83" fillId="36" borderId="0" xfId="0" applyFont="1" applyFill="1" applyBorder="1" applyAlignment="1" applyProtection="1">
      <alignment vertical="center"/>
    </xf>
    <xf numFmtId="0" fontId="11" fillId="36" borderId="0" xfId="0" applyFont="1" applyFill="1" applyBorder="1" applyAlignment="1" applyProtection="1">
      <alignment horizontal="right"/>
    </xf>
    <xf numFmtId="0" fontId="31" fillId="36" borderId="0" xfId="0" applyFont="1" applyFill="1" applyBorder="1" applyAlignment="1" applyProtection="1">
      <alignment horizontal="left" vertical="center" indent="3"/>
    </xf>
    <xf numFmtId="0" fontId="151" fillId="36" borderId="0" xfId="0" applyFont="1" applyFill="1" applyBorder="1" applyAlignment="1" applyProtection="1">
      <alignment vertical="center"/>
    </xf>
    <xf numFmtId="0" fontId="74" fillId="36" borderId="0" xfId="0" applyFont="1" applyFill="1" applyBorder="1" applyAlignment="1" applyProtection="1">
      <alignment horizontal="left" vertical="top" wrapText="1"/>
    </xf>
    <xf numFmtId="0" fontId="6" fillId="36" borderId="0" xfId="0" applyFont="1" applyFill="1" applyBorder="1" applyAlignment="1" applyProtection="1">
      <alignment horizontal="center"/>
    </xf>
    <xf numFmtId="4" fontId="6" fillId="36" borderId="12" xfId="0" applyNumberFormat="1" applyFont="1" applyFill="1" applyBorder="1" applyAlignment="1" applyProtection="1">
      <alignment horizontal="right" vertical="center"/>
    </xf>
    <xf numFmtId="0" fontId="109" fillId="36" borderId="0" xfId="0" applyFont="1" applyFill="1" applyBorder="1" applyAlignment="1" applyProtection="1">
      <alignment horizontal="left" vertical="center"/>
    </xf>
    <xf numFmtId="0" fontId="93" fillId="36" borderId="0" xfId="0" applyFont="1" applyFill="1" applyBorder="1" applyProtection="1"/>
    <xf numFmtId="0" fontId="77" fillId="36" borderId="0" xfId="0" applyFont="1" applyFill="1" applyBorder="1" applyAlignment="1" applyProtection="1">
      <alignment vertical="center" wrapText="1"/>
    </xf>
    <xf numFmtId="0" fontId="77" fillId="36" borderId="0" xfId="0" applyFont="1" applyFill="1" applyBorder="1" applyAlignment="1" applyProtection="1">
      <alignment vertical="center"/>
    </xf>
    <xf numFmtId="0" fontId="15" fillId="36" borderId="0" xfId="0" applyNumberFormat="1" applyFont="1" applyFill="1" applyBorder="1" applyAlignment="1" applyProtection="1">
      <alignment horizontal="right" vertical="center" wrapText="1"/>
    </xf>
    <xf numFmtId="0" fontId="164" fillId="38" borderId="0" xfId="1" applyFont="1" applyFill="1" applyBorder="1" applyAlignment="1" applyProtection="1">
      <alignment vertical="center"/>
    </xf>
    <xf numFmtId="0" fontId="171" fillId="38" borderId="0" xfId="0" applyFont="1" applyFill="1" applyBorder="1"/>
    <xf numFmtId="0" fontId="164" fillId="38" borderId="0" xfId="0" applyFont="1" applyFill="1" applyBorder="1" applyProtection="1"/>
    <xf numFmtId="0" fontId="172" fillId="38" borderId="0" xfId="0" applyFont="1" applyFill="1" applyBorder="1" applyAlignment="1" applyProtection="1">
      <alignment horizontal="right"/>
    </xf>
    <xf numFmtId="0" fontId="173" fillId="38" borderId="0" xfId="0" applyFont="1" applyFill="1" applyBorder="1" applyAlignment="1" applyProtection="1">
      <alignment horizontal="left" vertical="center"/>
    </xf>
    <xf numFmtId="0" fontId="174" fillId="38" borderId="0" xfId="0" applyFont="1" applyFill="1" applyBorder="1" applyProtection="1"/>
    <xf numFmtId="0" fontId="172" fillId="38" borderId="0" xfId="0" applyFont="1" applyFill="1" applyBorder="1" applyProtection="1"/>
    <xf numFmtId="0" fontId="13" fillId="37" borderId="0" xfId="0" applyFont="1" applyFill="1" applyBorder="1" applyProtection="1"/>
    <xf numFmtId="0" fontId="7" fillId="37" borderId="0" xfId="0" applyFont="1" applyFill="1" applyBorder="1" applyAlignment="1" applyProtection="1">
      <alignment vertical="center"/>
    </xf>
    <xf numFmtId="0" fontId="175" fillId="39" borderId="0" xfId="0" applyFont="1" applyFill="1" applyBorder="1" applyProtection="1"/>
    <xf numFmtId="0" fontId="169" fillId="39" borderId="0" xfId="1" applyFont="1" applyFill="1" applyBorder="1" applyAlignment="1" applyProtection="1">
      <alignment vertical="center"/>
    </xf>
    <xf numFmtId="0" fontId="148" fillId="39" borderId="0" xfId="0" applyFont="1" applyFill="1" applyBorder="1" applyAlignment="1" applyProtection="1">
      <alignment horizontal="right"/>
    </xf>
    <xf numFmtId="0" fontId="176" fillId="39" borderId="0" xfId="0" applyFont="1" applyFill="1" applyBorder="1"/>
    <xf numFmtId="0" fontId="148" fillId="39" borderId="0" xfId="0" applyFont="1" applyFill="1" applyBorder="1" applyAlignment="1">
      <alignment horizontal="left"/>
    </xf>
    <xf numFmtId="0" fontId="177" fillId="39" borderId="0" xfId="0" applyFont="1" applyFill="1" applyBorder="1" applyAlignment="1" applyProtection="1">
      <alignment horizontal="left" vertical="center"/>
    </xf>
    <xf numFmtId="0" fontId="178" fillId="39" borderId="0" xfId="0" applyFont="1" applyFill="1" applyBorder="1" applyProtection="1"/>
    <xf numFmtId="168" fontId="6" fillId="0" borderId="1" xfId="0" applyNumberFormat="1" applyFont="1" applyFill="1" applyBorder="1" applyAlignment="1" applyProtection="1">
      <alignment horizontal="right" vertical="center" wrapText="1"/>
    </xf>
    <xf numFmtId="168" fontId="12" fillId="0" borderId="1" xfId="0" applyNumberFormat="1" applyFont="1" applyFill="1" applyBorder="1" applyAlignment="1" applyProtection="1">
      <alignment horizontal="right" vertical="center" wrapText="1"/>
    </xf>
    <xf numFmtId="166" fontId="6" fillId="0" borderId="1" xfId="0" applyNumberFormat="1" applyFont="1" applyFill="1" applyBorder="1" applyAlignment="1" applyProtection="1">
      <alignment horizontal="right" vertical="center" wrapText="1"/>
    </xf>
    <xf numFmtId="167" fontId="6" fillId="0" borderId="158" xfId="0" applyNumberFormat="1" applyFont="1" applyFill="1" applyBorder="1" applyAlignment="1" applyProtection="1">
      <alignment horizontal="right" vertical="center" wrapText="1"/>
    </xf>
    <xf numFmtId="167" fontId="6" fillId="0" borderId="159" xfId="0" applyNumberFormat="1" applyFont="1" applyFill="1" applyBorder="1" applyAlignment="1" applyProtection="1">
      <alignment horizontal="right" vertical="center" wrapText="1"/>
    </xf>
    <xf numFmtId="167" fontId="6" fillId="0" borderId="160" xfId="0" applyNumberFormat="1" applyFont="1" applyFill="1" applyBorder="1" applyAlignment="1" applyProtection="1">
      <alignment horizontal="right" vertical="center" wrapText="1"/>
    </xf>
    <xf numFmtId="0" fontId="11" fillId="36" borderId="0" xfId="0" applyFont="1" applyFill="1" applyBorder="1" applyAlignment="1" applyProtection="1">
      <alignment horizontal="left" wrapText="1"/>
    </xf>
    <xf numFmtId="0" fontId="11" fillId="36" borderId="0" xfId="0" applyFont="1" applyFill="1"/>
    <xf numFmtId="0" fontId="179" fillId="36" borderId="0" xfId="0" applyFont="1" applyFill="1"/>
    <xf numFmtId="0" fontId="11" fillId="36" borderId="0" xfId="0" applyFont="1" applyFill="1" applyBorder="1" applyAlignment="1" applyProtection="1">
      <alignment vertical="top"/>
    </xf>
    <xf numFmtId="0" fontId="11" fillId="36" borderId="0" xfId="0" applyFont="1" applyFill="1" applyBorder="1" applyAlignment="1" applyProtection="1">
      <alignment vertical="top" wrapText="1"/>
    </xf>
    <xf numFmtId="0" fontId="22" fillId="37" borderId="74" xfId="0" applyFont="1" applyFill="1" applyBorder="1" applyAlignment="1">
      <alignment horizontal="center" vertical="center" wrapText="1"/>
    </xf>
    <xf numFmtId="0" fontId="22" fillId="37" borderId="67" xfId="0" applyFont="1" applyFill="1" applyBorder="1" applyAlignment="1">
      <alignment horizontal="center" vertical="center" wrapText="1"/>
    </xf>
    <xf numFmtId="0" fontId="60" fillId="36" borderId="0" xfId="0" applyFont="1" applyFill="1"/>
    <xf numFmtId="0" fontId="60" fillId="36" borderId="0" xfId="0" applyFont="1" applyFill="1" applyAlignment="1">
      <alignment horizontal="center" vertical="center" wrapText="1"/>
    </xf>
    <xf numFmtId="0" fontId="22" fillId="37" borderId="0" xfId="0" applyFont="1" applyFill="1" applyBorder="1" applyAlignment="1">
      <alignment vertical="center"/>
    </xf>
    <xf numFmtId="0" fontId="161" fillId="36" borderId="0" xfId="0" applyFont="1" applyFill="1" applyBorder="1" applyAlignment="1"/>
    <xf numFmtId="0" fontId="160" fillId="36" borderId="0" xfId="0" applyFont="1" applyFill="1" applyBorder="1"/>
    <xf numFmtId="3" fontId="141" fillId="0" borderId="58" xfId="0" applyNumberFormat="1" applyFont="1" applyFill="1" applyBorder="1" applyAlignment="1">
      <alignment horizontal="right" vertical="center" wrapText="1"/>
    </xf>
    <xf numFmtId="0" fontId="171" fillId="39" borderId="0" xfId="0" applyFont="1" applyFill="1" applyBorder="1"/>
    <xf numFmtId="0" fontId="160" fillId="36" borderId="0" xfId="0" applyFont="1" applyFill="1" applyBorder="1" applyAlignment="1" applyProtection="1"/>
    <xf numFmtId="0" fontId="160" fillId="36" borderId="0" xfId="0" applyFont="1" applyFill="1" applyBorder="1" applyAlignment="1">
      <alignment horizontal="left"/>
    </xf>
    <xf numFmtId="0" fontId="160" fillId="36" borderId="0" xfId="0" applyFont="1" applyFill="1" applyBorder="1" applyAlignment="1"/>
    <xf numFmtId="0" fontId="160" fillId="36" borderId="0" xfId="0" applyFont="1" applyFill="1" applyBorder="1" applyAlignment="1">
      <alignment horizontal="left" vertical="top"/>
    </xf>
    <xf numFmtId="0" fontId="11" fillId="38" borderId="0" xfId="0" applyFont="1" applyFill="1" applyBorder="1"/>
    <xf numFmtId="0" fontId="11" fillId="39" borderId="0" xfId="0" applyFont="1" applyFill="1" applyBorder="1"/>
    <xf numFmtId="0" fontId="11" fillId="36" borderId="0" xfId="0" applyFont="1" applyFill="1" applyBorder="1"/>
    <xf numFmtId="0" fontId="12" fillId="36" borderId="0" xfId="0" applyFont="1" applyFill="1" applyBorder="1" applyAlignment="1">
      <alignment horizontal="right"/>
    </xf>
    <xf numFmtId="0" fontId="12" fillId="36" borderId="0" xfId="0" applyFont="1" applyFill="1" applyBorder="1" applyAlignment="1">
      <alignment horizontal="right" vertical="top"/>
    </xf>
    <xf numFmtId="0" fontId="11" fillId="36" borderId="0" xfId="0" applyFont="1" applyFill="1" applyBorder="1" applyAlignment="1">
      <alignment horizontal="right"/>
    </xf>
    <xf numFmtId="0" fontId="12" fillId="36" borderId="0" xfId="0" applyFont="1" applyFill="1" applyBorder="1" applyAlignment="1">
      <alignment horizontal="left" vertical="top"/>
    </xf>
    <xf numFmtId="2" fontId="11" fillId="36" borderId="0" xfId="0" applyNumberFormat="1" applyFont="1" applyFill="1" applyBorder="1" applyAlignment="1">
      <alignment vertical="center"/>
    </xf>
    <xf numFmtId="166" fontId="6" fillId="0" borderId="1" xfId="0" applyNumberFormat="1" applyFont="1" applyFill="1" applyBorder="1" applyAlignment="1">
      <alignment horizontal="center"/>
    </xf>
    <xf numFmtId="0" fontId="170" fillId="36" borderId="0" xfId="0" applyFont="1" applyFill="1" applyBorder="1" applyAlignment="1" applyProtection="1">
      <alignment vertical="center"/>
    </xf>
    <xf numFmtId="4" fontId="8" fillId="41" borderId="119" xfId="0" applyNumberFormat="1" applyFont="1" applyFill="1" applyBorder="1" applyAlignment="1" applyProtection="1">
      <alignment horizontal="center" vertical="center" wrapText="1"/>
    </xf>
    <xf numFmtId="4" fontId="8" fillId="41" borderId="120" xfId="0" applyNumberFormat="1" applyFont="1" applyFill="1" applyBorder="1" applyAlignment="1" applyProtection="1">
      <alignment horizontal="center" vertical="center" wrapText="1"/>
    </xf>
    <xf numFmtId="4" fontId="8" fillId="41" borderId="22" xfId="0" applyNumberFormat="1" applyFont="1" applyFill="1" applyBorder="1" applyAlignment="1" applyProtection="1">
      <alignment horizontal="center" vertical="center" wrapText="1"/>
    </xf>
    <xf numFmtId="4" fontId="8" fillId="37" borderId="119" xfId="0" applyNumberFormat="1" applyFont="1" applyFill="1" applyBorder="1" applyAlignment="1" applyProtection="1">
      <alignment horizontal="center" vertical="center" wrapText="1"/>
    </xf>
    <xf numFmtId="4" fontId="8" fillId="37" borderId="120" xfId="0" applyNumberFormat="1" applyFont="1" applyFill="1" applyBorder="1" applyAlignment="1" applyProtection="1">
      <alignment horizontal="center" vertical="center" wrapText="1"/>
    </xf>
    <xf numFmtId="4" fontId="8" fillId="37" borderId="22" xfId="0" applyNumberFormat="1" applyFont="1" applyFill="1" applyBorder="1" applyAlignment="1" applyProtection="1">
      <alignment horizontal="center" vertical="center" wrapText="1"/>
    </xf>
    <xf numFmtId="4" fontId="8" fillId="37" borderId="126" xfId="0" applyNumberFormat="1" applyFont="1" applyFill="1" applyBorder="1" applyAlignment="1" applyProtection="1">
      <alignment vertical="center" wrapText="1"/>
    </xf>
    <xf numFmtId="4" fontId="8" fillId="37" borderId="125" xfId="0" applyNumberFormat="1" applyFont="1" applyFill="1" applyBorder="1" applyAlignment="1" applyProtection="1">
      <alignment vertical="center" wrapText="1"/>
    </xf>
    <xf numFmtId="4" fontId="28" fillId="0" borderId="122" xfId="0" applyNumberFormat="1" applyFont="1" applyFill="1" applyBorder="1" applyAlignment="1" applyProtection="1">
      <alignment vertical="center" wrapText="1"/>
    </xf>
    <xf numFmtId="4" fontId="27" fillId="0" borderId="122" xfId="0" applyNumberFormat="1" applyFont="1" applyFill="1" applyBorder="1" applyAlignment="1" applyProtection="1">
      <alignment vertical="center" wrapText="1"/>
    </xf>
    <xf numFmtId="4" fontId="28" fillId="0" borderId="122" xfId="0" applyNumberFormat="1" applyFont="1" applyFill="1" applyBorder="1" applyAlignment="1" applyProtection="1">
      <alignment horizontal="right" vertical="center" wrapText="1"/>
    </xf>
    <xf numFmtId="4" fontId="32" fillId="0" borderId="122" xfId="0" applyNumberFormat="1" applyFont="1" applyFill="1" applyBorder="1" applyAlignment="1" applyProtection="1">
      <alignment vertical="center" wrapText="1"/>
    </xf>
    <xf numFmtId="4" fontId="31" fillId="0" borderId="122" xfId="0" applyNumberFormat="1" applyFont="1" applyFill="1" applyBorder="1" applyAlignment="1" applyProtection="1">
      <alignment vertical="center" wrapText="1"/>
    </xf>
    <xf numFmtId="4" fontId="28" fillId="0" borderId="58" xfId="0" applyNumberFormat="1" applyFont="1" applyFill="1" applyBorder="1" applyAlignment="1" applyProtection="1">
      <alignment horizontal="right" vertical="center" wrapText="1"/>
    </xf>
    <xf numFmtId="4" fontId="28" fillId="0" borderId="124" xfId="0" applyNumberFormat="1" applyFont="1" applyFill="1" applyBorder="1" applyAlignment="1" applyProtection="1">
      <alignment horizontal="right" vertical="center" wrapText="1"/>
    </xf>
    <xf numFmtId="4" fontId="27" fillId="0" borderId="123" xfId="0" applyNumberFormat="1" applyFont="1" applyFill="1" applyBorder="1" applyAlignment="1" applyProtection="1">
      <alignment vertical="center" wrapText="1"/>
    </xf>
    <xf numFmtId="4" fontId="134" fillId="39" borderId="126" xfId="0" applyNumberFormat="1" applyFont="1" applyFill="1" applyBorder="1" applyAlignment="1" applyProtection="1">
      <alignment vertical="center" wrapText="1"/>
    </xf>
    <xf numFmtId="4" fontId="8" fillId="39" borderId="22" xfId="0" applyNumberFormat="1" applyFont="1" applyFill="1" applyBorder="1" applyAlignment="1" applyProtection="1">
      <alignment vertical="center" wrapText="1"/>
    </xf>
    <xf numFmtId="0" fontId="11" fillId="36" borderId="0" xfId="0" applyFont="1" applyFill="1" applyBorder="1" applyAlignment="1" applyProtection="1">
      <alignment vertical="center"/>
    </xf>
    <xf numFmtId="0" fontId="6" fillId="0" borderId="4" xfId="0" applyNumberFormat="1" applyFont="1" applyFill="1" applyBorder="1" applyAlignment="1" applyProtection="1">
      <alignment horizontal="center" vertical="center" wrapText="1"/>
    </xf>
    <xf numFmtId="168" fontId="6" fillId="0" borderId="12" xfId="0" applyNumberFormat="1" applyFont="1" applyFill="1" applyBorder="1" applyAlignment="1" applyProtection="1">
      <alignment vertical="center" wrapText="1"/>
    </xf>
    <xf numFmtId="0" fontId="13" fillId="5" borderId="0" xfId="0" applyFont="1" applyFill="1" applyBorder="1" applyAlignment="1" applyProtection="1">
      <alignment horizontal="center" vertical="center"/>
    </xf>
    <xf numFmtId="0" fontId="13" fillId="0" borderId="0" xfId="0" applyFont="1" applyFill="1" applyBorder="1" applyProtection="1"/>
    <xf numFmtId="166" fontId="6" fillId="42" borderId="4" xfId="0" applyNumberFormat="1" applyFont="1" applyFill="1" applyBorder="1" applyAlignment="1" applyProtection="1">
      <alignment horizontal="right" vertical="center" wrapText="1"/>
    </xf>
    <xf numFmtId="166" fontId="6" fillId="22" borderId="4" xfId="0" applyNumberFormat="1" applyFont="1" applyFill="1" applyBorder="1" applyAlignment="1" applyProtection="1">
      <alignment horizontal="right" vertical="center" wrapText="1"/>
    </xf>
    <xf numFmtId="4" fontId="6" fillId="33" borderId="4" xfId="0" applyNumberFormat="1" applyFont="1" applyFill="1" applyBorder="1" applyAlignment="1" applyProtection="1">
      <alignment horizontal="right" vertical="center"/>
    </xf>
    <xf numFmtId="0" fontId="168" fillId="36" borderId="0" xfId="0" applyFont="1" applyFill="1" applyBorder="1" applyAlignment="1" applyProtection="1">
      <alignment horizontal="left" vertical="center" indent="2"/>
    </xf>
    <xf numFmtId="0" fontId="170" fillId="36" borderId="0" xfId="0" applyFont="1" applyFill="1" applyBorder="1" applyAlignment="1" applyProtection="1">
      <alignment horizontal="left" vertical="center" indent="2"/>
    </xf>
    <xf numFmtId="0" fontId="11" fillId="36" borderId="0" xfId="0" applyFont="1" applyFill="1" applyBorder="1" applyAlignment="1" applyProtection="1">
      <alignment horizontal="left" vertical="top" indent="5"/>
    </xf>
    <xf numFmtId="0" fontId="186" fillId="36" borderId="0" xfId="0" applyFont="1" applyFill="1" applyBorder="1" applyAlignment="1" applyProtection="1">
      <alignment vertical="center"/>
    </xf>
    <xf numFmtId="0" fontId="10" fillId="36" borderId="0" xfId="0" applyFont="1" applyFill="1" applyBorder="1" applyAlignment="1" applyProtection="1">
      <alignment horizontal="left" vertical="center" indent="2"/>
    </xf>
    <xf numFmtId="0" fontId="10" fillId="36" borderId="0" xfId="0" applyFont="1" applyFill="1" applyBorder="1" applyAlignment="1" applyProtection="1">
      <alignment horizontal="left" vertical="center" indent="3"/>
    </xf>
    <xf numFmtId="0" fontId="53" fillId="41" borderId="28" xfId="0" applyFont="1" applyFill="1" applyBorder="1" applyAlignment="1" applyProtection="1">
      <alignment horizontal="center" vertical="center" wrapText="1"/>
    </xf>
    <xf numFmtId="0" fontId="53" fillId="41" borderId="189" xfId="0" applyFont="1" applyFill="1" applyBorder="1" applyAlignment="1" applyProtection="1">
      <alignment horizontal="center" vertical="center" wrapText="1"/>
    </xf>
    <xf numFmtId="0" fontId="6" fillId="36" borderId="0" xfId="0" applyFont="1" applyFill="1" applyBorder="1" applyAlignment="1" applyProtection="1">
      <alignment vertical="top" wrapText="1"/>
    </xf>
    <xf numFmtId="0" fontId="6" fillId="0" borderId="4" xfId="0" applyFont="1" applyFill="1" applyBorder="1" applyAlignment="1" applyProtection="1">
      <alignment horizontal="center" vertical="top" wrapText="1"/>
    </xf>
    <xf numFmtId="0" fontId="6" fillId="36" borderId="0" xfId="0" applyFont="1" applyFill="1" applyBorder="1" applyAlignment="1" applyProtection="1">
      <alignment horizontal="left" vertical="top" indent="2"/>
    </xf>
    <xf numFmtId="0" fontId="6" fillId="36" borderId="0" xfId="0" applyFont="1" applyFill="1" applyBorder="1" applyAlignment="1" applyProtection="1">
      <alignment vertical="center" wrapText="1"/>
    </xf>
    <xf numFmtId="0" fontId="108" fillId="37" borderId="0" xfId="0" applyFont="1" applyFill="1" applyBorder="1" applyAlignment="1" applyProtection="1">
      <alignment vertical="center"/>
    </xf>
    <xf numFmtId="0" fontId="6" fillId="18" borderId="4" xfId="0" applyFont="1" applyFill="1" applyBorder="1" applyAlignment="1" applyProtection="1">
      <alignment horizontal="center" vertical="center" wrapText="1"/>
    </xf>
    <xf numFmtId="4" fontId="6" fillId="33" borderId="12" xfId="0" applyNumberFormat="1" applyFont="1" applyFill="1" applyBorder="1" applyAlignment="1" applyProtection="1">
      <alignment horizontal="right" vertical="center"/>
    </xf>
    <xf numFmtId="0" fontId="13" fillId="22" borderId="0" xfId="0" applyFont="1" applyFill="1" applyBorder="1" applyProtection="1"/>
    <xf numFmtId="0" fontId="11" fillId="36" borderId="0" xfId="0" applyFont="1" applyFill="1" applyBorder="1" applyAlignment="1" applyProtection="1">
      <alignment horizontal="left" vertical="top"/>
    </xf>
    <xf numFmtId="0" fontId="11" fillId="36" borderId="0" xfId="0" applyFont="1" applyFill="1" applyBorder="1" applyAlignment="1" applyProtection="1">
      <alignment horizontal="left" vertical="top" indent="1"/>
    </xf>
    <xf numFmtId="0" fontId="85" fillId="41" borderId="189" xfId="0"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0" fontId="66" fillId="0" borderId="4" xfId="0" applyNumberFormat="1" applyFont="1" applyFill="1" applyBorder="1" applyAlignment="1" applyProtection="1">
      <alignment horizontal="center" vertical="center" wrapText="1"/>
    </xf>
    <xf numFmtId="0" fontId="135" fillId="36" borderId="0" xfId="0" applyFont="1" applyFill="1" applyBorder="1" applyAlignment="1" applyProtection="1">
      <alignment vertical="top" wrapText="1"/>
    </xf>
    <xf numFmtId="0" fontId="6" fillId="36" borderId="0" xfId="0" applyFont="1" applyFill="1" applyBorder="1" applyAlignment="1" applyProtection="1">
      <alignment vertical="top"/>
    </xf>
    <xf numFmtId="0" fontId="6" fillId="20" borderId="4" xfId="0" applyFont="1" applyFill="1" applyBorder="1" applyAlignment="1" applyProtection="1">
      <alignment horizontal="center" vertical="center" wrapText="1"/>
    </xf>
    <xf numFmtId="0" fontId="6" fillId="20" borderId="1" xfId="0" applyFont="1" applyFill="1" applyBorder="1" applyAlignment="1" applyProtection="1">
      <alignment horizontal="center" vertical="center" wrapText="1"/>
    </xf>
    <xf numFmtId="0" fontId="6" fillId="18" borderId="4" xfId="0" applyFont="1" applyFill="1" applyBorder="1" applyAlignment="1" applyProtection="1">
      <alignment horizontal="left" vertical="top" wrapText="1"/>
    </xf>
    <xf numFmtId="2" fontId="12" fillId="0" borderId="1" xfId="0" applyNumberFormat="1" applyFont="1" applyFill="1" applyBorder="1" applyAlignment="1" applyProtection="1">
      <alignment horizontal="right"/>
    </xf>
    <xf numFmtId="49" fontId="6" fillId="0" borderId="137" xfId="0" applyNumberFormat="1" applyFont="1" applyFill="1" applyBorder="1" applyAlignment="1" applyProtection="1">
      <alignment horizontal="center" vertical="center" wrapText="1"/>
    </xf>
    <xf numFmtId="168" fontId="20" fillId="0" borderId="137" xfId="0" applyNumberFormat="1" applyFont="1" applyFill="1" applyBorder="1" applyAlignment="1" applyProtection="1">
      <alignment horizontal="right" vertical="center"/>
    </xf>
    <xf numFmtId="0" fontId="20" fillId="0" borderId="162" xfId="0" applyFont="1" applyFill="1" applyBorder="1" applyAlignment="1" applyProtection="1">
      <alignment horizontal="left" vertical="center"/>
    </xf>
    <xf numFmtId="0" fontId="20" fillId="0" borderId="12" xfId="0" applyFont="1" applyFill="1" applyBorder="1" applyAlignment="1" applyProtection="1">
      <alignment horizontal="left" vertical="center"/>
    </xf>
    <xf numFmtId="4" fontId="20" fillId="23" borderId="137" xfId="0" applyNumberFormat="1" applyFont="1" applyFill="1" applyBorder="1" applyAlignment="1" applyProtection="1">
      <alignment horizontal="right" vertical="center"/>
    </xf>
    <xf numFmtId="4" fontId="20" fillId="23" borderId="1" xfId="0" applyNumberFormat="1" applyFont="1" applyFill="1" applyBorder="1" applyAlignment="1" applyProtection="1">
      <alignment horizontal="right" vertical="center"/>
    </xf>
    <xf numFmtId="4" fontId="20" fillId="23" borderId="4" xfId="0" applyNumberFormat="1" applyFont="1" applyFill="1" applyBorder="1" applyAlignment="1" applyProtection="1">
      <alignment horizontal="right" vertical="center"/>
    </xf>
    <xf numFmtId="0" fontId="32" fillId="37" borderId="7" xfId="0" applyFont="1" applyFill="1" applyBorder="1" applyProtection="1"/>
    <xf numFmtId="0" fontId="32" fillId="37" borderId="6" xfId="0" applyFont="1" applyFill="1" applyBorder="1" applyProtection="1"/>
    <xf numFmtId="0" fontId="48" fillId="37" borderId="6" xfId="0" applyFont="1" applyFill="1" applyBorder="1" applyProtection="1"/>
    <xf numFmtId="4" fontId="28" fillId="37" borderId="0" xfId="0" applyNumberFormat="1" applyFont="1" applyFill="1" applyBorder="1" applyAlignment="1" applyProtection="1"/>
    <xf numFmtId="0" fontId="31" fillId="37" borderId="8" xfId="0" applyFont="1" applyFill="1" applyBorder="1" applyAlignment="1" applyProtection="1">
      <alignment horizontal="left" vertical="center"/>
    </xf>
    <xf numFmtId="0" fontId="31" fillId="37" borderId="5" xfId="0" applyFont="1" applyFill="1" applyBorder="1" applyAlignment="1" applyProtection="1">
      <alignment horizontal="left" vertical="center"/>
    </xf>
    <xf numFmtId="4" fontId="31" fillId="37" borderId="5" xfId="0" applyNumberFormat="1" applyFont="1" applyFill="1" applyBorder="1" applyAlignment="1" applyProtection="1">
      <alignment horizontal="left" vertical="center"/>
    </xf>
    <xf numFmtId="0" fontId="32" fillId="41" borderId="7" xfId="0" applyFont="1" applyFill="1" applyBorder="1" applyProtection="1"/>
    <xf numFmtId="0" fontId="32" fillId="41" borderId="6" xfId="0" applyFont="1" applyFill="1" applyBorder="1" applyAlignment="1" applyProtection="1">
      <alignment horizontal="left"/>
    </xf>
    <xf numFmtId="4" fontId="32" fillId="41" borderId="6" xfId="0" applyNumberFormat="1" applyFont="1" applyFill="1" applyBorder="1" applyProtection="1"/>
    <xf numFmtId="4" fontId="47" fillId="41" borderId="0" xfId="0" applyNumberFormat="1" applyFont="1" applyFill="1" applyBorder="1" applyAlignment="1" applyProtection="1"/>
    <xf numFmtId="0" fontId="31" fillId="41" borderId="8" xfId="0" applyFont="1" applyFill="1" applyBorder="1" applyAlignment="1" applyProtection="1">
      <alignment horizontal="left" vertical="center"/>
    </xf>
    <xf numFmtId="0" fontId="31" fillId="41" borderId="5" xfId="0" applyFont="1" applyFill="1" applyBorder="1" applyAlignment="1" applyProtection="1">
      <alignment horizontal="left" vertical="center"/>
    </xf>
    <xf numFmtId="4" fontId="31" fillId="41" borderId="5" xfId="0" applyNumberFormat="1" applyFont="1" applyFill="1" applyBorder="1" applyAlignment="1" applyProtection="1">
      <alignment horizontal="left" vertical="center"/>
    </xf>
    <xf numFmtId="0" fontId="48" fillId="41" borderId="5" xfId="0" applyFont="1" applyFill="1" applyBorder="1" applyAlignment="1" applyProtection="1">
      <alignment horizontal="left" vertical="center"/>
    </xf>
    <xf numFmtId="4" fontId="28" fillId="41" borderId="0" xfId="0" applyNumberFormat="1" applyFont="1" applyFill="1" applyBorder="1" applyAlignment="1" applyProtection="1"/>
    <xf numFmtId="0" fontId="19" fillId="37" borderId="0" xfId="0" applyFont="1" applyFill="1" applyBorder="1" applyAlignment="1" applyProtection="1">
      <alignment vertical="center"/>
    </xf>
    <xf numFmtId="168" fontId="49" fillId="37" borderId="0" xfId="0" applyNumberFormat="1" applyFont="1" applyFill="1" applyBorder="1" applyAlignment="1" applyProtection="1"/>
    <xf numFmtId="0" fontId="48" fillId="37" borderId="5" xfId="0" applyFont="1" applyFill="1" applyBorder="1" applyAlignment="1" applyProtection="1">
      <alignment vertical="center"/>
    </xf>
    <xf numFmtId="0" fontId="49" fillId="36" borderId="0" xfId="0" applyFont="1" applyFill="1" applyBorder="1" applyAlignment="1" applyProtection="1"/>
    <xf numFmtId="0" fontId="32" fillId="41" borderId="6" xfId="0" applyFont="1" applyFill="1" applyBorder="1" applyAlignment="1" applyProtection="1"/>
    <xf numFmtId="0" fontId="19" fillId="41" borderId="0" xfId="0" applyFont="1" applyFill="1" applyBorder="1" applyAlignment="1" applyProtection="1">
      <alignment vertical="center"/>
    </xf>
    <xf numFmtId="168" fontId="49" fillId="41" borderId="0" xfId="0" applyNumberFormat="1" applyFont="1" applyFill="1" applyBorder="1" applyAlignment="1" applyProtection="1"/>
    <xf numFmtId="0" fontId="48" fillId="41" borderId="5" xfId="0" applyFont="1" applyFill="1" applyBorder="1" applyAlignment="1" applyProtection="1">
      <alignment vertical="center"/>
    </xf>
    <xf numFmtId="0" fontId="6" fillId="36" borderId="0" xfId="0" applyFont="1" applyFill="1" applyBorder="1" applyAlignment="1" applyProtection="1"/>
    <xf numFmtId="169" fontId="36" fillId="0" borderId="0" xfId="0" applyNumberFormat="1" applyFont="1" applyFill="1" applyBorder="1" applyAlignment="1" applyProtection="1">
      <alignment vertical="center"/>
    </xf>
    <xf numFmtId="169" fontId="32" fillId="0" borderId="0" xfId="0" applyNumberFormat="1" applyFont="1" applyFill="1" applyBorder="1" applyAlignment="1" applyProtection="1">
      <alignment vertical="center"/>
    </xf>
    <xf numFmtId="169" fontId="36" fillId="0" borderId="0" xfId="0" applyNumberFormat="1" applyFont="1" applyFill="1" applyBorder="1" applyAlignment="1" applyProtection="1">
      <alignment horizontal="right" vertical="center"/>
    </xf>
    <xf numFmtId="0" fontId="189" fillId="36" borderId="0" xfId="0" applyFont="1" applyFill="1" applyBorder="1" applyAlignment="1" applyProtection="1">
      <alignment horizontal="left" indent="1"/>
    </xf>
    <xf numFmtId="0" fontId="190" fillId="36" borderId="0" xfId="0" applyFont="1" applyFill="1" applyBorder="1" applyProtection="1"/>
    <xf numFmtId="0" fontId="191" fillId="36" borderId="0" xfId="0" applyFont="1" applyFill="1" applyBorder="1" applyProtection="1"/>
    <xf numFmtId="0" fontId="189" fillId="36" borderId="0" xfId="0" applyFont="1" applyFill="1" applyBorder="1" applyProtection="1"/>
    <xf numFmtId="0" fontId="189" fillId="36" borderId="0" xfId="0" applyFont="1" applyFill="1" applyBorder="1" applyAlignment="1" applyProtection="1">
      <alignment horizontal="left" vertical="center"/>
    </xf>
    <xf numFmtId="4" fontId="192" fillId="36" borderId="0" xfId="0" applyNumberFormat="1" applyFont="1" applyFill="1" applyBorder="1" applyAlignment="1" applyProtection="1">
      <alignment horizontal="right" vertical="center" wrapText="1"/>
    </xf>
    <xf numFmtId="168" fontId="192" fillId="36" borderId="0" xfId="0" applyNumberFormat="1" applyFont="1" applyFill="1" applyBorder="1" applyAlignment="1" applyProtection="1">
      <alignment vertical="center" wrapText="1"/>
    </xf>
    <xf numFmtId="4" fontId="193" fillId="36" borderId="0" xfId="0" applyNumberFormat="1" applyFont="1" applyFill="1" applyBorder="1" applyAlignment="1" applyProtection="1">
      <alignment horizontal="right" vertical="center" wrapText="1"/>
    </xf>
    <xf numFmtId="0" fontId="193" fillId="36" borderId="0" xfId="0" applyFont="1" applyFill="1" applyBorder="1" applyAlignment="1" applyProtection="1">
      <alignment vertical="center" wrapText="1"/>
    </xf>
    <xf numFmtId="0" fontId="192" fillId="36" borderId="0" xfId="0" applyFont="1" applyFill="1" applyBorder="1" applyAlignment="1" applyProtection="1">
      <alignment vertical="center" wrapText="1"/>
    </xf>
    <xf numFmtId="4" fontId="192" fillId="36" borderId="0" xfId="0" applyNumberFormat="1" applyFont="1" applyFill="1" applyBorder="1" applyAlignment="1" applyProtection="1">
      <alignment vertical="center" wrapText="1"/>
    </xf>
    <xf numFmtId="168" fontId="192" fillId="36" borderId="0" xfId="0" applyNumberFormat="1" applyFont="1" applyFill="1" applyBorder="1" applyAlignment="1" applyProtection="1">
      <alignment horizontal="left" vertical="center" wrapText="1"/>
    </xf>
    <xf numFmtId="4" fontId="193" fillId="36" borderId="0" xfId="0" applyNumberFormat="1" applyFont="1" applyFill="1" applyBorder="1" applyAlignment="1" applyProtection="1">
      <alignment vertical="center" wrapText="1"/>
    </xf>
    <xf numFmtId="168" fontId="193" fillId="36" borderId="0" xfId="0" applyNumberFormat="1" applyFont="1" applyFill="1" applyBorder="1" applyAlignment="1" applyProtection="1">
      <alignment horizontal="center" vertical="center" wrapText="1"/>
    </xf>
    <xf numFmtId="168" fontId="193" fillId="36" borderId="0" xfId="0" applyNumberFormat="1" applyFont="1" applyFill="1" applyBorder="1" applyAlignment="1" applyProtection="1">
      <alignment horizontal="left" vertical="center" wrapText="1"/>
    </xf>
    <xf numFmtId="0" fontId="20" fillId="0" borderId="11" xfId="0" applyFont="1" applyFill="1" applyBorder="1" applyAlignment="1">
      <alignment horizontal="left"/>
    </xf>
    <xf numFmtId="0" fontId="20" fillId="0" borderId="11" xfId="0" applyFont="1" applyFill="1" applyBorder="1" applyAlignment="1"/>
    <xf numFmtId="0" fontId="55" fillId="0" borderId="2" xfId="0" applyFont="1" applyFill="1" applyBorder="1" applyAlignment="1"/>
    <xf numFmtId="0" fontId="55" fillId="0" borderId="2" xfId="0" applyFont="1" applyFill="1" applyBorder="1" applyAlignment="1">
      <alignment horizontal="left"/>
    </xf>
    <xf numFmtId="0" fontId="55" fillId="0" borderId="9" xfId="0" applyFont="1" applyFill="1" applyBorder="1" applyAlignment="1"/>
    <xf numFmtId="0" fontId="55" fillId="0" borderId="11" xfId="0" applyFont="1" applyFill="1" applyBorder="1" applyAlignment="1"/>
    <xf numFmtId="0" fontId="195" fillId="4" borderId="177" xfId="0" applyFont="1" applyFill="1" applyBorder="1" applyAlignment="1">
      <alignment horizontal="center" vertical="center"/>
    </xf>
    <xf numFmtId="14" fontId="11" fillId="0" borderId="178" xfId="0" applyNumberFormat="1" applyFont="1" applyFill="1" applyBorder="1" applyAlignment="1">
      <alignment horizontal="center" vertical="center"/>
    </xf>
    <xf numFmtId="0" fontId="11" fillId="0" borderId="58" xfId="0" applyFont="1" applyFill="1" applyBorder="1" applyAlignment="1">
      <alignment vertical="center" wrapText="1"/>
    </xf>
    <xf numFmtId="0" fontId="11" fillId="0" borderId="32" xfId="0" applyFont="1" applyFill="1" applyBorder="1" applyAlignment="1">
      <alignment vertical="center" wrapText="1"/>
    </xf>
    <xf numFmtId="14" fontId="196" fillId="20" borderId="178" xfId="0" applyNumberFormat="1" applyFont="1" applyFill="1" applyBorder="1" applyAlignment="1">
      <alignment horizontal="center" vertical="center"/>
    </xf>
    <xf numFmtId="14" fontId="196" fillId="0" borderId="178" xfId="0" applyNumberFormat="1" applyFont="1" applyFill="1" applyBorder="1" applyAlignment="1">
      <alignment horizontal="center" vertical="center"/>
    </xf>
    <xf numFmtId="14" fontId="196" fillId="4" borderId="178" xfId="0" applyNumberFormat="1" applyFont="1" applyFill="1" applyBorder="1" applyAlignment="1">
      <alignment horizontal="center" vertical="center"/>
    </xf>
    <xf numFmtId="0" fontId="11" fillId="4" borderId="58" xfId="0" applyFont="1" applyFill="1" applyBorder="1" applyAlignment="1">
      <alignment vertical="center" wrapText="1"/>
    </xf>
    <xf numFmtId="0" fontId="197" fillId="4" borderId="58" xfId="0" applyFont="1" applyFill="1" applyBorder="1" applyAlignment="1">
      <alignment vertical="center" wrapText="1"/>
    </xf>
    <xf numFmtId="0" fontId="196" fillId="4" borderId="58" xfId="0" applyFont="1" applyFill="1" applyBorder="1" applyAlignment="1">
      <alignment wrapText="1"/>
    </xf>
    <xf numFmtId="0" fontId="195" fillId="4" borderId="137" xfId="0" applyFont="1" applyFill="1" applyBorder="1" applyAlignment="1">
      <alignment horizontal="center" vertical="center"/>
    </xf>
    <xf numFmtId="14" fontId="196" fillId="4" borderId="162" xfId="0" applyNumberFormat="1" applyFont="1" applyFill="1" applyBorder="1" applyAlignment="1">
      <alignment horizontal="center"/>
    </xf>
    <xf numFmtId="0" fontId="196" fillId="4" borderId="144" xfId="0" applyFont="1" applyFill="1" applyBorder="1" applyAlignment="1">
      <alignment horizontal="center" vertical="center" wrapText="1"/>
    </xf>
    <xf numFmtId="0" fontId="11" fillId="0" borderId="151" xfId="0" applyFont="1" applyFill="1" applyBorder="1" applyAlignment="1">
      <alignment vertical="center" wrapText="1"/>
    </xf>
    <xf numFmtId="4" fontId="13" fillId="22" borderId="175" xfId="0" applyNumberFormat="1" applyFont="1" applyFill="1" applyBorder="1" applyAlignment="1" applyProtection="1">
      <alignment horizontal="right" vertical="center"/>
    </xf>
    <xf numFmtId="4" fontId="11" fillId="22" borderId="17" xfId="0" applyNumberFormat="1" applyFont="1" applyFill="1" applyBorder="1" applyAlignment="1" applyProtection="1">
      <alignment horizontal="right" vertical="center" wrapText="1"/>
    </xf>
    <xf numFmtId="1" fontId="13" fillId="22" borderId="2" xfId="0" applyNumberFormat="1" applyFont="1" applyFill="1" applyBorder="1" applyAlignment="1" applyProtection="1">
      <alignment horizontal="center" vertical="center"/>
    </xf>
    <xf numFmtId="1" fontId="13" fillId="22" borderId="163" xfId="0" applyNumberFormat="1" applyFont="1" applyFill="1" applyBorder="1" applyAlignment="1" applyProtection="1">
      <alignment horizontal="center" vertical="center"/>
    </xf>
    <xf numFmtId="0" fontId="100" fillId="25" borderId="114" xfId="0" applyFont="1" applyFill="1" applyBorder="1" applyAlignment="1">
      <alignment horizontal="center" vertical="center"/>
    </xf>
    <xf numFmtId="0" fontId="100" fillId="11" borderId="114" xfId="0" applyFont="1" applyFill="1" applyBorder="1" applyAlignment="1">
      <alignment horizontal="center" vertical="center"/>
    </xf>
    <xf numFmtId="0" fontId="113" fillId="25" borderId="131" xfId="0" applyFont="1" applyFill="1" applyBorder="1" applyAlignment="1">
      <alignment horizontal="left" vertical="center"/>
    </xf>
    <xf numFmtId="166" fontId="6" fillId="0" borderId="58" xfId="0" applyNumberFormat="1" applyFont="1" applyBorder="1"/>
    <xf numFmtId="0" fontId="201" fillId="36" borderId="0" xfId="0" applyFont="1" applyFill="1" applyBorder="1" applyAlignment="1"/>
    <xf numFmtId="0" fontId="75" fillId="36" borderId="0" xfId="0" applyFont="1" applyFill="1" applyBorder="1"/>
    <xf numFmtId="0" fontId="113" fillId="25" borderId="114" xfId="0" applyFont="1" applyFill="1" applyBorder="1" applyAlignment="1">
      <alignment horizontal="left" vertical="center" wrapText="1"/>
    </xf>
    <xf numFmtId="169" fontId="94" fillId="0" borderId="114" xfId="7" applyNumberFormat="1" applyFont="1" applyFill="1" applyBorder="1" applyAlignment="1">
      <alignment horizontal="right" vertical="center"/>
    </xf>
    <xf numFmtId="169" fontId="94" fillId="0" borderId="114" xfId="7" applyNumberFormat="1" applyFont="1" applyFill="1" applyBorder="1"/>
    <xf numFmtId="169" fontId="116" fillId="0" borderId="114" xfId="7" applyNumberFormat="1" applyFont="1" applyFill="1" applyBorder="1"/>
    <xf numFmtId="0" fontId="0" fillId="0" borderId="208" xfId="0" applyFont="1" applyBorder="1" applyAlignment="1">
      <alignment horizontal="left"/>
    </xf>
    <xf numFmtId="0" fontId="0" fillId="0" borderId="209" xfId="0" applyFont="1" applyBorder="1" applyAlignment="1">
      <alignment horizontal="left"/>
    </xf>
    <xf numFmtId="0" fontId="0" fillId="0" borderId="69" xfId="0" applyFont="1" applyBorder="1" applyAlignment="1">
      <alignment horizontal="left"/>
    </xf>
    <xf numFmtId="0" fontId="0" fillId="0" borderId="210" xfId="0" applyFont="1" applyBorder="1" applyAlignment="1">
      <alignment horizontal="left"/>
    </xf>
    <xf numFmtId="0" fontId="0" fillId="0" borderId="172" xfId="0" applyFont="1" applyBorder="1"/>
    <xf numFmtId="0" fontId="0" fillId="0" borderId="211" xfId="0" applyFont="1" applyBorder="1"/>
    <xf numFmtId="0" fontId="6" fillId="10" borderId="33" xfId="0" applyFont="1" applyFill="1" applyBorder="1" applyAlignment="1">
      <alignment vertical="top" wrapText="1"/>
    </xf>
    <xf numFmtId="166" fontId="6" fillId="0" borderId="58" xfId="0" applyNumberFormat="1" applyFont="1" applyBorder="1" applyAlignment="1">
      <alignment horizontal="right"/>
    </xf>
    <xf numFmtId="0" fontId="6" fillId="10" borderId="54" xfId="0" applyFont="1" applyFill="1" applyBorder="1" applyAlignment="1">
      <alignment horizontal="left" vertical="center" wrapText="1"/>
    </xf>
    <xf numFmtId="0" fontId="6" fillId="10" borderId="58" xfId="0" applyFont="1" applyFill="1" applyBorder="1" applyAlignment="1">
      <alignment vertical="top" wrapText="1"/>
    </xf>
    <xf numFmtId="0" fontId="186" fillId="36" borderId="0" xfId="0" applyFont="1" applyFill="1" applyBorder="1"/>
    <xf numFmtId="0" fontId="11" fillId="36" borderId="0" xfId="0" applyFont="1" applyFill="1" applyAlignment="1">
      <alignment horizontal="left" indent="1"/>
    </xf>
    <xf numFmtId="0" fontId="6" fillId="36" borderId="0" xfId="0" applyFont="1" applyFill="1" applyBorder="1" applyAlignment="1" applyProtection="1">
      <alignment horizontal="left" vertical="top" wrapText="1"/>
    </xf>
    <xf numFmtId="0" fontId="53" fillId="45" borderId="28" xfId="0" applyFont="1" applyFill="1" applyBorder="1" applyAlignment="1" applyProtection="1">
      <alignment horizontal="center" vertical="center" wrapText="1"/>
    </xf>
    <xf numFmtId="0" fontId="64" fillId="36" borderId="0" xfId="0" applyFont="1" applyFill="1" applyBorder="1" applyAlignment="1" applyProtection="1">
      <alignment horizontal="left" vertical="top" wrapText="1"/>
    </xf>
    <xf numFmtId="0" fontId="130" fillId="11" borderId="114" xfId="7" applyFont="1" applyFill="1" applyBorder="1" applyAlignment="1">
      <alignment horizontal="right" vertical="center"/>
    </xf>
    <xf numFmtId="0" fontId="131" fillId="25" borderId="172" xfId="0" applyFont="1" applyFill="1" applyBorder="1" applyAlignment="1">
      <alignment horizontal="left"/>
    </xf>
    <xf numFmtId="0" fontId="0" fillId="0" borderId="222" xfId="0" applyFont="1" applyBorder="1" applyAlignment="1">
      <alignment horizontal="left"/>
    </xf>
    <xf numFmtId="0" fontId="0" fillId="0" borderId="222" xfId="0" applyFont="1" applyFill="1" applyBorder="1"/>
    <xf numFmtId="0" fontId="0" fillId="0" borderId="222" xfId="0" applyFont="1" applyBorder="1"/>
    <xf numFmtId="0" fontId="112" fillId="25" borderId="207" xfId="0" applyFont="1" applyFill="1" applyBorder="1" applyAlignment="1">
      <alignment horizontal="left"/>
    </xf>
    <xf numFmtId="0" fontId="0" fillId="25" borderId="207" xfId="0" applyFont="1" applyFill="1" applyBorder="1" applyAlignment="1">
      <alignment horizontal="center"/>
    </xf>
    <xf numFmtId="0" fontId="118" fillId="0" borderId="209" xfId="7" applyFont="1" applyFill="1" applyBorder="1" applyAlignment="1">
      <alignment horizontal="left" vertical="center"/>
    </xf>
    <xf numFmtId="0" fontId="0" fillId="0" borderId="208" xfId="0" applyFont="1" applyBorder="1"/>
    <xf numFmtId="0" fontId="112" fillId="0" borderId="221" xfId="0" applyFont="1" applyFill="1" applyBorder="1" applyAlignment="1">
      <alignment horizontal="left" vertical="center"/>
    </xf>
    <xf numFmtId="0" fontId="112" fillId="0" borderId="210" xfId="0" applyFont="1" applyFill="1" applyBorder="1" applyAlignment="1">
      <alignment horizontal="left" vertical="center"/>
    </xf>
    <xf numFmtId="0" fontId="130" fillId="11" borderId="114" xfId="7" applyFont="1" applyFill="1" applyBorder="1" applyAlignment="1">
      <alignment horizontal="left" vertical="center"/>
    </xf>
    <xf numFmtId="0" fontId="113" fillId="25" borderId="114" xfId="0" applyFont="1" applyFill="1" applyBorder="1" applyAlignment="1">
      <alignment horizontal="center" vertical="center"/>
    </xf>
    <xf numFmtId="0" fontId="107" fillId="32" borderId="114" xfId="0" applyFont="1" applyFill="1" applyBorder="1" applyAlignment="1" applyProtection="1">
      <alignment horizontal="center" vertical="center" wrapText="1"/>
    </xf>
    <xf numFmtId="166" fontId="94" fillId="0" borderId="131" xfId="0" applyNumberFormat="1" applyFont="1" applyFill="1" applyBorder="1" applyAlignment="1" applyProtection="1">
      <alignment horizontal="left" vertical="center"/>
    </xf>
    <xf numFmtId="166" fontId="94" fillId="0" borderId="131" xfId="0" applyNumberFormat="1" applyFont="1" applyFill="1" applyBorder="1" applyAlignment="1" applyProtection="1">
      <alignment horizontal="right" vertical="center"/>
    </xf>
    <xf numFmtId="168" fontId="94" fillId="0" borderId="131" xfId="0" applyNumberFormat="1" applyFont="1" applyFill="1" applyBorder="1" applyAlignment="1" applyProtection="1">
      <alignment horizontal="right" vertical="center"/>
    </xf>
    <xf numFmtId="166" fontId="94" fillId="0" borderId="114" xfId="0" applyNumberFormat="1" applyFont="1" applyFill="1" applyBorder="1" applyAlignment="1" applyProtection="1">
      <alignment horizontal="right" vertical="center"/>
    </xf>
    <xf numFmtId="4" fontId="102" fillId="0" borderId="131" xfId="0" applyNumberFormat="1" applyFont="1" applyFill="1" applyBorder="1" applyAlignment="1" applyProtection="1">
      <alignment horizontal="right" vertical="center"/>
    </xf>
    <xf numFmtId="0" fontId="66" fillId="36" borderId="0" xfId="0" applyFont="1" applyFill="1" applyBorder="1" applyAlignment="1" applyProtection="1">
      <alignment horizontal="left" vertical="top" wrapText="1"/>
    </xf>
    <xf numFmtId="0" fontId="160" fillId="36" borderId="0" xfId="0" applyFont="1" applyFill="1" applyBorder="1" applyAlignment="1" applyProtection="1">
      <alignment horizontal="left"/>
    </xf>
    <xf numFmtId="0" fontId="0" fillId="9" borderId="114" xfId="0" applyFont="1" applyFill="1" applyBorder="1" applyAlignment="1">
      <alignment horizontal="center" vertical="center"/>
    </xf>
    <xf numFmtId="0" fontId="0" fillId="9" borderId="114" xfId="0" applyFont="1" applyFill="1" applyBorder="1"/>
    <xf numFmtId="4" fontId="0" fillId="9" borderId="114" xfId="0" applyNumberFormat="1" applyFont="1" applyFill="1" applyBorder="1"/>
    <xf numFmtId="166" fontId="0" fillId="0" borderId="114" xfId="0" applyNumberFormat="1" applyFont="1" applyFill="1" applyBorder="1"/>
    <xf numFmtId="0" fontId="118" fillId="25" borderId="209" xfId="7" applyFont="1" applyFill="1" applyBorder="1" applyAlignment="1">
      <alignment horizontal="left" vertical="center"/>
    </xf>
    <xf numFmtId="0" fontId="112" fillId="25" borderId="207" xfId="0" applyFont="1" applyFill="1" applyBorder="1" applyAlignment="1">
      <alignment horizontal="left" vertical="center"/>
    </xf>
    <xf numFmtId="0" fontId="0" fillId="0" borderId="207" xfId="0" applyFont="1" applyFill="1" applyBorder="1" applyAlignment="1">
      <alignment horizontal="left"/>
    </xf>
    <xf numFmtId="0" fontId="0" fillId="0" borderId="207" xfId="0" applyFont="1" applyFill="1" applyBorder="1"/>
    <xf numFmtId="166" fontId="113" fillId="0" borderId="114" xfId="12" applyNumberFormat="1" applyFont="1" applyFill="1" applyBorder="1"/>
    <xf numFmtId="166" fontId="116" fillId="0" borderId="114" xfId="12" applyNumberFormat="1" applyFont="1" applyBorder="1"/>
    <xf numFmtId="166" fontId="11" fillId="36" borderId="0" xfId="0" applyNumberFormat="1" applyFont="1" applyFill="1" applyBorder="1" applyAlignment="1">
      <alignment horizontal="right"/>
    </xf>
    <xf numFmtId="0" fontId="145" fillId="10" borderId="225" xfId="0" applyFont="1" applyFill="1" applyBorder="1" applyAlignment="1">
      <alignment horizontal="center" vertical="center" wrapText="1"/>
    </xf>
    <xf numFmtId="0" fontId="55" fillId="0" borderId="226" xfId="0" applyFont="1" applyFill="1" applyBorder="1" applyAlignment="1">
      <alignment horizontal="left"/>
    </xf>
    <xf numFmtId="0" fontId="55" fillId="0" borderId="227" xfId="0" applyFont="1" applyFill="1" applyBorder="1" applyAlignment="1">
      <alignment horizontal="left"/>
    </xf>
    <xf numFmtId="0" fontId="55" fillId="20" borderId="227" xfId="0" applyFont="1" applyFill="1" applyBorder="1" applyAlignment="1">
      <alignment horizontal="left"/>
    </xf>
    <xf numFmtId="166" fontId="6" fillId="20" borderId="225" xfId="0" applyNumberFormat="1" applyFont="1" applyFill="1" applyBorder="1" applyAlignment="1">
      <alignment horizontal="center"/>
    </xf>
    <xf numFmtId="0" fontId="6" fillId="10" borderId="225" xfId="0" applyFont="1" applyFill="1" applyBorder="1" applyAlignment="1">
      <alignment horizontal="center" vertical="center" wrapText="1"/>
    </xf>
    <xf numFmtId="0" fontId="94" fillId="0" borderId="0" xfId="7" applyFont="1" applyAlignment="1"/>
    <xf numFmtId="0" fontId="94" fillId="0" borderId="226" xfId="0" applyFont="1" applyFill="1" applyBorder="1" applyAlignment="1"/>
    <xf numFmtId="165" fontId="94" fillId="0" borderId="228" xfId="0" applyNumberFormat="1" applyFont="1" applyFill="1" applyBorder="1" applyAlignment="1">
      <alignment horizontal="center"/>
    </xf>
    <xf numFmtId="0" fontId="0" fillId="0" borderId="229" xfId="0" applyFont="1" applyFill="1" applyBorder="1"/>
    <xf numFmtId="0" fontId="0" fillId="0" borderId="223" xfId="0" applyFont="1" applyFill="1" applyBorder="1"/>
    <xf numFmtId="0" fontId="11" fillId="0" borderId="222" xfId="0" applyFont="1" applyFill="1" applyBorder="1" applyAlignment="1" applyProtection="1">
      <alignment vertical="top" wrapText="1"/>
    </xf>
    <xf numFmtId="0" fontId="0" fillId="0" borderId="230" xfId="0" applyFont="1" applyFill="1" applyBorder="1"/>
    <xf numFmtId="0" fontId="19" fillId="41" borderId="52" xfId="0" applyFont="1" applyFill="1" applyBorder="1" applyAlignment="1" applyProtection="1">
      <alignment vertical="top" wrapText="1"/>
    </xf>
    <xf numFmtId="0" fontId="19" fillId="41" borderId="66" xfId="0" applyFont="1" applyFill="1" applyBorder="1" applyAlignment="1" applyProtection="1">
      <alignment vertical="top" wrapText="1"/>
    </xf>
    <xf numFmtId="0" fontId="19" fillId="41" borderId="54" xfId="0" applyFont="1" applyFill="1" applyBorder="1" applyAlignment="1" applyProtection="1">
      <alignment vertical="top" wrapText="1"/>
    </xf>
    <xf numFmtId="16" fontId="0" fillId="0" borderId="0" xfId="0" applyNumberFormat="1" applyFont="1"/>
    <xf numFmtId="0" fontId="102" fillId="21" borderId="0" xfId="7" applyFont="1" applyFill="1"/>
    <xf numFmtId="0" fontId="124" fillId="21" borderId="0" xfId="7" applyFont="1" applyFill="1"/>
    <xf numFmtId="166" fontId="94" fillId="0" borderId="116" xfId="0" applyNumberFormat="1" applyFont="1" applyFill="1" applyBorder="1" applyAlignment="1" applyProtection="1">
      <alignment horizontal="left" vertical="center"/>
    </xf>
    <xf numFmtId="4" fontId="102" fillId="0" borderId="116" xfId="0" applyNumberFormat="1" applyFont="1" applyFill="1" applyBorder="1" applyAlignment="1" applyProtection="1">
      <alignment horizontal="right" vertical="center"/>
    </xf>
    <xf numFmtId="0" fontId="67" fillId="21" borderId="0" xfId="0" applyFont="1" applyFill="1"/>
    <xf numFmtId="0" fontId="105" fillId="21" borderId="0" xfId="0" applyFont="1" applyFill="1"/>
    <xf numFmtId="0" fontId="113" fillId="31" borderId="236" xfId="0" applyFont="1" applyFill="1" applyBorder="1" applyAlignment="1">
      <alignment horizontal="center" vertical="center" wrapText="1"/>
    </xf>
    <xf numFmtId="0" fontId="113" fillId="25" borderId="236" xfId="0" applyFont="1" applyFill="1" applyBorder="1" applyAlignment="1">
      <alignment vertical="center" wrapText="1"/>
    </xf>
    <xf numFmtId="0" fontId="113" fillId="25" borderId="236" xfId="0" applyFont="1" applyFill="1" applyBorder="1" applyAlignment="1">
      <alignment horizontal="center" vertical="center" wrapText="1"/>
    </xf>
    <xf numFmtId="0" fontId="113" fillId="25" borderId="114" xfId="0" applyFont="1" applyFill="1" applyBorder="1" applyAlignment="1" applyProtection="1">
      <alignment horizontal="center" vertical="center" wrapText="1"/>
    </xf>
    <xf numFmtId="3" fontId="94" fillId="0" borderId="0" xfId="0" applyNumberFormat="1" applyFont="1" applyFill="1" applyBorder="1" applyAlignment="1" applyProtection="1">
      <alignment horizontal="right" vertical="center"/>
    </xf>
    <xf numFmtId="0" fontId="55" fillId="4" borderId="178" xfId="0" applyFont="1" applyFill="1" applyBorder="1" applyAlignment="1">
      <alignment horizontal="left"/>
    </xf>
    <xf numFmtId="0" fontId="55" fillId="4" borderId="237" xfId="0" applyFont="1" applyFill="1" applyBorder="1" applyAlignment="1">
      <alignment horizontal="left"/>
    </xf>
    <xf numFmtId="0" fontId="55" fillId="20" borderId="237" xfId="0" applyFont="1" applyFill="1" applyBorder="1" applyAlignment="1">
      <alignment horizontal="left"/>
    </xf>
    <xf numFmtId="166" fontId="6" fillId="20" borderId="177" xfId="0" applyNumberFormat="1" applyFont="1" applyFill="1" applyBorder="1" applyAlignment="1">
      <alignment horizontal="center"/>
    </xf>
    <xf numFmtId="165" fontId="6" fillId="42" borderId="137" xfId="0" applyNumberFormat="1" applyFont="1" applyFill="1" applyBorder="1" applyAlignment="1" applyProtection="1">
      <alignment horizontal="right" vertical="center" wrapText="1"/>
    </xf>
    <xf numFmtId="165" fontId="6" fillId="42" borderId="4" xfId="0" applyNumberFormat="1" applyFont="1" applyFill="1" applyBorder="1" applyAlignment="1" applyProtection="1">
      <alignment horizontal="right" vertical="center" wrapText="1"/>
    </xf>
    <xf numFmtId="165" fontId="20" fillId="0" borderId="137" xfId="0" applyNumberFormat="1" applyFont="1" applyFill="1" applyBorder="1" applyAlignment="1" applyProtection="1">
      <alignment horizontal="right" vertical="center"/>
    </xf>
    <xf numFmtId="165" fontId="20" fillId="0" borderId="4" xfId="0" applyNumberFormat="1" applyFont="1" applyFill="1" applyBorder="1" applyAlignment="1" applyProtection="1">
      <alignment horizontal="right" vertical="center"/>
    </xf>
    <xf numFmtId="0" fontId="75" fillId="10" borderId="58" xfId="0" applyFont="1" applyFill="1" applyBorder="1" applyAlignment="1">
      <alignment horizontal="center" vertical="center"/>
    </xf>
    <xf numFmtId="0" fontId="6" fillId="10" borderId="33" xfId="0" applyFont="1" applyFill="1" applyBorder="1" applyAlignment="1">
      <alignment horizontal="left" vertical="center"/>
    </xf>
    <xf numFmtId="0" fontId="6" fillId="10" borderId="35" xfId="0" applyFont="1" applyFill="1" applyBorder="1" applyAlignment="1">
      <alignment horizontal="left" vertical="center"/>
    </xf>
    <xf numFmtId="0" fontId="141" fillId="10" borderId="58" xfId="0" applyFont="1" applyFill="1" applyBorder="1" applyAlignment="1">
      <alignment horizontal="center" vertical="center" wrapText="1"/>
    </xf>
    <xf numFmtId="0" fontId="113" fillId="25" borderId="238" xfId="0" applyFont="1" applyFill="1" applyBorder="1" applyAlignment="1">
      <alignment horizontal="left" vertical="center"/>
    </xf>
    <xf numFmtId="0" fontId="112" fillId="25" borderId="239" xfId="0" applyFont="1" applyFill="1" applyBorder="1" applyAlignment="1">
      <alignment horizontal="left"/>
    </xf>
    <xf numFmtId="0" fontId="94" fillId="0" borderId="114" xfId="7" applyFont="1" applyFill="1" applyBorder="1" applyAlignment="1">
      <alignment horizontal="left" vertical="center"/>
    </xf>
    <xf numFmtId="166" fontId="94" fillId="0" borderId="238" xfId="0" applyNumberFormat="1" applyFont="1" applyFill="1" applyBorder="1" applyAlignment="1" applyProtection="1">
      <alignment horizontal="right" vertical="center"/>
    </xf>
    <xf numFmtId="0" fontId="118" fillId="0" borderId="240" xfId="7" applyFont="1" applyFill="1" applyBorder="1" applyAlignment="1">
      <alignment horizontal="left" vertical="center"/>
    </xf>
    <xf numFmtId="0" fontId="0" fillId="0" borderId="242" xfId="0" applyFont="1" applyBorder="1"/>
    <xf numFmtId="0" fontId="0" fillId="0" borderId="239" xfId="0" applyFont="1" applyBorder="1" applyAlignment="1">
      <alignment horizontal="left"/>
    </xf>
    <xf numFmtId="0" fontId="0" fillId="0" borderId="243" xfId="0" applyFont="1" applyBorder="1" applyAlignment="1">
      <alignment horizontal="left"/>
    </xf>
    <xf numFmtId="0" fontId="0" fillId="0" borderId="240" xfId="0" applyFont="1" applyBorder="1" applyAlignment="1">
      <alignment horizontal="left"/>
    </xf>
    <xf numFmtId="0" fontId="94" fillId="0" borderId="222" xfId="7" applyFont="1" applyFill="1" applyBorder="1"/>
    <xf numFmtId="0" fontId="0" fillId="0" borderId="244" xfId="0" applyFont="1" applyBorder="1" applyAlignment="1">
      <alignment horizontal="left"/>
    </xf>
    <xf numFmtId="0" fontId="6" fillId="25" borderId="245" xfId="0" applyFont="1" applyFill="1" applyBorder="1" applyAlignment="1">
      <alignment vertical="top" wrapText="1"/>
    </xf>
    <xf numFmtId="0" fontId="100" fillId="11" borderId="238" xfId="0" applyFont="1" applyFill="1" applyBorder="1"/>
    <xf numFmtId="0" fontId="6" fillId="25" borderId="246" xfId="0" applyFont="1" applyFill="1" applyBorder="1" applyAlignment="1">
      <alignment vertical="top" wrapText="1"/>
    </xf>
    <xf numFmtId="0" fontId="6" fillId="25" borderId="247" xfId="0" applyFont="1" applyFill="1" applyBorder="1" applyAlignment="1">
      <alignment vertical="top" wrapText="1"/>
    </xf>
    <xf numFmtId="0" fontId="6" fillId="25" borderId="248" xfId="0" applyFont="1" applyFill="1" applyBorder="1" applyAlignment="1">
      <alignment vertical="top" wrapText="1"/>
    </xf>
    <xf numFmtId="0" fontId="6" fillId="25" borderId="249" xfId="0" applyFont="1" applyFill="1" applyBorder="1" applyAlignment="1">
      <alignment vertical="top" wrapText="1"/>
    </xf>
    <xf numFmtId="0" fontId="113" fillId="30" borderId="0" xfId="7" applyFont="1" applyFill="1"/>
    <xf numFmtId="166" fontId="94" fillId="0" borderId="116" xfId="0" applyNumberFormat="1" applyFont="1" applyFill="1" applyBorder="1" applyAlignment="1" applyProtection="1">
      <alignment horizontal="right" vertical="center"/>
    </xf>
    <xf numFmtId="0" fontId="100" fillId="11" borderId="116" xfId="0" applyFont="1" applyFill="1" applyBorder="1"/>
    <xf numFmtId="0" fontId="0" fillId="0" borderId="236" xfId="0" applyFont="1" applyBorder="1" applyAlignment="1">
      <alignment horizontal="left"/>
    </xf>
    <xf numFmtId="0" fontId="132" fillId="11" borderId="114" xfId="0" applyFont="1" applyFill="1" applyBorder="1" applyAlignment="1">
      <alignment horizontal="left" vertical="center"/>
    </xf>
    <xf numFmtId="9" fontId="100" fillId="25" borderId="239" xfId="0" applyNumberFormat="1" applyFont="1" applyFill="1" applyBorder="1"/>
    <xf numFmtId="9" fontId="100" fillId="25" borderId="114" xfId="0" applyNumberFormat="1" applyFont="1" applyFill="1" applyBorder="1"/>
    <xf numFmtId="166" fontId="113" fillId="0" borderId="114" xfId="12" applyNumberFormat="1" applyFont="1" applyFill="1" applyBorder="1" applyAlignment="1">
      <alignment horizontal="right"/>
    </xf>
    <xf numFmtId="0" fontId="113" fillId="25" borderId="242" xfId="0" applyFont="1" applyFill="1" applyBorder="1" applyAlignment="1">
      <alignment horizontal="left" vertical="center" wrapText="1"/>
    </xf>
    <xf numFmtId="0" fontId="113" fillId="25" borderId="241" xfId="0" applyFont="1" applyFill="1" applyBorder="1" applyAlignment="1">
      <alignment horizontal="left" vertical="center" wrapText="1"/>
    </xf>
    <xf numFmtId="166" fontId="116" fillId="0" borderId="114" xfId="12" applyNumberFormat="1" applyFont="1" applyBorder="1" applyAlignment="1">
      <alignment horizontal="right"/>
    </xf>
    <xf numFmtId="0" fontId="0" fillId="0" borderId="221" xfId="0" applyFont="1" applyBorder="1" applyAlignment="1">
      <alignment horizontal="left"/>
    </xf>
    <xf numFmtId="0" fontId="94" fillId="31" borderId="250" xfId="0" applyFont="1" applyFill="1" applyBorder="1" applyAlignment="1" applyProtection="1">
      <alignment horizontal="center" vertical="center" wrapText="1"/>
    </xf>
    <xf numFmtId="0" fontId="94" fillId="21" borderId="250" xfId="0" applyFont="1" applyFill="1" applyBorder="1" applyAlignment="1">
      <alignment vertical="center"/>
    </xf>
    <xf numFmtId="0" fontId="0" fillId="0" borderId="114" xfId="0" applyFont="1" applyFill="1" applyBorder="1" applyAlignment="1">
      <alignment vertical="center" wrapText="1"/>
    </xf>
    <xf numFmtId="4" fontId="0" fillId="0" borderId="114" xfId="0" applyNumberFormat="1" applyFont="1" applyFill="1" applyBorder="1" applyAlignment="1">
      <alignment vertical="center" wrapText="1"/>
    </xf>
    <xf numFmtId="3" fontId="0" fillId="0" borderId="114" xfId="0" applyNumberFormat="1" applyFont="1" applyFill="1" applyBorder="1" applyAlignment="1">
      <alignment vertical="center" wrapText="1"/>
    </xf>
    <xf numFmtId="0" fontId="94" fillId="0" borderId="251" xfId="0" applyFont="1" applyFill="1" applyBorder="1" applyAlignment="1"/>
    <xf numFmtId="165" fontId="94" fillId="0" borderId="252" xfId="0" applyNumberFormat="1" applyFont="1" applyFill="1" applyBorder="1" applyAlignment="1">
      <alignment horizontal="center"/>
    </xf>
    <xf numFmtId="0" fontId="6" fillId="10" borderId="156" xfId="0" applyFont="1" applyFill="1" applyBorder="1" applyAlignment="1">
      <alignment horizontal="left" vertical="center"/>
    </xf>
    <xf numFmtId="0" fontId="139" fillId="16" borderId="0" xfId="0" applyFont="1" applyFill="1" applyBorder="1"/>
    <xf numFmtId="0" fontId="13" fillId="16" borderId="0" xfId="0" applyFont="1" applyFill="1" applyBorder="1"/>
    <xf numFmtId="0" fontId="74" fillId="16" borderId="0" xfId="0" applyFont="1" applyFill="1" applyBorder="1"/>
    <xf numFmtId="0" fontId="64" fillId="16" borderId="0" xfId="0" applyFont="1" applyFill="1" applyBorder="1" applyAlignment="1" applyProtection="1">
      <alignment vertical="top" wrapText="1"/>
    </xf>
    <xf numFmtId="0" fontId="74" fillId="16" borderId="0" xfId="0" applyFont="1" applyFill="1"/>
    <xf numFmtId="0" fontId="74" fillId="16" borderId="0" xfId="0" applyFont="1" applyFill="1" applyAlignment="1">
      <alignment horizontal="left"/>
    </xf>
    <xf numFmtId="0" fontId="6" fillId="16" borderId="0" xfId="0" applyFont="1" applyFill="1" applyBorder="1" applyAlignment="1" applyProtection="1">
      <alignment vertical="top"/>
    </xf>
    <xf numFmtId="0" fontId="6" fillId="16" borderId="0" xfId="0" applyFont="1" applyFill="1" applyBorder="1" applyAlignment="1" applyProtection="1">
      <alignment vertical="top" wrapText="1"/>
    </xf>
    <xf numFmtId="0" fontId="33" fillId="16" borderId="0" xfId="0" applyFont="1" applyFill="1" applyAlignment="1">
      <alignment horizontal="left" vertical="center"/>
    </xf>
    <xf numFmtId="0" fontId="11" fillId="16" borderId="0" xfId="0" applyFont="1" applyFill="1" applyBorder="1"/>
    <xf numFmtId="0" fontId="11" fillId="16" borderId="0" xfId="0" applyFont="1" applyFill="1"/>
    <xf numFmtId="0" fontId="11" fillId="16" borderId="0" xfId="0" applyFont="1" applyFill="1" applyAlignment="1">
      <alignment horizontal="left" vertical="center" indent="1"/>
    </xf>
    <xf numFmtId="0" fontId="11" fillId="16" borderId="0" xfId="0" applyFont="1" applyFill="1" applyAlignment="1">
      <alignment horizontal="left" vertical="center"/>
    </xf>
    <xf numFmtId="0" fontId="11" fillId="16" borderId="0" xfId="0" applyFont="1" applyFill="1" applyAlignment="1">
      <alignment horizontal="left"/>
    </xf>
    <xf numFmtId="0" fontId="11" fillId="16" borderId="0" xfId="0" applyFont="1" applyFill="1" applyAlignment="1">
      <alignment horizontal="left" vertical="center" indent="3"/>
    </xf>
    <xf numFmtId="0" fontId="11" fillId="16" borderId="0" xfId="0" applyFont="1" applyFill="1" applyBorder="1" applyAlignment="1" applyProtection="1">
      <alignment vertical="center"/>
    </xf>
    <xf numFmtId="0" fontId="6" fillId="10" borderId="66" xfId="0" applyFont="1" applyFill="1" applyBorder="1" applyAlignment="1">
      <alignment horizontal="left" vertical="center" wrapText="1"/>
    </xf>
    <xf numFmtId="0" fontId="0" fillId="16" borderId="0" xfId="0" applyFill="1"/>
    <xf numFmtId="0" fontId="14" fillId="16" borderId="0" xfId="1" applyFont="1" applyFill="1" applyAlignment="1" applyProtection="1">
      <alignment horizontal="left" indent="2"/>
    </xf>
    <xf numFmtId="0" fontId="205" fillId="16" borderId="0" xfId="0" applyFont="1" applyFill="1"/>
    <xf numFmtId="0" fontId="74" fillId="16" borderId="0" xfId="0" applyFont="1" applyFill="1" applyAlignment="1">
      <alignment vertical="top" wrapText="1"/>
    </xf>
    <xf numFmtId="0" fontId="11" fillId="16" borderId="0" xfId="0" applyFont="1" applyFill="1" applyAlignment="1">
      <alignment horizontal="left" vertical="center" indent="9"/>
    </xf>
    <xf numFmtId="0" fontId="180" fillId="16" borderId="0" xfId="0" applyFont="1" applyFill="1" applyBorder="1" applyAlignment="1">
      <alignment horizontal="left" indent="1"/>
    </xf>
    <xf numFmtId="0" fontId="33" fillId="16" borderId="0" xfId="0" applyFont="1" applyFill="1" applyAlignment="1">
      <alignment horizontal="left" vertical="center" indent="1"/>
    </xf>
    <xf numFmtId="0" fontId="180" fillId="16" borderId="0" xfId="0" applyFont="1" applyFill="1" applyAlignment="1">
      <alignment horizontal="left" vertical="center" indent="1"/>
    </xf>
    <xf numFmtId="0" fontId="11" fillId="16" borderId="0" xfId="0" applyFont="1" applyFill="1" applyAlignment="1">
      <alignment horizontal="left" vertical="top" indent="1"/>
    </xf>
    <xf numFmtId="0" fontId="11" fillId="16" borderId="0" xfId="0" applyFont="1" applyFill="1" applyAlignment="1">
      <alignment horizontal="left" vertical="top" indent="2"/>
    </xf>
    <xf numFmtId="0" fontId="33" fillId="16" borderId="0" xfId="0" applyFont="1" applyFill="1" applyAlignment="1">
      <alignment horizontal="left" vertical="center" indent="2"/>
    </xf>
    <xf numFmtId="0" fontId="11" fillId="16" borderId="0" xfId="0" applyFont="1" applyFill="1" applyBorder="1" applyAlignment="1">
      <alignment horizontal="left" indent="1"/>
    </xf>
    <xf numFmtId="0" fontId="11" fillId="16" borderId="0" xfId="0" applyFont="1" applyFill="1" applyAlignment="1">
      <alignment horizontal="left" indent="2"/>
    </xf>
    <xf numFmtId="0" fontId="6" fillId="10" borderId="143" xfId="0" applyFont="1" applyFill="1" applyBorder="1" applyAlignment="1">
      <alignment vertical="top" wrapText="1"/>
    </xf>
    <xf numFmtId="0" fontId="6" fillId="10" borderId="142" xfId="0" applyFont="1" applyFill="1" applyBorder="1" applyAlignment="1">
      <alignment vertical="top" wrapText="1"/>
    </xf>
    <xf numFmtId="0" fontId="6" fillId="10" borderId="144" xfId="0" applyFont="1" applyFill="1" applyBorder="1" applyAlignment="1">
      <alignment vertical="top" wrapText="1"/>
    </xf>
    <xf numFmtId="0" fontId="6" fillId="10" borderId="35" xfId="0" applyFont="1" applyFill="1" applyBorder="1" applyAlignment="1">
      <alignment horizontal="left" vertical="center" wrapText="1"/>
    </xf>
    <xf numFmtId="0" fontId="6" fillId="10" borderId="144" xfId="0" applyFont="1" applyFill="1" applyBorder="1" applyAlignment="1">
      <alignment horizontal="left" vertical="top" wrapText="1"/>
    </xf>
    <xf numFmtId="0" fontId="14" fillId="16" borderId="0" xfId="1" applyFont="1" applyFill="1" applyBorder="1" applyAlignment="1" applyProtection="1">
      <alignment horizontal="left" indent="3"/>
    </xf>
    <xf numFmtId="0" fontId="206" fillId="16" borderId="0" xfId="0" applyFont="1" applyFill="1" applyBorder="1" applyAlignment="1" applyProtection="1">
      <alignment vertical="center"/>
    </xf>
    <xf numFmtId="0" fontId="6" fillId="16" borderId="0" xfId="0" applyFont="1" applyFill="1" applyBorder="1" applyAlignment="1" applyProtection="1">
      <alignment vertical="center"/>
    </xf>
    <xf numFmtId="0" fontId="110" fillId="16" borderId="0" xfId="0" applyFont="1" applyFill="1" applyBorder="1" applyAlignment="1"/>
    <xf numFmtId="0" fontId="139" fillId="16" borderId="0" xfId="0" applyFont="1" applyFill="1"/>
    <xf numFmtId="0" fontId="207" fillId="16" borderId="0" xfId="0" applyFont="1" applyFill="1" applyBorder="1"/>
    <xf numFmtId="0" fontId="11" fillId="16" borderId="0" xfId="0" applyFont="1" applyFill="1" applyBorder="1" applyAlignment="1"/>
    <xf numFmtId="0" fontId="180" fillId="16" borderId="0" xfId="0" applyFont="1" applyFill="1" applyBorder="1"/>
    <xf numFmtId="0" fontId="74" fillId="16" borderId="0" xfId="0" applyFont="1" applyFill="1" applyAlignment="1"/>
    <xf numFmtId="0" fontId="160" fillId="16" borderId="0" xfId="0" applyFont="1" applyFill="1" applyBorder="1"/>
    <xf numFmtId="0" fontId="11" fillId="16" borderId="0" xfId="0" applyFont="1" applyFill="1" applyAlignment="1">
      <alignment horizontal="left" indent="1"/>
    </xf>
    <xf numFmtId="0" fontId="6" fillId="10" borderId="33" xfId="0" applyFont="1" applyFill="1" applyBorder="1" applyAlignment="1">
      <alignment horizontal="left" vertical="top" wrapText="1"/>
    </xf>
    <xf numFmtId="0" fontId="11" fillId="16" borderId="0" xfId="0" applyFont="1" applyFill="1" applyBorder="1" applyAlignment="1">
      <alignment vertical="center"/>
    </xf>
    <xf numFmtId="0" fontId="6" fillId="16" borderId="0" xfId="0" applyFont="1" applyFill="1" applyBorder="1" applyAlignment="1" applyProtection="1">
      <alignment vertical="center" wrapText="1"/>
    </xf>
    <xf numFmtId="0" fontId="141" fillId="0" borderId="58" xfId="0" applyFont="1" applyBorder="1" applyAlignment="1">
      <alignment vertical="center"/>
    </xf>
    <xf numFmtId="3" fontId="141" fillId="0" borderId="58" xfId="0" applyNumberFormat="1" applyFont="1" applyBorder="1" applyAlignment="1">
      <alignment horizontal="right" vertical="center"/>
    </xf>
    <xf numFmtId="0" fontId="141" fillId="0" borderId="58" xfId="0" applyFont="1" applyBorder="1" applyAlignment="1">
      <alignment horizontal="right" vertical="center"/>
    </xf>
    <xf numFmtId="0" fontId="140" fillId="16" borderId="0" xfId="0" applyFont="1" applyFill="1" applyBorder="1"/>
    <xf numFmtId="0" fontId="110" fillId="16" borderId="0" xfId="1" applyFont="1" applyFill="1" applyBorder="1" applyAlignment="1" applyProtection="1">
      <alignment vertical="center"/>
    </xf>
    <xf numFmtId="0" fontId="11" fillId="16" borderId="0" xfId="1" applyFont="1" applyFill="1" applyBorder="1" applyAlignment="1" applyProtection="1">
      <alignment vertical="center"/>
    </xf>
    <xf numFmtId="168" fontId="141" fillId="0" borderId="58" xfId="0" applyNumberFormat="1" applyFont="1" applyFill="1" applyBorder="1" applyAlignment="1">
      <alignment horizontal="right" vertical="center"/>
    </xf>
    <xf numFmtId="3" fontId="75" fillId="0" borderId="58" xfId="0" applyNumberFormat="1" applyFont="1" applyFill="1" applyBorder="1" applyAlignment="1">
      <alignment horizontal="right" vertical="center"/>
    </xf>
    <xf numFmtId="0" fontId="145" fillId="10" borderId="256" xfId="0" applyFont="1" applyFill="1" applyBorder="1" applyAlignment="1">
      <alignment horizontal="center" vertical="center" wrapText="1"/>
    </xf>
    <xf numFmtId="0" fontId="55" fillId="0" borderId="253" xfId="0" applyFont="1" applyFill="1" applyBorder="1" applyAlignment="1">
      <alignment horizontal="left"/>
    </xf>
    <xf numFmtId="0" fontId="55" fillId="0" borderId="254" xfId="0" applyFont="1" applyFill="1" applyBorder="1" applyAlignment="1">
      <alignment horizontal="left"/>
    </xf>
    <xf numFmtId="0" fontId="55" fillId="20" borderId="254" xfId="0" applyFont="1" applyFill="1" applyBorder="1" applyAlignment="1">
      <alignment horizontal="left"/>
    </xf>
    <xf numFmtId="166" fontId="6" fillId="20" borderId="256" xfId="0" applyNumberFormat="1" applyFont="1" applyFill="1" applyBorder="1" applyAlignment="1">
      <alignment horizontal="center"/>
    </xf>
    <xf numFmtId="0" fontId="55" fillId="4" borderId="253" xfId="0" applyFont="1" applyFill="1" applyBorder="1" applyAlignment="1">
      <alignment horizontal="left"/>
    </xf>
    <xf numFmtId="0" fontId="160" fillId="16" borderId="0" xfId="0" applyFont="1" applyFill="1" applyBorder="1" applyAlignment="1" applyProtection="1">
      <alignment horizontal="left"/>
    </xf>
    <xf numFmtId="0" fontId="210" fillId="16" borderId="0" xfId="0" applyFont="1" applyFill="1" applyBorder="1" applyAlignment="1" applyProtection="1"/>
    <xf numFmtId="0" fontId="69" fillId="16" borderId="0" xfId="0" applyFont="1" applyFill="1" applyBorder="1"/>
    <xf numFmtId="0" fontId="82" fillId="16" borderId="0" xfId="0" applyFont="1" applyFill="1" applyBorder="1" applyAlignment="1">
      <alignment horizontal="left"/>
    </xf>
    <xf numFmtId="0" fontId="73" fillId="16" borderId="0" xfId="0" applyFont="1" applyFill="1" applyBorder="1" applyAlignment="1">
      <alignment horizontal="left" vertical="top"/>
    </xf>
    <xf numFmtId="0" fontId="12" fillId="16" borderId="0" xfId="0" applyFont="1" applyFill="1" applyBorder="1" applyAlignment="1">
      <alignment horizontal="right"/>
    </xf>
    <xf numFmtId="0" fontId="11" fillId="16" borderId="0" xfId="0" applyFont="1" applyFill="1" applyBorder="1" applyAlignment="1">
      <alignment horizontal="right"/>
    </xf>
    <xf numFmtId="0" fontId="12" fillId="16" borderId="0" xfId="0" applyFont="1" applyFill="1" applyBorder="1" applyAlignment="1">
      <alignment horizontal="right" vertical="top"/>
    </xf>
    <xf numFmtId="0" fontId="14" fillId="16" borderId="0" xfId="1" applyFont="1" applyFill="1" applyBorder="1" applyAlignment="1" applyProtection="1"/>
    <xf numFmtId="0" fontId="11" fillId="36" borderId="0" xfId="0" applyFont="1" applyFill="1" applyBorder="1" applyAlignment="1" applyProtection="1">
      <alignment horizontal="left" vertical="top" wrapText="1"/>
    </xf>
    <xf numFmtId="0" fontId="6" fillId="36" borderId="0" xfId="0" applyFont="1" applyFill="1" applyBorder="1" applyAlignment="1" applyProtection="1">
      <alignment horizontal="left" vertical="top" wrapText="1"/>
    </xf>
    <xf numFmtId="0" fontId="180" fillId="36" borderId="0" xfId="0" applyFont="1" applyFill="1" applyBorder="1" applyAlignment="1" applyProtection="1">
      <alignment horizontal="left" vertical="top" wrapText="1"/>
    </xf>
    <xf numFmtId="0" fontId="6" fillId="36" borderId="0" xfId="0" applyFont="1" applyFill="1" applyBorder="1" applyAlignment="1" applyProtection="1">
      <alignment horizontal="left" vertical="top" wrapText="1" indent="1"/>
    </xf>
    <xf numFmtId="0" fontId="149" fillId="36" borderId="0" xfId="1" applyFont="1" applyFill="1" applyBorder="1" applyAlignment="1" applyProtection="1">
      <alignment horizontal="left" vertical="top" wrapText="1"/>
    </xf>
    <xf numFmtId="0" fontId="180" fillId="36" borderId="0" xfId="0" applyFont="1" applyFill="1" applyBorder="1" applyAlignment="1" applyProtection="1">
      <alignment vertical="top"/>
    </xf>
    <xf numFmtId="0" fontId="6" fillId="36" borderId="0" xfId="0" applyFont="1" applyFill="1" applyBorder="1" applyAlignment="1" applyProtection="1">
      <alignment horizontal="left" vertical="top" indent="1"/>
    </xf>
    <xf numFmtId="0" fontId="118" fillId="25" borderId="258" xfId="7" applyFont="1" applyFill="1" applyBorder="1" applyAlignment="1">
      <alignment horizontal="left" vertical="center"/>
    </xf>
    <xf numFmtId="0" fontId="112" fillId="25" borderId="258" xfId="0" applyFont="1" applyFill="1" applyBorder="1" applyAlignment="1">
      <alignment horizontal="left" vertical="center"/>
    </xf>
    <xf numFmtId="0" fontId="0" fillId="0" borderId="259" xfId="0" applyFont="1" applyBorder="1"/>
    <xf numFmtId="0" fontId="94" fillId="31" borderId="260" xfId="0" applyFont="1" applyFill="1" applyBorder="1" applyAlignment="1" applyProtection="1">
      <alignment horizontal="center" vertical="center" wrapText="1"/>
    </xf>
    <xf numFmtId="0" fontId="0" fillId="0" borderId="260" xfId="0" applyFont="1" applyFill="1" applyBorder="1"/>
    <xf numFmtId="3" fontId="0" fillId="0" borderId="260" xfId="0" applyNumberFormat="1" applyFont="1" applyFill="1" applyBorder="1"/>
    <xf numFmtId="0" fontId="0" fillId="0" borderId="261" xfId="0" applyFont="1" applyFill="1" applyBorder="1"/>
    <xf numFmtId="3" fontId="0" fillId="0" borderId="261" xfId="0" applyNumberFormat="1" applyFont="1" applyFill="1" applyBorder="1"/>
    <xf numFmtId="0" fontId="0" fillId="0" borderId="262" xfId="0" applyFont="1" applyFill="1" applyBorder="1"/>
    <xf numFmtId="3" fontId="0" fillId="0" borderId="263" xfId="0" applyNumberFormat="1" applyFill="1" applyBorder="1" applyAlignment="1">
      <alignment horizontal="right"/>
    </xf>
    <xf numFmtId="3" fontId="154" fillId="0" borderId="263" xfId="0" applyNumberFormat="1" applyFont="1" applyFill="1" applyBorder="1"/>
    <xf numFmtId="0" fontId="0" fillId="0" borderId="264" xfId="0" applyFont="1" applyFill="1" applyBorder="1"/>
    <xf numFmtId="0" fontId="0" fillId="0" borderId="265" xfId="0" applyFont="1" applyFill="1" applyBorder="1"/>
    <xf numFmtId="3" fontId="0" fillId="0" borderId="266" xfId="0" applyNumberFormat="1" applyFill="1" applyBorder="1" applyAlignment="1">
      <alignment horizontal="right"/>
    </xf>
    <xf numFmtId="0" fontId="11" fillId="38" borderId="0" xfId="0" applyFont="1" applyFill="1" applyBorder="1" applyAlignment="1">
      <alignment vertical="center"/>
    </xf>
    <xf numFmtId="0" fontId="11" fillId="39" borderId="0" xfId="0" applyFont="1" applyFill="1" applyBorder="1" applyAlignment="1">
      <alignment vertical="center"/>
    </xf>
    <xf numFmtId="0" fontId="11" fillId="36" borderId="0" xfId="0" applyFont="1" applyFill="1" applyBorder="1" applyAlignment="1">
      <alignment vertical="center"/>
    </xf>
    <xf numFmtId="0" fontId="12" fillId="36" borderId="0" xfId="0" applyFont="1" applyFill="1" applyBorder="1" applyAlignment="1">
      <alignment horizontal="left" vertical="center"/>
    </xf>
    <xf numFmtId="0" fontId="6" fillId="36" borderId="0" xfId="0" applyFont="1" applyFill="1" applyBorder="1" applyAlignment="1" applyProtection="1">
      <alignment horizontal="left" vertical="top" wrapText="1"/>
    </xf>
    <xf numFmtId="0" fontId="149" fillId="36" borderId="0" xfId="1" applyFont="1" applyFill="1" applyBorder="1" applyAlignment="1" applyProtection="1">
      <alignment horizontal="left" vertical="top" wrapText="1"/>
    </xf>
    <xf numFmtId="14" fontId="11" fillId="0" borderId="267" xfId="0" applyNumberFormat="1" applyFont="1" applyFill="1" applyBorder="1" applyAlignment="1">
      <alignment horizontal="center" vertical="center"/>
    </xf>
    <xf numFmtId="4" fontId="6" fillId="0" borderId="4" xfId="0" applyNumberFormat="1" applyFont="1" applyFill="1" applyBorder="1" applyAlignment="1" applyProtection="1">
      <alignment horizontal="right" vertical="center" wrapText="1"/>
    </xf>
    <xf numFmtId="4" fontId="6" fillId="20" borderId="4" xfId="0" applyNumberFormat="1" applyFont="1" applyFill="1" applyBorder="1" applyAlignment="1" applyProtection="1">
      <alignment horizontal="center" vertical="center" wrapText="1"/>
    </xf>
    <xf numFmtId="4" fontId="6" fillId="0" borderId="4" xfId="0" applyNumberFormat="1" applyFont="1" applyFill="1" applyBorder="1" applyAlignment="1" applyProtection="1">
      <alignment horizontal="center" vertical="center" wrapText="1"/>
    </xf>
    <xf numFmtId="168" fontId="6" fillId="0" borderId="1" xfId="0" applyNumberFormat="1" applyFont="1" applyFill="1" applyBorder="1" applyAlignment="1" applyProtection="1">
      <alignment horizontal="center" vertical="center" wrapText="1"/>
    </xf>
    <xf numFmtId="0" fontId="0" fillId="0" borderId="260" xfId="0" applyFont="1" applyBorder="1"/>
    <xf numFmtId="0" fontId="0" fillId="0" borderId="260" xfId="0" applyFont="1" applyBorder="1" applyAlignment="1">
      <alignment horizontal="left"/>
    </xf>
    <xf numFmtId="0" fontId="214" fillId="25" borderId="114" xfId="0" applyFont="1" applyFill="1" applyBorder="1" applyAlignment="1">
      <alignment horizontal="center" vertical="center"/>
    </xf>
    <xf numFmtId="0" fontId="214" fillId="11" borderId="114" xfId="0" applyFont="1" applyFill="1" applyBorder="1" applyAlignment="1">
      <alignment horizontal="center" vertical="center"/>
    </xf>
    <xf numFmtId="165" fontId="215" fillId="0" borderId="0" xfId="7" applyNumberFormat="1" applyFont="1" applyFill="1" applyBorder="1" applyAlignment="1">
      <alignment horizontal="left"/>
    </xf>
    <xf numFmtId="0" fontId="67" fillId="0" borderId="0" xfId="0" applyFont="1" applyFill="1" applyAlignment="1">
      <alignment horizontal="center" vertical="center"/>
    </xf>
    <xf numFmtId="0" fontId="112" fillId="18" borderId="0" xfId="0" applyFont="1" applyFill="1"/>
    <xf numFmtId="0" fontId="0" fillId="18" borderId="260" xfId="0" applyFill="1" applyBorder="1"/>
    <xf numFmtId="0" fontId="216" fillId="30" borderId="0" xfId="7" applyFont="1" applyFill="1"/>
    <xf numFmtId="0" fontId="217" fillId="25" borderId="239" xfId="0" applyFont="1" applyFill="1" applyBorder="1" applyAlignment="1">
      <alignment horizontal="left"/>
    </xf>
    <xf numFmtId="9" fontId="100" fillId="25" borderId="260" xfId="0" applyNumberFormat="1" applyFont="1" applyFill="1" applyBorder="1"/>
    <xf numFmtId="0" fontId="113" fillId="25" borderId="260" xfId="0" applyFont="1" applyFill="1" applyBorder="1" applyAlignment="1">
      <alignment horizontal="left" vertical="center" wrapText="1"/>
    </xf>
    <xf numFmtId="166" fontId="113" fillId="0" borderId="260" xfId="12" applyNumberFormat="1" applyFont="1" applyFill="1" applyBorder="1"/>
    <xf numFmtId="166" fontId="113" fillId="0" borderId="260" xfId="12" applyNumberFormat="1" applyFont="1" applyFill="1" applyBorder="1" applyAlignment="1">
      <alignment horizontal="right"/>
    </xf>
    <xf numFmtId="166" fontId="116" fillId="0" borderId="260" xfId="12" applyNumberFormat="1" applyFont="1" applyBorder="1" applyAlignment="1">
      <alignment horizontal="right"/>
    </xf>
    <xf numFmtId="0" fontId="116" fillId="0" borderId="260" xfId="12" applyFont="1" applyBorder="1"/>
    <xf numFmtId="0" fontId="0" fillId="0" borderId="261" xfId="0" applyFont="1" applyBorder="1" applyAlignment="1">
      <alignment horizontal="left"/>
    </xf>
    <xf numFmtId="0" fontId="0" fillId="0" borderId="209" xfId="0" applyFont="1" applyBorder="1"/>
    <xf numFmtId="0" fontId="0" fillId="0" borderId="261" xfId="0" applyFont="1" applyBorder="1"/>
    <xf numFmtId="0" fontId="94" fillId="0" borderId="221" xfId="7" applyFont="1" applyFill="1" applyBorder="1"/>
    <xf numFmtId="0" fontId="0" fillId="0" borderId="221" xfId="0" applyFont="1" applyBorder="1"/>
    <xf numFmtId="0" fontId="0" fillId="0" borderId="210" xfId="0" applyFont="1" applyBorder="1"/>
    <xf numFmtId="0" fontId="218" fillId="0" borderId="0" xfId="0" applyFont="1"/>
    <xf numFmtId="0" fontId="216" fillId="11" borderId="114" xfId="7" applyFont="1" applyFill="1" applyBorder="1" applyAlignment="1">
      <alignment horizontal="left" vertical="center"/>
    </xf>
    <xf numFmtId="0" fontId="216" fillId="11" borderId="114" xfId="7" applyFont="1" applyFill="1" applyBorder="1" applyAlignment="1">
      <alignment horizontal="right" vertical="center"/>
    </xf>
    <xf numFmtId="0" fontId="216" fillId="25" borderId="172" xfId="0" applyFont="1" applyFill="1" applyBorder="1" applyAlignment="1">
      <alignment horizontal="left"/>
    </xf>
    <xf numFmtId="0" fontId="11" fillId="36" borderId="0" xfId="0" applyFont="1" applyFill="1" applyBorder="1" applyAlignment="1" applyProtection="1">
      <alignment horizontal="justify" vertical="top" wrapText="1"/>
    </xf>
    <xf numFmtId="0" fontId="75" fillId="10" borderId="58" xfId="0" applyFont="1" applyFill="1" applyBorder="1" applyAlignment="1">
      <alignment horizontal="center" vertical="center"/>
    </xf>
    <xf numFmtId="0" fontId="14" fillId="16" borderId="0" xfId="1" applyFont="1" applyFill="1" applyAlignment="1" applyProtection="1">
      <alignment horizontal="left" vertical="center" indent="2"/>
    </xf>
    <xf numFmtId="0" fontId="14" fillId="16" borderId="0" xfId="1" applyFont="1" applyFill="1" applyAlignment="1" applyProtection="1">
      <alignment horizontal="left" indent="1"/>
    </xf>
    <xf numFmtId="0" fontId="219" fillId="16" borderId="0" xfId="0" applyFont="1" applyFill="1" applyBorder="1" applyAlignment="1" applyProtection="1">
      <alignment horizontal="left" vertical="center"/>
    </xf>
    <xf numFmtId="0" fontId="172" fillId="38" borderId="0" xfId="0" applyFont="1" applyFill="1" applyBorder="1" applyAlignment="1" applyProtection="1">
      <alignment vertical="top"/>
    </xf>
    <xf numFmtId="0" fontId="175" fillId="39" borderId="0" xfId="0" applyFont="1" applyFill="1" applyBorder="1" applyAlignment="1" applyProtection="1">
      <alignment vertical="top"/>
    </xf>
    <xf numFmtId="0" fontId="0" fillId="36" borderId="0" xfId="0" applyFill="1" applyBorder="1" applyAlignment="1" applyProtection="1">
      <alignment vertical="top"/>
    </xf>
    <xf numFmtId="0" fontId="11" fillId="36" borderId="0" xfId="0" applyFont="1" applyFill="1" applyBorder="1" applyAlignment="1" applyProtection="1">
      <alignment horizontal="right" vertical="top"/>
    </xf>
    <xf numFmtId="0" fontId="6" fillId="36" borderId="0" xfId="0" applyFont="1" applyFill="1" applyBorder="1" applyAlignment="1" applyProtection="1">
      <alignment horizontal="right" vertical="top"/>
    </xf>
    <xf numFmtId="0" fontId="11" fillId="16" borderId="0" xfId="0" applyFont="1" applyFill="1" applyBorder="1" applyAlignment="1" applyProtection="1">
      <alignment vertical="top" wrapText="1"/>
    </xf>
    <xf numFmtId="4" fontId="12" fillId="36" borderId="0" xfId="0" applyNumberFormat="1" applyFont="1" applyFill="1" applyBorder="1" applyAlignment="1" applyProtection="1">
      <alignment horizontal="right" vertical="center"/>
    </xf>
    <xf numFmtId="0" fontId="6" fillId="36" borderId="0" xfId="0" applyFont="1" applyFill="1" applyBorder="1" applyAlignment="1" applyProtection="1">
      <alignment horizontal="justify"/>
    </xf>
    <xf numFmtId="0" fontId="13" fillId="36" borderId="0" xfId="0" applyFont="1" applyFill="1" applyBorder="1" applyAlignment="1" applyProtection="1">
      <alignment horizontal="justify"/>
    </xf>
    <xf numFmtId="0" fontId="6" fillId="16" borderId="0" xfId="0" applyFont="1" applyFill="1" applyBorder="1" applyProtection="1"/>
    <xf numFmtId="168" fontId="6" fillId="16" borderId="0" xfId="0" applyNumberFormat="1" applyFont="1" applyFill="1" applyBorder="1" applyAlignment="1" applyProtection="1">
      <alignment horizontal="center" vertical="center"/>
    </xf>
    <xf numFmtId="0" fontId="149" fillId="16" borderId="0" xfId="13" applyFont="1" applyFill="1" applyBorder="1" applyAlignment="1" applyProtection="1">
      <alignment horizontal="left" indent="1"/>
    </xf>
    <xf numFmtId="0" fontId="75" fillId="16" borderId="0" xfId="0" applyFont="1" applyFill="1"/>
    <xf numFmtId="0" fontId="14" fillId="16" borderId="0" xfId="13" applyFont="1" applyFill="1" applyAlignment="1" applyProtection="1">
      <alignment horizontal="left" indent="1"/>
    </xf>
    <xf numFmtId="0" fontId="6" fillId="10" borderId="33" xfId="0" applyFont="1" applyFill="1" applyBorder="1" applyAlignment="1">
      <alignment horizontal="left" vertical="center" wrapText="1"/>
    </xf>
    <xf numFmtId="166" fontId="6" fillId="0" borderId="35" xfId="0" applyNumberFormat="1" applyFont="1" applyBorder="1" applyAlignment="1">
      <alignment horizontal="right"/>
    </xf>
    <xf numFmtId="166" fontId="6" fillId="0" borderId="34" xfId="0" applyNumberFormat="1" applyFont="1" applyBorder="1" applyAlignment="1">
      <alignment horizontal="right"/>
    </xf>
    <xf numFmtId="0" fontId="211" fillId="36" borderId="0" xfId="0" applyFont="1" applyFill="1" applyBorder="1" applyAlignment="1" applyProtection="1">
      <alignment horizontal="justify" vertical="top" wrapText="1"/>
    </xf>
    <xf numFmtId="0" fontId="211" fillId="16" borderId="0" xfId="0" applyFont="1" applyFill="1" applyBorder="1" applyAlignment="1" applyProtection="1">
      <alignment vertical="top"/>
    </xf>
    <xf numFmtId="0" fontId="11" fillId="16" borderId="0" xfId="0" applyFont="1" applyFill="1" applyAlignment="1">
      <alignment horizontal="left" vertical="center" indent="2"/>
    </xf>
    <xf numFmtId="0" fontId="80" fillId="16" borderId="0" xfId="0" applyFont="1" applyFill="1"/>
    <xf numFmtId="0" fontId="77" fillId="16" borderId="0" xfId="0" applyFont="1" applyFill="1"/>
    <xf numFmtId="0" fontId="14" fillId="36" borderId="0" xfId="1" applyFont="1" applyFill="1" applyBorder="1" applyAlignment="1" applyProtection="1">
      <alignment horizontal="justify" vertical="top" wrapText="1"/>
    </xf>
    <xf numFmtId="0" fontId="0" fillId="47" borderId="0" xfId="0" applyFont="1" applyFill="1"/>
    <xf numFmtId="0" fontId="14" fillId="16" borderId="0" xfId="1" applyFont="1" applyFill="1" applyAlignment="1" applyProtection="1">
      <alignment horizontal="left" indent="1"/>
    </xf>
    <xf numFmtId="0" fontId="14" fillId="16" borderId="0" xfId="1" applyFont="1" applyFill="1" applyAlignment="1" applyProtection="1">
      <alignment horizontal="left" indent="2"/>
    </xf>
    <xf numFmtId="0" fontId="14" fillId="16" borderId="0" xfId="13" applyFont="1" applyFill="1" applyAlignment="1" applyProtection="1">
      <alignment horizontal="left" vertical="center" indent="2"/>
    </xf>
    <xf numFmtId="0" fontId="13" fillId="16" borderId="0" xfId="0" applyFont="1" applyFill="1" applyBorder="1" applyAlignment="1">
      <alignment horizontal="left" indent="1"/>
    </xf>
    <xf numFmtId="0" fontId="11" fillId="36" borderId="0" xfId="0" applyFont="1" applyFill="1" applyAlignment="1">
      <alignment horizontal="left" vertical="center" indent="3"/>
    </xf>
    <xf numFmtId="0" fontId="11" fillId="36" borderId="0" xfId="0" applyFont="1" applyFill="1" applyAlignment="1">
      <alignment horizontal="left" vertical="center" indent="4"/>
    </xf>
    <xf numFmtId="170" fontId="0" fillId="0" borderId="260" xfId="0" applyNumberFormat="1" applyFont="1" applyBorder="1" applyAlignment="1">
      <alignment horizontal="right"/>
    </xf>
    <xf numFmtId="166" fontId="94" fillId="0" borderId="114" xfId="12" applyNumberFormat="1" applyFont="1" applyFill="1" applyBorder="1" applyAlignment="1">
      <alignment horizontal="right" vertical="center"/>
    </xf>
    <xf numFmtId="166" fontId="0" fillId="0" borderId="260" xfId="0" applyNumberFormat="1" applyFont="1" applyBorder="1" applyAlignment="1">
      <alignment horizontal="right"/>
    </xf>
    <xf numFmtId="166" fontId="94" fillId="0" borderId="114" xfId="7" applyNumberFormat="1" applyFont="1" applyFill="1" applyBorder="1" applyAlignment="1">
      <alignment horizontal="right"/>
    </xf>
    <xf numFmtId="166" fontId="94" fillId="0" borderId="114" xfId="0" applyNumberFormat="1" applyFont="1" applyFill="1" applyBorder="1" applyAlignment="1">
      <alignment horizontal="right"/>
    </xf>
    <xf numFmtId="166" fontId="94" fillId="0" borderId="114" xfId="12" applyNumberFormat="1" applyFont="1" applyFill="1" applyBorder="1"/>
    <xf numFmtId="166" fontId="94" fillId="0" borderId="114" xfId="12" applyNumberFormat="1" applyFont="1" applyBorder="1"/>
    <xf numFmtId="166" fontId="94" fillId="0" borderId="114" xfId="12" applyNumberFormat="1" applyFont="1" applyFill="1" applyBorder="1" applyAlignment="1">
      <alignment horizontal="right"/>
    </xf>
    <xf numFmtId="166" fontId="94" fillId="0" borderId="114" xfId="12" applyNumberFormat="1" applyFont="1" applyBorder="1" applyAlignment="1">
      <alignment horizontal="right"/>
    </xf>
    <xf numFmtId="166" fontId="94" fillId="0" borderId="260" xfId="12" applyNumberFormat="1" applyFont="1" applyFill="1" applyBorder="1"/>
    <xf numFmtId="166" fontId="94" fillId="0" borderId="260" xfId="12" applyNumberFormat="1" applyFont="1" applyFill="1" applyBorder="1" applyAlignment="1">
      <alignment horizontal="right"/>
    </xf>
    <xf numFmtId="166" fontId="94" fillId="0" borderId="260" xfId="12" applyNumberFormat="1" applyFont="1" applyBorder="1" applyAlignment="1">
      <alignment horizontal="right"/>
    </xf>
    <xf numFmtId="166" fontId="94" fillId="0" borderId="260" xfId="12" applyNumberFormat="1" applyFont="1" applyBorder="1"/>
    <xf numFmtId="0" fontId="112" fillId="21" borderId="260" xfId="0" applyFont="1" applyFill="1" applyBorder="1" applyAlignment="1">
      <alignment horizontal="center" vertical="center"/>
    </xf>
    <xf numFmtId="0" fontId="94" fillId="0" borderId="267" xfId="0" applyFont="1" applyFill="1" applyBorder="1" applyAlignment="1"/>
    <xf numFmtId="165" fontId="94" fillId="0" borderId="271" xfId="0" applyNumberFormat="1" applyFont="1" applyFill="1" applyBorder="1" applyAlignment="1">
      <alignment horizontal="center"/>
    </xf>
    <xf numFmtId="0" fontId="94" fillId="0" borderId="272" xfId="7" applyFont="1" applyBorder="1" applyAlignment="1">
      <alignment horizontal="center" vertical="center" wrapText="1"/>
    </xf>
    <xf numFmtId="0" fontId="11" fillId="0" borderId="58" xfId="0" applyFont="1" applyFill="1" applyBorder="1" applyAlignment="1">
      <alignment horizontal="justify" vertical="top" wrapText="1"/>
    </xf>
    <xf numFmtId="0" fontId="145" fillId="10" borderId="273" xfId="0" applyFont="1" applyFill="1" applyBorder="1" applyAlignment="1">
      <alignment horizontal="center" vertical="center" wrapText="1"/>
    </xf>
    <xf numFmtId="0" fontId="55" fillId="0" borderId="267" xfId="0" applyFont="1" applyFill="1" applyBorder="1" applyAlignment="1">
      <alignment horizontal="left"/>
    </xf>
    <xf numFmtId="0" fontId="55" fillId="0" borderId="268" xfId="0" applyFont="1" applyFill="1" applyBorder="1" applyAlignment="1">
      <alignment horizontal="left"/>
    </xf>
    <xf numFmtId="0" fontId="55" fillId="20" borderId="268" xfId="0" applyFont="1" applyFill="1" applyBorder="1" applyAlignment="1">
      <alignment horizontal="left"/>
    </xf>
    <xf numFmtId="166" fontId="6" fillId="20" borderId="273" xfId="0" applyNumberFormat="1" applyFont="1" applyFill="1" applyBorder="1" applyAlignment="1">
      <alignment horizontal="center"/>
    </xf>
    <xf numFmtId="0" fontId="55" fillId="4" borderId="267" xfId="0" applyFont="1" applyFill="1" applyBorder="1" applyAlignment="1">
      <alignment horizontal="left"/>
    </xf>
    <xf numFmtId="166" fontId="6" fillId="0" borderId="58" xfId="12" applyNumberFormat="1" applyFont="1" applyFill="1" applyBorder="1" applyAlignment="1">
      <alignment horizontal="right"/>
    </xf>
    <xf numFmtId="166" fontId="20" fillId="20" borderId="58" xfId="0" applyNumberFormat="1" applyFont="1" applyFill="1" applyBorder="1" applyAlignment="1">
      <alignment horizontal="right"/>
    </xf>
    <xf numFmtId="0" fontId="94" fillId="0" borderId="274" xfId="0" applyFont="1" applyFill="1" applyBorder="1" applyAlignment="1"/>
    <xf numFmtId="165" fontId="94" fillId="0" borderId="275" xfId="0" applyNumberFormat="1" applyFont="1" applyFill="1" applyBorder="1" applyAlignment="1">
      <alignment horizontal="center"/>
    </xf>
    <xf numFmtId="0" fontId="94" fillId="0" borderId="272" xfId="0" applyFont="1" applyFill="1" applyBorder="1" applyAlignment="1"/>
    <xf numFmtId="165" fontId="94" fillId="0" borderId="272" xfId="0" applyNumberFormat="1" applyFont="1" applyFill="1" applyBorder="1" applyAlignment="1">
      <alignment horizontal="center"/>
    </xf>
    <xf numFmtId="0" fontId="135" fillId="36" borderId="0" xfId="0" applyFont="1" applyFill="1" applyBorder="1" applyAlignment="1" applyProtection="1">
      <alignment horizontal="left" vertical="top" wrapText="1"/>
    </xf>
    <xf numFmtId="0" fontId="91" fillId="36" borderId="0" xfId="0" applyFont="1" applyFill="1" applyBorder="1" applyAlignment="1" applyProtection="1">
      <alignment horizontal="left" vertical="top" wrapText="1"/>
    </xf>
    <xf numFmtId="0" fontId="160" fillId="31" borderId="34" xfId="0" applyFont="1" applyFill="1" applyBorder="1" applyAlignment="1" applyProtection="1">
      <alignment horizontal="left" vertical="top"/>
    </xf>
    <xf numFmtId="0" fontId="160" fillId="31" borderId="35" xfId="0" applyFont="1" applyFill="1" applyBorder="1" applyAlignment="1" applyProtection="1">
      <alignment horizontal="left" vertical="top"/>
    </xf>
    <xf numFmtId="0" fontId="160" fillId="31" borderId="33" xfId="0" applyFont="1" applyFill="1" applyBorder="1" applyAlignment="1" applyProtection="1">
      <alignment horizontal="center"/>
    </xf>
    <xf numFmtId="0" fontId="160" fillId="31" borderId="34" xfId="0" applyFont="1" applyFill="1" applyBorder="1" applyAlignment="1" applyProtection="1">
      <alignment horizontal="center"/>
    </xf>
    <xf numFmtId="0" fontId="91" fillId="36" borderId="0" xfId="1" applyFont="1" applyFill="1" applyBorder="1" applyAlignment="1" applyProtection="1">
      <alignment horizontal="left" vertical="top" wrapText="1"/>
    </xf>
    <xf numFmtId="0" fontId="91" fillId="36" borderId="0" xfId="1" applyFont="1" applyFill="1" applyBorder="1" applyAlignment="1" applyProtection="1">
      <alignment horizontal="left" vertical="top"/>
    </xf>
    <xf numFmtId="0" fontId="159" fillId="37" borderId="0" xfId="0" applyFont="1" applyFill="1" applyBorder="1" applyAlignment="1" applyProtection="1">
      <alignment horizontal="center" vertical="center" wrapText="1"/>
    </xf>
    <xf numFmtId="0" fontId="108" fillId="37" borderId="0" xfId="0" applyFont="1" applyFill="1" applyBorder="1" applyAlignment="1" applyProtection="1">
      <alignment horizontal="center" vertical="center" wrapText="1"/>
    </xf>
    <xf numFmtId="0" fontId="91" fillId="36" borderId="0" xfId="0" applyFont="1" applyFill="1" applyBorder="1" applyAlignment="1" applyProtection="1">
      <alignment horizontal="justify" vertical="center" wrapText="1"/>
    </xf>
    <xf numFmtId="0" fontId="8" fillId="40" borderId="174" xfId="0" applyFont="1" applyFill="1" applyBorder="1" applyAlignment="1" applyProtection="1">
      <alignment horizontal="center" vertical="center" wrapText="1"/>
    </xf>
    <xf numFmtId="0" fontId="8" fillId="40" borderId="35" xfId="0" applyFont="1" applyFill="1" applyBorder="1" applyAlignment="1" applyProtection="1">
      <alignment horizontal="center" vertical="center" wrapText="1"/>
    </xf>
    <xf numFmtId="4" fontId="20" fillId="22" borderId="9" xfId="0" applyNumberFormat="1" applyFont="1" applyFill="1" applyBorder="1" applyAlignment="1" applyProtection="1">
      <alignment horizontal="center" vertical="center"/>
    </xf>
    <xf numFmtId="4" fontId="20" fillId="22" borderId="2" xfId="0" applyNumberFormat="1" applyFont="1" applyFill="1" applyBorder="1" applyAlignment="1" applyProtection="1">
      <alignment horizontal="center" vertical="center"/>
    </xf>
    <xf numFmtId="1" fontId="5" fillId="0" borderId="33" xfId="0" applyNumberFormat="1" applyFont="1" applyFill="1" applyBorder="1" applyAlignment="1" applyProtection="1">
      <alignment horizontal="center" vertical="center"/>
    </xf>
    <xf numFmtId="1" fontId="5" fillId="0" borderId="35" xfId="0" applyNumberFormat="1" applyFont="1" applyFill="1" applyBorder="1" applyAlignment="1" applyProtection="1">
      <alignment horizontal="center" vertical="center"/>
    </xf>
    <xf numFmtId="4" fontId="20" fillId="0" borderId="162" xfId="0" applyNumberFormat="1" applyFont="1" applyFill="1" applyBorder="1" applyAlignment="1" applyProtection="1">
      <alignment horizontal="center" vertical="center"/>
    </xf>
    <xf numFmtId="4" fontId="20" fillId="0" borderId="163" xfId="0" applyNumberFormat="1" applyFont="1" applyFill="1" applyBorder="1" applyAlignment="1" applyProtection="1">
      <alignment horizontal="center" vertical="center"/>
    </xf>
    <xf numFmtId="0" fontId="8" fillId="37" borderId="33" xfId="0" applyFont="1" applyFill="1" applyBorder="1" applyAlignment="1" applyProtection="1">
      <alignment horizontal="center" vertical="center" wrapText="1"/>
    </xf>
    <xf numFmtId="0" fontId="8" fillId="37" borderId="35" xfId="0" applyFont="1" applyFill="1" applyBorder="1" applyAlignment="1" applyProtection="1">
      <alignment horizontal="center" vertical="center" wrapText="1"/>
    </xf>
    <xf numFmtId="0" fontId="8" fillId="37" borderId="164" xfId="0" applyFont="1" applyFill="1" applyBorder="1" applyAlignment="1" applyProtection="1">
      <alignment horizontal="center" vertical="center" wrapText="1"/>
    </xf>
    <xf numFmtId="0" fontId="8" fillId="37" borderId="166" xfId="0" applyFont="1" applyFill="1" applyBorder="1" applyAlignment="1" applyProtection="1">
      <alignment horizontal="center" vertical="center" wrapText="1"/>
    </xf>
    <xf numFmtId="0" fontId="8" fillId="37" borderId="173" xfId="0" applyFont="1" applyFill="1" applyBorder="1" applyAlignment="1" applyProtection="1">
      <alignment horizontal="center" vertical="center" wrapText="1"/>
    </xf>
    <xf numFmtId="0" fontId="8" fillId="37" borderId="127" xfId="0" applyFont="1" applyFill="1" applyBorder="1" applyAlignment="1" applyProtection="1">
      <alignment horizontal="center" vertical="center" wrapText="1"/>
    </xf>
    <xf numFmtId="0" fontId="8" fillId="37" borderId="25" xfId="0" applyFont="1" applyFill="1" applyBorder="1" applyAlignment="1" applyProtection="1">
      <alignment horizontal="center" vertical="center" wrapText="1"/>
    </xf>
    <xf numFmtId="0" fontId="8" fillId="37" borderId="27" xfId="0" applyFont="1" applyFill="1" applyBorder="1" applyAlignment="1" applyProtection="1">
      <alignment horizontal="center" vertical="center" wrapText="1"/>
    </xf>
    <xf numFmtId="0" fontId="11" fillId="36" borderId="0" xfId="0" applyFont="1" applyFill="1" applyBorder="1" applyAlignment="1" applyProtection="1">
      <alignment horizontal="left" vertical="center" wrapText="1"/>
    </xf>
    <xf numFmtId="0" fontId="8" fillId="37" borderId="9" xfId="0" applyFont="1" applyFill="1" applyBorder="1" applyAlignment="1" applyProtection="1">
      <alignment horizontal="center" vertical="center" wrapText="1"/>
    </xf>
    <xf numFmtId="0" fontId="8" fillId="37" borderId="2" xfId="0" applyFont="1" applyFill="1" applyBorder="1" applyAlignment="1" applyProtection="1">
      <alignment horizontal="center" vertical="center" wrapText="1"/>
    </xf>
    <xf numFmtId="1" fontId="13" fillId="22" borderId="33" xfId="0" applyNumberFormat="1" applyFont="1" applyFill="1" applyBorder="1" applyAlignment="1" applyProtection="1">
      <alignment horizontal="center" vertical="center"/>
    </xf>
    <xf numFmtId="1" fontId="13" fillId="22" borderId="35" xfId="0" applyNumberFormat="1" applyFont="1" applyFill="1" applyBorder="1" applyAlignment="1" applyProtection="1">
      <alignment horizontal="center" vertical="center"/>
    </xf>
    <xf numFmtId="0" fontId="7" fillId="37" borderId="19" xfId="0" applyFont="1" applyFill="1" applyBorder="1" applyAlignment="1" applyProtection="1">
      <alignment horizontal="left" vertical="center"/>
    </xf>
    <xf numFmtId="0" fontId="7" fillId="37" borderId="0" xfId="0" applyFont="1" applyFill="1" applyBorder="1" applyAlignment="1" applyProtection="1">
      <alignment horizontal="left" vertical="center"/>
    </xf>
    <xf numFmtId="0" fontId="8" fillId="37" borderId="167" xfId="0" applyFont="1" applyFill="1" applyBorder="1" applyAlignment="1" applyProtection="1">
      <alignment horizontal="center" vertical="center" wrapText="1"/>
    </xf>
    <xf numFmtId="0" fontId="8" fillId="37" borderId="168" xfId="0" applyFont="1" applyFill="1" applyBorder="1" applyAlignment="1" applyProtection="1">
      <alignment horizontal="center" vertical="center" wrapText="1"/>
    </xf>
    <xf numFmtId="0" fontId="8" fillId="37" borderId="171" xfId="0" applyFont="1" applyFill="1" applyBorder="1" applyAlignment="1" applyProtection="1">
      <alignment horizontal="center" vertical="center" wrapText="1"/>
    </xf>
    <xf numFmtId="0" fontId="8" fillId="37" borderId="169" xfId="0" applyFont="1" applyFill="1" applyBorder="1" applyAlignment="1" applyProtection="1">
      <alignment horizontal="center" vertical="center" wrapText="1"/>
    </xf>
    <xf numFmtId="0" fontId="8" fillId="37" borderId="164" xfId="0" applyFont="1" applyFill="1" applyBorder="1" applyAlignment="1" applyProtection="1">
      <alignment horizontal="center" vertical="center"/>
    </xf>
    <xf numFmtId="0" fontId="8" fillId="37" borderId="165" xfId="0" applyFont="1" applyFill="1" applyBorder="1" applyAlignment="1" applyProtection="1">
      <alignment horizontal="center" vertical="center"/>
    </xf>
    <xf numFmtId="0" fontId="8" fillId="37" borderId="166" xfId="0" applyFont="1" applyFill="1" applyBorder="1" applyAlignment="1" applyProtection="1">
      <alignment horizontal="center" vertical="center"/>
    </xf>
    <xf numFmtId="0" fontId="13" fillId="0" borderId="25" xfId="0" applyFont="1" applyFill="1" applyBorder="1" applyAlignment="1" applyProtection="1">
      <alignment horizontal="center"/>
    </xf>
    <xf numFmtId="0" fontId="13" fillId="0" borderId="26" xfId="0" applyFont="1" applyFill="1" applyBorder="1" applyAlignment="1" applyProtection="1">
      <alignment horizontal="center"/>
    </xf>
    <xf numFmtId="0" fontId="13" fillId="0" borderId="27" xfId="0" applyFont="1" applyFill="1" applyBorder="1" applyAlignment="1" applyProtection="1">
      <alignment horizontal="center"/>
    </xf>
    <xf numFmtId="0" fontId="13" fillId="18" borderId="25" xfId="0" applyFont="1" applyFill="1" applyBorder="1" applyAlignment="1" applyProtection="1">
      <alignment horizontal="center"/>
    </xf>
    <xf numFmtId="0" fontId="13" fillId="18" borderId="26" xfId="0" applyFont="1" applyFill="1" applyBorder="1" applyAlignment="1" applyProtection="1">
      <alignment horizontal="center"/>
    </xf>
    <xf numFmtId="0" fontId="13" fillId="18" borderId="27" xfId="0" applyFont="1" applyFill="1" applyBorder="1" applyAlignment="1" applyProtection="1">
      <alignment horizontal="center"/>
    </xf>
    <xf numFmtId="0" fontId="8" fillId="37" borderId="34" xfId="0" applyFont="1" applyFill="1" applyBorder="1" applyAlignment="1" applyProtection="1">
      <alignment horizontal="center" vertical="center" wrapText="1"/>
    </xf>
    <xf numFmtId="1" fontId="13" fillId="18" borderId="33" xfId="0" applyNumberFormat="1" applyFont="1" applyFill="1" applyBorder="1" applyAlignment="1" applyProtection="1">
      <alignment horizontal="center" vertical="center"/>
    </xf>
    <xf numFmtId="1" fontId="13" fillId="18" borderId="35" xfId="0" applyNumberFormat="1" applyFont="1" applyFill="1" applyBorder="1" applyAlignment="1" applyProtection="1">
      <alignment horizontal="center" vertical="center"/>
    </xf>
    <xf numFmtId="0" fontId="11" fillId="36" borderId="0" xfId="0" applyFont="1" applyFill="1" applyBorder="1" applyAlignment="1" applyProtection="1">
      <alignment vertical="center" wrapText="1"/>
    </xf>
    <xf numFmtId="0" fontId="13" fillId="10" borderId="52" xfId="0" applyFont="1" applyFill="1" applyBorder="1" applyAlignment="1" applyProtection="1">
      <alignment horizontal="center" vertical="center"/>
    </xf>
    <xf numFmtId="0" fontId="13" fillId="10" borderId="156" xfId="0" applyFont="1" applyFill="1" applyBorder="1" applyAlignment="1" applyProtection="1">
      <alignment horizontal="center" vertical="center"/>
    </xf>
    <xf numFmtId="0" fontId="13" fillId="10" borderId="53" xfId="0" applyFont="1" applyFill="1" applyBorder="1" applyAlignment="1" applyProtection="1">
      <alignment horizontal="center" vertical="center"/>
    </xf>
    <xf numFmtId="0" fontId="13" fillId="10" borderId="54" xfId="0" applyFont="1" applyFill="1" applyBorder="1" applyAlignment="1" applyProtection="1">
      <alignment horizontal="center" vertical="center"/>
    </xf>
    <xf numFmtId="0" fontId="13" fillId="10" borderId="157" xfId="0" applyFont="1" applyFill="1" applyBorder="1" applyAlignment="1" applyProtection="1">
      <alignment horizontal="center" vertical="center"/>
    </xf>
    <xf numFmtId="0" fontId="13" fillId="10" borderId="55" xfId="0" applyFont="1" applyFill="1" applyBorder="1" applyAlignment="1" applyProtection="1">
      <alignment horizontal="center" vertical="center"/>
    </xf>
    <xf numFmtId="0" fontId="11" fillId="36" borderId="0" xfId="0" applyFont="1" applyFill="1" applyBorder="1" applyAlignment="1" applyProtection="1">
      <alignment horizontal="left" vertical="top" wrapText="1"/>
    </xf>
    <xf numFmtId="0" fontId="13" fillId="10" borderId="33" xfId="0" applyFont="1" applyFill="1" applyBorder="1" applyAlignment="1" applyProtection="1">
      <alignment horizontal="center"/>
    </xf>
    <xf numFmtId="0" fontId="13" fillId="10" borderId="35" xfId="0" applyFont="1" applyFill="1" applyBorder="1" applyAlignment="1" applyProtection="1">
      <alignment horizontal="center"/>
    </xf>
    <xf numFmtId="0" fontId="13" fillId="10" borderId="34" xfId="0" applyFont="1" applyFill="1" applyBorder="1" applyAlignment="1" applyProtection="1">
      <alignment horizontal="center"/>
    </xf>
    <xf numFmtId="0" fontId="11" fillId="36" borderId="0" xfId="0" applyFont="1" applyFill="1" applyBorder="1" applyAlignment="1" applyProtection="1">
      <alignment horizontal="left" wrapText="1"/>
    </xf>
    <xf numFmtId="0" fontId="6" fillId="16" borderId="0" xfId="0" applyFont="1" applyFill="1" applyBorder="1" applyAlignment="1" applyProtection="1">
      <alignment horizontal="left" vertical="top" wrapText="1"/>
    </xf>
    <xf numFmtId="0" fontId="7" fillId="36" borderId="0" xfId="0" applyFont="1" applyFill="1" applyBorder="1" applyAlignment="1" applyProtection="1">
      <alignment horizontal="left" vertical="center"/>
    </xf>
    <xf numFmtId="0" fontId="19" fillId="43" borderId="52" xfId="0" applyFont="1" applyFill="1" applyBorder="1" applyAlignment="1" applyProtection="1">
      <alignment horizontal="center" vertical="center" wrapText="1"/>
    </xf>
    <xf numFmtId="0" fontId="19" fillId="43" borderId="66" xfId="0" applyFont="1" applyFill="1" applyBorder="1" applyAlignment="1" applyProtection="1">
      <alignment horizontal="center" vertical="center" wrapText="1"/>
    </xf>
    <xf numFmtId="0" fontId="19" fillId="43" borderId="54" xfId="0" applyFont="1" applyFill="1" applyBorder="1" applyAlignment="1" applyProtection="1">
      <alignment horizontal="center" vertical="center" wrapText="1"/>
    </xf>
    <xf numFmtId="0" fontId="19" fillId="43" borderId="121" xfId="0" applyFont="1" applyFill="1" applyBorder="1" applyAlignment="1" applyProtection="1">
      <alignment horizontal="center" vertical="center" wrapText="1"/>
    </xf>
    <xf numFmtId="0" fontId="19" fillId="43" borderId="180" xfId="0" applyFont="1" applyFill="1" applyBorder="1" applyAlignment="1" applyProtection="1">
      <alignment horizontal="center" vertical="center" wrapText="1"/>
    </xf>
    <xf numFmtId="0" fontId="19" fillId="43" borderId="181" xfId="0" applyFont="1" applyFill="1" applyBorder="1" applyAlignment="1" applyProtection="1">
      <alignment horizontal="center" vertical="center" wrapText="1"/>
    </xf>
    <xf numFmtId="0" fontId="19" fillId="43" borderId="182" xfId="0" applyFont="1" applyFill="1" applyBorder="1" applyAlignment="1" applyProtection="1">
      <alignment horizontal="center" vertical="center" wrapText="1"/>
    </xf>
    <xf numFmtId="0" fontId="19" fillId="43" borderId="156" xfId="0" applyFont="1" applyFill="1" applyBorder="1" applyAlignment="1" applyProtection="1">
      <alignment horizontal="center" vertical="center" wrapText="1"/>
    </xf>
    <xf numFmtId="0" fontId="19" fillId="43" borderId="145" xfId="0" applyFont="1" applyFill="1" applyBorder="1" applyAlignment="1" applyProtection="1">
      <alignment horizontal="center" vertical="center" wrapText="1"/>
    </xf>
    <xf numFmtId="0" fontId="19" fillId="43" borderId="139" xfId="0" applyFont="1" applyFill="1" applyBorder="1" applyAlignment="1" applyProtection="1">
      <alignment horizontal="center" vertical="center" wrapText="1"/>
    </xf>
    <xf numFmtId="0" fontId="19" fillId="43" borderId="140" xfId="0" applyFont="1" applyFill="1" applyBorder="1" applyAlignment="1" applyProtection="1">
      <alignment horizontal="center" vertical="center" wrapText="1"/>
    </xf>
    <xf numFmtId="0" fontId="19" fillId="43" borderId="141" xfId="0" applyFont="1" applyFill="1" applyBorder="1" applyAlignment="1" applyProtection="1">
      <alignment horizontal="center" vertical="center" wrapText="1"/>
    </xf>
    <xf numFmtId="0" fontId="53" fillId="43" borderId="146" xfId="0" applyFont="1" applyFill="1" applyBorder="1" applyAlignment="1" applyProtection="1">
      <alignment horizontal="center" vertical="center" wrapText="1"/>
    </xf>
    <xf numFmtId="0" fontId="53" fillId="43" borderId="186" xfId="0" applyFont="1" applyFill="1" applyBorder="1" applyAlignment="1" applyProtection="1">
      <alignment horizontal="center" vertical="center" wrapText="1"/>
    </xf>
    <xf numFmtId="0" fontId="53" fillId="43" borderId="190" xfId="0" applyFont="1" applyFill="1" applyBorder="1" applyAlignment="1" applyProtection="1">
      <alignment horizontal="center" vertical="center" wrapText="1"/>
    </xf>
    <xf numFmtId="0" fontId="19" fillId="41" borderId="183" xfId="0" applyFont="1" applyFill="1" applyBorder="1" applyAlignment="1" applyProtection="1">
      <alignment horizontal="center" vertical="center" wrapText="1"/>
    </xf>
    <xf numFmtId="0" fontId="19" fillId="41" borderId="184" xfId="0" applyFont="1" applyFill="1" applyBorder="1" applyAlignment="1" applyProtection="1">
      <alignment horizontal="center" vertical="center" wrapText="1"/>
    </xf>
    <xf numFmtId="0" fontId="19" fillId="41" borderId="185" xfId="0" applyFont="1" applyFill="1" applyBorder="1" applyAlignment="1" applyProtection="1">
      <alignment horizontal="center" vertical="center" wrapText="1"/>
    </xf>
    <xf numFmtId="0" fontId="6" fillId="36" borderId="0" xfId="0" applyFont="1" applyFill="1" applyBorder="1" applyAlignment="1" applyProtection="1">
      <alignment horizontal="left" vertical="top" wrapText="1"/>
    </xf>
    <xf numFmtId="0" fontId="19" fillId="43" borderId="3" xfId="0" applyFont="1" applyFill="1" applyBorder="1" applyAlignment="1" applyProtection="1">
      <alignment horizontal="center" vertical="center" wrapText="1"/>
    </xf>
    <xf numFmtId="0" fontId="19" fillId="43" borderId="188" xfId="0" applyFont="1" applyFill="1" applyBorder="1" applyAlignment="1" applyProtection="1">
      <alignment horizontal="center" vertical="center" wrapText="1"/>
    </xf>
    <xf numFmtId="0" fontId="19" fillId="43" borderId="179" xfId="0" applyFont="1" applyFill="1" applyBorder="1" applyAlignment="1" applyProtection="1">
      <alignment horizontal="center" vertical="center" wrapText="1"/>
    </xf>
    <xf numFmtId="0" fontId="19" fillId="43" borderId="29" xfId="0" applyFont="1" applyFill="1" applyBorder="1" applyAlignment="1" applyProtection="1">
      <alignment horizontal="center" vertical="center" wrapText="1"/>
    </xf>
    <xf numFmtId="0" fontId="19" fillId="43" borderId="187" xfId="0" applyFont="1" applyFill="1" applyBorder="1" applyAlignment="1" applyProtection="1">
      <alignment horizontal="center" vertical="center" wrapText="1"/>
    </xf>
    <xf numFmtId="0" fontId="11" fillId="16" borderId="0" xfId="0" applyFont="1" applyFill="1" applyBorder="1" applyAlignment="1" applyProtection="1">
      <alignment horizontal="justify" vertical="top" wrapText="1"/>
    </xf>
    <xf numFmtId="0" fontId="11" fillId="36" borderId="0" xfId="0" applyFont="1" applyFill="1" applyBorder="1" applyAlignment="1" applyProtection="1">
      <alignment horizontal="justify" vertical="top" wrapText="1"/>
    </xf>
    <xf numFmtId="0" fontId="19" fillId="43" borderId="38" xfId="0" applyFont="1" applyFill="1" applyBorder="1" applyAlignment="1" applyProtection="1">
      <alignment horizontal="center" vertical="center" wrapText="1"/>
    </xf>
    <xf numFmtId="0" fontId="19" fillId="43" borderId="21" xfId="0" applyFont="1" applyFill="1" applyBorder="1" applyAlignment="1" applyProtection="1">
      <alignment horizontal="center" vertical="center" wrapText="1"/>
    </xf>
    <xf numFmtId="0" fontId="19" fillId="43" borderId="28" xfId="0" applyFont="1" applyFill="1" applyBorder="1" applyAlignment="1" applyProtection="1">
      <alignment horizontal="center" vertical="center" wrapText="1"/>
    </xf>
    <xf numFmtId="0" fontId="19" fillId="46" borderId="213" xfId="0" applyFont="1" applyFill="1" applyBorder="1" applyAlignment="1" applyProtection="1">
      <alignment horizontal="center" vertical="center" wrapText="1"/>
    </xf>
    <xf numFmtId="0" fontId="19" fillId="46" borderId="21" xfId="0" applyFont="1" applyFill="1" applyBorder="1" applyAlignment="1" applyProtection="1">
      <alignment horizontal="center" vertical="center" wrapText="1"/>
    </xf>
    <xf numFmtId="0" fontId="19" fillId="46" borderId="28" xfId="0" applyFont="1" applyFill="1" applyBorder="1" applyAlignment="1" applyProtection="1">
      <alignment horizontal="center" vertical="center" wrapText="1"/>
    </xf>
    <xf numFmtId="0" fontId="19" fillId="41" borderId="38" xfId="0" applyFont="1" applyFill="1" applyBorder="1" applyAlignment="1" applyProtection="1">
      <alignment horizontal="center" vertical="center" wrapText="1"/>
    </xf>
    <xf numFmtId="0" fontId="19" fillId="41" borderId="21" xfId="0" applyFont="1" applyFill="1" applyBorder="1" applyAlignment="1" applyProtection="1">
      <alignment horizontal="center" vertical="center" wrapText="1"/>
    </xf>
    <xf numFmtId="0" fontId="19" fillId="41" borderId="28" xfId="0" applyFont="1" applyFill="1" applyBorder="1" applyAlignment="1" applyProtection="1">
      <alignment horizontal="center" vertical="center" wrapText="1"/>
    </xf>
    <xf numFmtId="0" fontId="6" fillId="36" borderId="0" xfId="0" applyFont="1" applyFill="1" applyBorder="1" applyAlignment="1" applyProtection="1">
      <alignment horizontal="left" vertical="top" wrapText="1" indent="2"/>
    </xf>
    <xf numFmtId="0" fontId="149" fillId="36" borderId="0" xfId="1" applyFont="1" applyFill="1" applyBorder="1" applyAlignment="1" applyProtection="1">
      <alignment horizontal="left" vertical="top" wrapText="1"/>
    </xf>
    <xf numFmtId="0" fontId="6" fillId="36" borderId="0" xfId="0" applyFont="1" applyFill="1" applyBorder="1" applyAlignment="1" applyProtection="1">
      <alignment horizontal="justify" vertical="top" wrapText="1"/>
    </xf>
    <xf numFmtId="0" fontId="0" fillId="0" borderId="0" xfId="0" applyAlignment="1">
      <alignment horizontal="justify" vertical="top" wrapText="1"/>
    </xf>
    <xf numFmtId="0" fontId="6" fillId="16" borderId="0" xfId="0" applyFont="1" applyFill="1" applyBorder="1" applyAlignment="1" applyProtection="1">
      <alignment horizontal="left" vertical="top"/>
    </xf>
    <xf numFmtId="0" fontId="53" fillId="43" borderId="19" xfId="0" applyFont="1" applyFill="1" applyBorder="1" applyAlignment="1" applyProtection="1">
      <alignment horizontal="center" vertical="center" wrapText="1"/>
    </xf>
    <xf numFmtId="0" fontId="19" fillId="41" borderId="67" xfId="0" applyFont="1" applyFill="1" applyBorder="1" applyAlignment="1" applyProtection="1">
      <alignment horizontal="center" vertical="center" wrapText="1"/>
    </xf>
    <xf numFmtId="0" fontId="19" fillId="41" borderId="0" xfId="0" applyFont="1" applyFill="1" applyBorder="1" applyAlignment="1" applyProtection="1">
      <alignment horizontal="center" vertical="center" wrapText="1"/>
    </xf>
    <xf numFmtId="0" fontId="19" fillId="41" borderId="74" xfId="0" applyFont="1" applyFill="1" applyBorder="1" applyAlignment="1" applyProtection="1">
      <alignment horizontal="center" vertical="center" wrapText="1"/>
    </xf>
    <xf numFmtId="0" fontId="19" fillId="41" borderId="30" xfId="0" applyFont="1" applyFill="1" applyBorder="1" applyAlignment="1" applyProtection="1">
      <alignment horizontal="center" vertical="center" wrapText="1"/>
    </xf>
    <xf numFmtId="0" fontId="19" fillId="41" borderId="31" xfId="0" applyFont="1" applyFill="1" applyBorder="1" applyAlignment="1" applyProtection="1">
      <alignment horizontal="center" vertical="center" wrapText="1"/>
    </xf>
    <xf numFmtId="0" fontId="19" fillId="41" borderId="39" xfId="0" applyFont="1" applyFill="1" applyBorder="1" applyAlignment="1" applyProtection="1">
      <alignment horizontal="center" vertical="center" wrapText="1"/>
    </xf>
    <xf numFmtId="0" fontId="19" fillId="43" borderId="39" xfId="0" applyFont="1" applyFill="1" applyBorder="1" applyAlignment="1" applyProtection="1">
      <alignment horizontal="center" vertical="center" wrapText="1"/>
    </xf>
    <xf numFmtId="0" fontId="19" fillId="43" borderId="24" xfId="0" applyFont="1" applyFill="1" applyBorder="1" applyAlignment="1" applyProtection="1">
      <alignment horizontal="center" vertical="center" wrapText="1"/>
    </xf>
    <xf numFmtId="0" fontId="19" fillId="43" borderId="40" xfId="0" applyFont="1" applyFill="1" applyBorder="1" applyAlignment="1" applyProtection="1">
      <alignment horizontal="center" vertical="center" wrapText="1"/>
    </xf>
    <xf numFmtId="0" fontId="19" fillId="45" borderId="214" xfId="0" applyFont="1" applyFill="1" applyBorder="1" applyAlignment="1" applyProtection="1">
      <alignment horizontal="center" vertical="center" wrapText="1"/>
    </xf>
    <xf numFmtId="0" fontId="19" fillId="45" borderId="215" xfId="0" applyFont="1" applyFill="1" applyBorder="1" applyAlignment="1" applyProtection="1">
      <alignment horizontal="center" vertical="center" wrapText="1"/>
    </xf>
    <xf numFmtId="0" fontId="19" fillId="45" borderId="216" xfId="0" applyFont="1" applyFill="1" applyBorder="1" applyAlignment="1" applyProtection="1">
      <alignment horizontal="center" vertical="center" wrapText="1"/>
    </xf>
    <xf numFmtId="0" fontId="19" fillId="45" borderId="30" xfId="0" applyFont="1" applyFill="1" applyBorder="1" applyAlignment="1" applyProtection="1">
      <alignment horizontal="center" vertical="center" wrapText="1"/>
    </xf>
    <xf numFmtId="0" fontId="19" fillId="45" borderId="31" xfId="0" applyFont="1" applyFill="1" applyBorder="1" applyAlignment="1" applyProtection="1">
      <alignment horizontal="center" vertical="center" wrapText="1"/>
    </xf>
    <xf numFmtId="0" fontId="19" fillId="45" borderId="39" xfId="0" applyFont="1" applyFill="1" applyBorder="1" applyAlignment="1" applyProtection="1">
      <alignment horizontal="center" vertical="center" wrapText="1"/>
    </xf>
    <xf numFmtId="0" fontId="53" fillId="44" borderId="217" xfId="0" applyFont="1" applyFill="1" applyBorder="1" applyAlignment="1" applyProtection="1">
      <alignment horizontal="center" vertical="center" wrapText="1"/>
    </xf>
    <xf numFmtId="0" fontId="53" fillId="44" borderId="219" xfId="0" applyFont="1" applyFill="1" applyBorder="1" applyAlignment="1" applyProtection="1">
      <alignment horizontal="center" vertical="center" wrapText="1"/>
    </xf>
    <xf numFmtId="0" fontId="6" fillId="36" borderId="0" xfId="1" applyFont="1" applyFill="1" applyBorder="1" applyAlignment="1" applyProtection="1">
      <alignment horizontal="justify" vertical="center" wrapText="1"/>
    </xf>
    <xf numFmtId="0" fontId="19" fillId="44" borderId="212" xfId="0" applyFont="1" applyFill="1" applyBorder="1" applyAlignment="1" applyProtection="1">
      <alignment horizontal="center" vertical="center" wrapText="1"/>
    </xf>
    <xf numFmtId="0" fontId="19" fillId="44" borderId="218" xfId="0" applyFont="1" applyFill="1" applyBorder="1" applyAlignment="1" applyProtection="1">
      <alignment horizontal="center" vertical="center" wrapText="1"/>
    </xf>
    <xf numFmtId="0" fontId="19" fillId="44" borderId="220" xfId="0" applyFont="1" applyFill="1" applyBorder="1" applyAlignment="1" applyProtection="1">
      <alignment horizontal="center" vertical="center" wrapText="1"/>
    </xf>
    <xf numFmtId="0" fontId="19" fillId="44" borderId="213" xfId="0" applyFont="1" applyFill="1" applyBorder="1" applyAlignment="1" applyProtection="1">
      <alignment horizontal="center" vertical="center" wrapText="1"/>
    </xf>
    <xf numFmtId="0" fontId="19" fillId="44" borderId="21" xfId="0" applyFont="1" applyFill="1" applyBorder="1" applyAlignment="1" applyProtection="1">
      <alignment horizontal="center" vertical="center" wrapText="1"/>
    </xf>
    <xf numFmtId="0" fontId="19" fillId="44" borderId="28" xfId="0" applyFont="1" applyFill="1" applyBorder="1" applyAlignment="1" applyProtection="1">
      <alignment horizontal="center" vertical="center" wrapText="1"/>
    </xf>
    <xf numFmtId="0" fontId="77" fillId="36" borderId="0" xfId="1" applyFont="1" applyFill="1" applyBorder="1" applyAlignment="1" applyProtection="1">
      <alignment horizontal="left" vertical="top" wrapText="1"/>
    </xf>
    <xf numFmtId="0" fontId="19" fillId="45" borderId="213" xfId="0" applyFont="1" applyFill="1" applyBorder="1" applyAlignment="1" applyProtection="1">
      <alignment horizontal="center" vertical="center" wrapText="1"/>
    </xf>
    <xf numFmtId="0" fontId="19" fillId="45" borderId="21" xfId="0" applyFont="1" applyFill="1" applyBorder="1" applyAlignment="1" applyProtection="1">
      <alignment horizontal="center" vertical="center" wrapText="1"/>
    </xf>
    <xf numFmtId="0" fontId="19" fillId="45" borderId="28" xfId="0" applyFont="1" applyFill="1" applyBorder="1" applyAlignment="1" applyProtection="1">
      <alignment horizontal="center" vertical="center" wrapText="1"/>
    </xf>
    <xf numFmtId="0" fontId="19" fillId="45" borderId="257" xfId="0" applyFont="1" applyFill="1" applyBorder="1" applyAlignment="1" applyProtection="1">
      <alignment horizontal="center" vertical="center" wrapText="1"/>
    </xf>
    <xf numFmtId="0" fontId="19" fillId="45" borderId="23" xfId="0" applyFont="1" applyFill="1" applyBorder="1" applyAlignment="1" applyProtection="1">
      <alignment horizontal="center" vertical="center" wrapText="1"/>
    </xf>
    <xf numFmtId="0" fontId="19" fillId="45" borderId="24" xfId="0" applyFont="1" applyFill="1" applyBorder="1" applyAlignment="1" applyProtection="1">
      <alignment horizontal="center" vertical="center" wrapText="1"/>
    </xf>
    <xf numFmtId="0" fontId="6" fillId="16" borderId="0" xfId="0" applyFont="1" applyFill="1" applyBorder="1" applyAlignment="1" applyProtection="1">
      <alignment horizontal="justify" vertical="top" wrapText="1"/>
    </xf>
    <xf numFmtId="0" fontId="6" fillId="36" borderId="0" xfId="0" applyFont="1" applyFill="1" applyBorder="1" applyAlignment="1" applyProtection="1">
      <alignment horizontal="left"/>
    </xf>
    <xf numFmtId="0" fontId="149" fillId="16" borderId="0" xfId="1" applyFont="1" applyFill="1" applyBorder="1" applyAlignment="1" applyProtection="1">
      <alignment horizontal="justify" vertical="top" wrapText="1"/>
    </xf>
    <xf numFmtId="0" fontId="4" fillId="16" borderId="0" xfId="1" applyFill="1" applyBorder="1" applyAlignment="1" applyProtection="1">
      <alignment horizontal="justify" vertical="top" wrapText="1"/>
    </xf>
    <xf numFmtId="0" fontId="19" fillId="43" borderId="191" xfId="0" applyFont="1" applyFill="1" applyBorder="1" applyAlignment="1" applyProtection="1">
      <alignment horizontal="center" vertical="center" wrapText="1"/>
    </xf>
    <xf numFmtId="0" fontId="19" fillId="43" borderId="194" xfId="0" applyFont="1" applyFill="1" applyBorder="1" applyAlignment="1" applyProtection="1">
      <alignment horizontal="center" vertical="center" wrapText="1"/>
    </xf>
    <xf numFmtId="0" fontId="85" fillId="41" borderId="193" xfId="0" applyFont="1" applyFill="1" applyBorder="1" applyAlignment="1" applyProtection="1">
      <alignment horizontal="center" vertical="center" wrapText="1"/>
    </xf>
    <xf numFmtId="0" fontId="85" fillId="41" borderId="195" xfId="0" applyFont="1" applyFill="1" applyBorder="1" applyAlignment="1" applyProtection="1">
      <alignment horizontal="center" vertical="center" wrapText="1"/>
    </xf>
    <xf numFmtId="0" fontId="19" fillId="41" borderId="146" xfId="0" applyFont="1" applyFill="1" applyBorder="1" applyAlignment="1" applyProtection="1">
      <alignment horizontal="center" vertical="center" wrapText="1"/>
    </xf>
    <xf numFmtId="0" fontId="19" fillId="41" borderId="190" xfId="0" applyFont="1" applyFill="1" applyBorder="1" applyAlignment="1" applyProtection="1">
      <alignment horizontal="center" vertical="center" wrapText="1"/>
    </xf>
    <xf numFmtId="0" fontId="19" fillId="41" borderId="192" xfId="0" applyFont="1" applyFill="1" applyBorder="1" applyAlignment="1" applyProtection="1">
      <alignment horizontal="center" vertical="center" wrapText="1"/>
    </xf>
    <xf numFmtId="0" fontId="19" fillId="41" borderId="189" xfId="0" applyFont="1" applyFill="1" applyBorder="1" applyAlignment="1" applyProtection="1">
      <alignment horizontal="center" vertical="center"/>
    </xf>
    <xf numFmtId="0" fontId="19" fillId="41" borderId="192" xfId="0" applyFont="1" applyFill="1" applyBorder="1" applyAlignment="1" applyProtection="1">
      <alignment horizontal="center" vertical="center"/>
    </xf>
    <xf numFmtId="0" fontId="85" fillId="41" borderId="121" xfId="0" applyFont="1" applyFill="1" applyBorder="1" applyAlignment="1">
      <alignment horizontal="center"/>
    </xf>
    <xf numFmtId="0" fontId="85" fillId="41" borderId="181" xfId="0" applyFont="1" applyFill="1" applyBorder="1" applyAlignment="1">
      <alignment horizontal="center"/>
    </xf>
    <xf numFmtId="0" fontId="19" fillId="41" borderId="193" xfId="0" applyFont="1" applyFill="1" applyBorder="1" applyAlignment="1" applyProtection="1">
      <alignment horizontal="center" vertical="center" wrapText="1"/>
    </xf>
    <xf numFmtId="0" fontId="19" fillId="41" borderId="195" xfId="0" applyFont="1" applyFill="1" applyBorder="1" applyAlignment="1" applyProtection="1">
      <alignment horizontal="center" vertical="center" wrapText="1"/>
    </xf>
    <xf numFmtId="0" fontId="19" fillId="41" borderId="193" xfId="0" applyFont="1" applyFill="1" applyBorder="1" applyAlignment="1" applyProtection="1">
      <alignment horizontal="center" vertical="center"/>
    </xf>
    <xf numFmtId="0" fontId="19" fillId="41" borderId="195" xfId="0" applyFont="1" applyFill="1" applyBorder="1" applyAlignment="1" applyProtection="1">
      <alignment horizontal="center" vertical="center"/>
    </xf>
    <xf numFmtId="0" fontId="11" fillId="36" borderId="0" xfId="0" applyFont="1" applyFill="1" applyBorder="1" applyAlignment="1" applyProtection="1">
      <alignment horizontal="justify" wrapText="1"/>
    </xf>
    <xf numFmtId="0" fontId="149" fillId="36" borderId="0" xfId="1" applyFont="1" applyFill="1" applyAlignment="1" applyProtection="1">
      <alignment horizontal="left"/>
    </xf>
    <xf numFmtId="0" fontId="153" fillId="16" borderId="0" xfId="1" applyFont="1" applyFill="1" applyBorder="1" applyAlignment="1" applyProtection="1">
      <alignment horizontal="left"/>
    </xf>
    <xf numFmtId="0" fontId="85" fillId="43" borderId="167" xfId="0" applyFont="1" applyFill="1" applyBorder="1" applyAlignment="1" applyProtection="1">
      <alignment horizontal="center" vertical="center" wrapText="1"/>
    </xf>
    <xf numFmtId="0" fontId="85" fillId="43" borderId="200" xfId="0" applyFont="1" applyFill="1" applyBorder="1" applyAlignment="1" applyProtection="1">
      <alignment horizontal="center" vertical="center" wrapText="1"/>
    </xf>
    <xf numFmtId="0" fontId="85" fillId="43" borderId="168" xfId="0" applyFont="1" applyFill="1" applyBorder="1" applyAlignment="1" applyProtection="1">
      <alignment horizontal="center" vertical="center" wrapText="1"/>
    </xf>
    <xf numFmtId="0" fontId="85" fillId="43" borderId="197" xfId="0" applyFont="1" applyFill="1" applyBorder="1" applyAlignment="1" applyProtection="1">
      <alignment horizontal="center" vertical="center" wrapText="1"/>
    </xf>
    <xf numFmtId="0" fontId="19" fillId="43" borderId="168" xfId="0" applyFont="1" applyFill="1" applyBorder="1" applyAlignment="1" applyProtection="1">
      <alignment horizontal="center" vertical="center" wrapText="1"/>
    </xf>
    <xf numFmtId="0" fontId="19" fillId="43" borderId="197" xfId="0" applyFont="1" applyFill="1" applyBorder="1" applyAlignment="1" applyProtection="1">
      <alignment horizontal="center" vertical="center" wrapText="1"/>
    </xf>
    <xf numFmtId="0" fontId="19" fillId="43" borderId="169" xfId="0" applyFont="1" applyFill="1" applyBorder="1" applyAlignment="1" applyProtection="1">
      <alignment horizontal="center" vertical="center" wrapText="1"/>
    </xf>
    <xf numFmtId="0" fontId="19" fillId="43" borderId="201" xfId="0" applyFont="1" applyFill="1" applyBorder="1" applyAlignment="1" applyProtection="1">
      <alignment horizontal="center" vertical="center" wrapText="1"/>
    </xf>
    <xf numFmtId="0" fontId="11" fillId="16" borderId="0" xfId="0" applyFont="1" applyFill="1" applyBorder="1" applyAlignment="1" applyProtection="1">
      <alignment horizontal="justify" vertical="center" wrapText="1"/>
    </xf>
    <xf numFmtId="0" fontId="85" fillId="43" borderId="179" xfId="0" applyFont="1" applyFill="1" applyBorder="1" applyAlignment="1" applyProtection="1">
      <alignment horizontal="center" vertical="center" wrapText="1"/>
    </xf>
    <xf numFmtId="0" fontId="85" fillId="43" borderId="187" xfId="0" applyFont="1" applyFill="1" applyBorder="1" applyAlignment="1" applyProtection="1">
      <alignment horizontal="center" vertical="center" wrapText="1"/>
    </xf>
    <xf numFmtId="0" fontId="11" fillId="36" borderId="0" xfId="0" applyFont="1" applyFill="1" applyBorder="1" applyAlignment="1" applyProtection="1">
      <alignment horizontal="left" vertical="top" wrapText="1" indent="3"/>
    </xf>
    <xf numFmtId="0" fontId="85" fillId="43" borderId="59" xfId="0" applyFont="1" applyFill="1" applyBorder="1" applyAlignment="1" applyProtection="1">
      <alignment horizontal="center" vertical="center" wrapText="1"/>
    </xf>
    <xf numFmtId="0" fontId="85" fillId="43" borderId="128" xfId="0" applyFont="1" applyFill="1" applyBorder="1" applyAlignment="1" applyProtection="1">
      <alignment horizontal="center" vertical="center" wrapText="1"/>
    </xf>
    <xf numFmtId="0" fontId="85" fillId="43" borderId="196" xfId="0" applyFont="1" applyFill="1" applyBorder="1" applyAlignment="1" applyProtection="1">
      <alignment horizontal="center" vertical="center" wrapText="1"/>
    </xf>
    <xf numFmtId="0" fontId="85" fillId="43" borderId="198" xfId="0" applyFont="1" applyFill="1" applyBorder="1" applyAlignment="1" applyProtection="1">
      <alignment horizontal="center" vertical="center" wrapText="1"/>
    </xf>
    <xf numFmtId="0" fontId="6" fillId="36" borderId="0" xfId="0" applyFont="1" applyFill="1" applyBorder="1" applyAlignment="1" applyProtection="1">
      <alignment horizontal="left" vertical="center" wrapText="1"/>
    </xf>
    <xf numFmtId="0" fontId="110" fillId="36" borderId="0" xfId="0" applyFont="1" applyFill="1" applyBorder="1" applyAlignment="1" applyProtection="1">
      <alignment horizontal="left"/>
    </xf>
    <xf numFmtId="0" fontId="192" fillId="36" borderId="0" xfId="0" applyFont="1" applyFill="1" applyBorder="1" applyAlignment="1" applyProtection="1">
      <alignment horizontal="left" vertical="center" wrapText="1"/>
    </xf>
    <xf numFmtId="0" fontId="193" fillId="36" borderId="0" xfId="0" applyFont="1" applyFill="1" applyBorder="1" applyAlignment="1" applyProtection="1">
      <alignment horizontal="left" vertical="top" wrapText="1"/>
    </xf>
    <xf numFmtId="0" fontId="192" fillId="36" borderId="0" xfId="0" applyFont="1" applyFill="1" applyBorder="1" applyAlignment="1" applyProtection="1">
      <alignment horizontal="left" vertical="center"/>
    </xf>
    <xf numFmtId="0" fontId="19" fillId="41" borderId="129" xfId="0" applyFont="1" applyFill="1" applyBorder="1" applyAlignment="1" applyProtection="1">
      <alignment horizontal="left" vertical="center" wrapText="1"/>
    </xf>
    <xf numFmtId="0" fontId="48" fillId="41" borderId="130" xfId="0" applyFont="1" applyFill="1" applyBorder="1" applyAlignment="1" applyProtection="1">
      <alignment horizontal="left" vertical="center" wrapText="1"/>
    </xf>
    <xf numFmtId="0" fontId="19" fillId="41" borderId="57" xfId="0" applyFont="1" applyFill="1" applyBorder="1" applyAlignment="1" applyProtection="1">
      <alignment horizontal="left" vertical="center" wrapText="1"/>
    </xf>
    <xf numFmtId="0" fontId="48" fillId="41" borderId="18" xfId="0" applyFont="1" applyFill="1" applyBorder="1" applyAlignment="1" applyProtection="1">
      <alignment horizontal="left" vertical="center" wrapText="1"/>
    </xf>
    <xf numFmtId="0" fontId="19" fillId="41" borderId="202" xfId="0" applyFont="1" applyFill="1" applyBorder="1" applyAlignment="1" applyProtection="1">
      <alignment horizontal="center" vertical="center" wrapText="1"/>
    </xf>
    <xf numFmtId="0" fontId="52" fillId="41" borderId="0" xfId="0" applyFont="1" applyFill="1" applyBorder="1" applyAlignment="1" applyProtection="1">
      <alignment horizontal="left" vertical="center" wrapText="1"/>
    </xf>
    <xf numFmtId="0" fontId="39" fillId="0" borderId="203" xfId="0" applyFont="1" applyFill="1" applyBorder="1" applyAlignment="1" applyProtection="1">
      <alignment horizontal="left" vertical="center" wrapText="1"/>
    </xf>
    <xf numFmtId="0" fontId="39" fillId="0" borderId="205" xfId="0" applyFont="1" applyFill="1" applyBorder="1" applyAlignment="1" applyProtection="1">
      <alignment horizontal="left" vertical="center" wrapText="1"/>
    </xf>
    <xf numFmtId="0" fontId="39" fillId="0" borderId="204" xfId="0" applyFont="1" applyFill="1" applyBorder="1" applyAlignment="1" applyProtection="1">
      <alignment horizontal="left" vertical="center" wrapText="1"/>
    </xf>
    <xf numFmtId="0" fontId="39" fillId="0" borderId="206" xfId="0" applyFont="1" applyFill="1" applyBorder="1" applyAlignment="1" applyProtection="1">
      <alignment horizontal="left" vertical="center" wrapText="1"/>
    </xf>
    <xf numFmtId="0" fontId="8" fillId="37" borderId="52" xfId="0" applyFont="1" applyFill="1" applyBorder="1" applyAlignment="1" applyProtection="1">
      <alignment horizontal="center" vertical="center"/>
    </xf>
    <xf numFmtId="0" fontId="8" fillId="37" borderId="53" xfId="0" applyFont="1" applyFill="1" applyBorder="1" applyAlignment="1" applyProtection="1">
      <alignment horizontal="center" vertical="center"/>
    </xf>
    <xf numFmtId="0" fontId="8" fillId="37" borderId="54" xfId="0" applyFont="1" applyFill="1" applyBorder="1" applyAlignment="1" applyProtection="1">
      <alignment horizontal="center" vertical="center"/>
    </xf>
    <xf numFmtId="0" fontId="8" fillId="37" borderId="55" xfId="0" applyFont="1" applyFill="1" applyBorder="1" applyAlignment="1" applyProtection="1">
      <alignment horizontal="center" vertical="center"/>
    </xf>
    <xf numFmtId="0" fontId="19" fillId="39" borderId="145" xfId="0" applyFont="1" applyFill="1" applyBorder="1" applyAlignment="1" applyProtection="1">
      <alignment horizontal="left" vertical="center" wrapText="1"/>
    </xf>
    <xf numFmtId="0" fontId="48" fillId="39" borderId="146" xfId="0" applyFont="1" applyFill="1" applyBorder="1" applyAlignment="1" applyProtection="1">
      <alignment horizontal="left" vertical="center" wrapText="1"/>
    </xf>
    <xf numFmtId="0" fontId="66" fillId="36" borderId="0" xfId="0" applyFont="1" applyFill="1" applyBorder="1" applyAlignment="1" applyProtection="1">
      <alignment horizontal="left" vertical="top" wrapText="1"/>
    </xf>
    <xf numFmtId="0" fontId="19" fillId="39" borderId="147" xfId="0" applyFont="1" applyFill="1" applyBorder="1" applyAlignment="1" applyProtection="1">
      <alignment horizontal="left" vertical="center" wrapText="1"/>
    </xf>
    <xf numFmtId="0" fontId="48" fillId="39" borderId="148" xfId="0" applyFont="1" applyFill="1" applyBorder="1" applyAlignment="1" applyProtection="1">
      <alignment horizontal="left" vertical="center" wrapText="1"/>
    </xf>
    <xf numFmtId="0" fontId="181" fillId="36" borderId="0" xfId="0" applyFont="1" applyFill="1" applyBorder="1" applyAlignment="1" applyProtection="1">
      <alignment horizontal="left" vertical="center" wrapText="1"/>
    </xf>
    <xf numFmtId="0" fontId="19" fillId="37" borderId="202" xfId="0" applyFont="1" applyFill="1" applyBorder="1" applyAlignment="1" applyProtection="1">
      <alignment horizontal="center" vertical="center" wrapText="1"/>
    </xf>
    <xf numFmtId="0" fontId="52" fillId="37" borderId="0" xfId="0" applyFont="1" applyFill="1" applyBorder="1" applyAlignment="1" applyProtection="1">
      <alignment horizontal="left" vertical="center" wrapText="1"/>
    </xf>
    <xf numFmtId="0" fontId="164" fillId="38" borderId="152" xfId="1" applyFont="1" applyFill="1" applyBorder="1" applyAlignment="1" applyProtection="1">
      <alignment horizontal="left" vertical="center"/>
    </xf>
    <xf numFmtId="0" fontId="164" fillId="38" borderId="0" xfId="1" applyFont="1" applyFill="1" applyBorder="1" applyAlignment="1" applyProtection="1">
      <alignment horizontal="left" vertical="center"/>
    </xf>
    <xf numFmtId="0" fontId="164" fillId="38" borderId="199" xfId="1" applyFont="1" applyFill="1" applyBorder="1" applyAlignment="1" applyProtection="1">
      <alignment horizontal="left" vertical="center"/>
    </xf>
    <xf numFmtId="0" fontId="72" fillId="36" borderId="0" xfId="0" applyFont="1" applyFill="1" applyBorder="1" applyAlignment="1" applyProtection="1">
      <alignment horizontal="right" vertical="top" wrapText="1"/>
    </xf>
    <xf numFmtId="10" fontId="72" fillId="36" borderId="0" xfId="0" applyNumberFormat="1" applyFont="1" applyFill="1" applyAlignment="1">
      <alignment horizontal="left" vertical="top"/>
    </xf>
    <xf numFmtId="0" fontId="8" fillId="37" borderId="42" xfId="0" applyFont="1" applyFill="1" applyBorder="1" applyAlignment="1" applyProtection="1">
      <alignment horizontal="left" vertical="center" wrapText="1"/>
    </xf>
    <xf numFmtId="0" fontId="50" fillId="37" borderId="43" xfId="0" applyFont="1" applyFill="1" applyBorder="1" applyAlignment="1" applyProtection="1">
      <alignment horizontal="left" vertical="center" wrapText="1"/>
    </xf>
    <xf numFmtId="0" fontId="50" fillId="37" borderId="44" xfId="0" applyFont="1" applyFill="1" applyBorder="1" applyAlignment="1" applyProtection="1">
      <alignment horizontal="left" vertical="center" wrapText="1"/>
    </xf>
    <xf numFmtId="0" fontId="48" fillId="41" borderId="56" xfId="0" applyFont="1" applyFill="1" applyBorder="1" applyAlignment="1" applyProtection="1">
      <alignment horizontal="left" vertical="center" wrapText="1"/>
    </xf>
    <xf numFmtId="0" fontId="48" fillId="41" borderId="121" xfId="0" applyFont="1" applyFill="1" applyBorder="1" applyAlignment="1" applyProtection="1">
      <alignment horizontal="left" vertical="center" wrapText="1"/>
    </xf>
    <xf numFmtId="0" fontId="8" fillId="37" borderId="45" xfId="0" applyFont="1" applyFill="1" applyBorder="1" applyAlignment="1" applyProtection="1">
      <alignment horizontal="left" vertical="center" wrapText="1"/>
    </xf>
    <xf numFmtId="0" fontId="50" fillId="37" borderId="46" xfId="0" applyFont="1" applyFill="1" applyBorder="1" applyAlignment="1" applyProtection="1">
      <alignment horizontal="left" vertical="center" wrapText="1"/>
    </xf>
    <xf numFmtId="0" fontId="50" fillId="37" borderId="49" xfId="0" applyFont="1" applyFill="1" applyBorder="1" applyAlignment="1" applyProtection="1">
      <alignment horizontal="left" vertical="center" wrapText="1"/>
    </xf>
    <xf numFmtId="0" fontId="8" fillId="37" borderId="47" xfId="0" applyFont="1" applyFill="1" applyBorder="1" applyAlignment="1" applyProtection="1">
      <alignment horizontal="left" vertical="center" wrapText="1"/>
    </xf>
    <xf numFmtId="0" fontId="50" fillId="37" borderId="48" xfId="0" applyFont="1" applyFill="1" applyBorder="1" applyAlignment="1" applyProtection="1">
      <alignment horizontal="left" vertical="center" wrapText="1"/>
    </xf>
    <xf numFmtId="0" fontId="50" fillId="37" borderId="50" xfId="0" applyFont="1" applyFill="1" applyBorder="1" applyAlignment="1" applyProtection="1">
      <alignment horizontal="left" vertical="center" wrapText="1"/>
    </xf>
    <xf numFmtId="0" fontId="8" fillId="37" borderId="33" xfId="0" applyFont="1" applyFill="1" applyBorder="1" applyAlignment="1" applyProtection="1">
      <alignment horizontal="center" vertical="center"/>
    </xf>
    <xf numFmtId="0" fontId="50" fillId="37" borderId="35" xfId="0" applyFont="1" applyFill="1" applyBorder="1" applyAlignment="1" applyProtection="1">
      <alignment horizontal="center" vertical="center"/>
    </xf>
    <xf numFmtId="0" fontId="19" fillId="39" borderId="23" xfId="0" applyFont="1" applyFill="1" applyBorder="1" applyAlignment="1" applyProtection="1">
      <alignment horizontal="left" vertical="center" wrapText="1"/>
    </xf>
    <xf numFmtId="0" fontId="48" fillId="39" borderId="127" xfId="0" applyFont="1" applyFill="1" applyBorder="1" applyAlignment="1" applyProtection="1">
      <alignment horizontal="left" vertical="center" wrapText="1"/>
    </xf>
    <xf numFmtId="0" fontId="8" fillId="41" borderId="42" xfId="0" applyFont="1" applyFill="1" applyBorder="1" applyAlignment="1" applyProtection="1">
      <alignment horizontal="left" vertical="center" wrapText="1"/>
    </xf>
    <xf numFmtId="0" fontId="50" fillId="41" borderId="43" xfId="0" applyFont="1" applyFill="1" applyBorder="1" applyAlignment="1" applyProtection="1">
      <alignment horizontal="left" vertical="center" wrapText="1"/>
    </xf>
    <xf numFmtId="0" fontId="50" fillId="41" borderId="44" xfId="0" applyFont="1" applyFill="1" applyBorder="1" applyAlignment="1" applyProtection="1">
      <alignment horizontal="left" vertical="center" wrapText="1"/>
    </xf>
    <xf numFmtId="0" fontId="19" fillId="39" borderId="59" xfId="0" applyFont="1" applyFill="1" applyBorder="1" applyAlignment="1" applyProtection="1">
      <alignment horizontal="left" vertical="top" wrapText="1"/>
    </xf>
    <xf numFmtId="0" fontId="19" fillId="39" borderId="60" xfId="0" applyFont="1" applyFill="1" applyBorder="1" applyAlignment="1" applyProtection="1">
      <alignment horizontal="left" vertical="top" wrapText="1"/>
    </xf>
    <xf numFmtId="0" fontId="19" fillId="39" borderId="128" xfId="0" applyFont="1" applyFill="1" applyBorder="1" applyAlignment="1" applyProtection="1">
      <alignment horizontal="left" vertical="top" wrapText="1"/>
    </xf>
    <xf numFmtId="0" fontId="19" fillId="39" borderId="129" xfId="0" applyFont="1" applyFill="1" applyBorder="1" applyAlignment="1" applyProtection="1">
      <alignment horizontal="left" vertical="center" wrapText="1"/>
    </xf>
    <xf numFmtId="0" fontId="48" fillId="39" borderId="130" xfId="0" applyFont="1" applyFill="1" applyBorder="1" applyAlignment="1" applyProtection="1">
      <alignment horizontal="left" vertical="center" wrapText="1"/>
    </xf>
    <xf numFmtId="0" fontId="19" fillId="41" borderId="231" xfId="0" applyFont="1" applyFill="1" applyBorder="1" applyAlignment="1" applyProtection="1">
      <alignment horizontal="left" vertical="center" wrapText="1"/>
    </xf>
    <xf numFmtId="0" fontId="19" fillId="41" borderId="232" xfId="0" applyFont="1" applyFill="1" applyBorder="1" applyAlignment="1" applyProtection="1">
      <alignment horizontal="left" vertical="center" wrapText="1"/>
    </xf>
    <xf numFmtId="0" fontId="172" fillId="36" borderId="0" xfId="0" applyFont="1" applyFill="1" applyBorder="1" applyAlignment="1" applyProtection="1">
      <alignment horizontal="justify" vertical="center" wrapText="1"/>
    </xf>
    <xf numFmtId="0" fontId="180" fillId="16" borderId="0" xfId="1" applyFont="1" applyFill="1" applyBorder="1" applyAlignment="1" applyProtection="1">
      <alignment horizontal="left" vertical="center"/>
    </xf>
    <xf numFmtId="0" fontId="14" fillId="36" borderId="270" xfId="1" applyFont="1" applyFill="1" applyBorder="1" applyAlignment="1" applyProtection="1">
      <alignment horizontal="left" vertical="top" wrapText="1"/>
    </xf>
    <xf numFmtId="0" fontId="14" fillId="36" borderId="0" xfId="1" applyFont="1" applyFill="1" applyBorder="1" applyAlignment="1" applyProtection="1">
      <alignment horizontal="left" vertical="top" wrapText="1"/>
    </xf>
    <xf numFmtId="0" fontId="6" fillId="10" borderId="267" xfId="0" applyFont="1" applyFill="1" applyBorder="1" applyAlignment="1">
      <alignment horizontal="center" vertical="center"/>
    </xf>
    <xf numFmtId="0" fontId="6" fillId="10" borderId="268" xfId="0" applyFont="1" applyFill="1" applyBorder="1" applyAlignment="1">
      <alignment horizontal="center" vertical="center"/>
    </xf>
    <xf numFmtId="0" fontId="6" fillId="10" borderId="269" xfId="0" applyFont="1" applyFill="1" applyBorder="1" applyAlignment="1">
      <alignment horizontal="center" vertical="center"/>
    </xf>
    <xf numFmtId="0" fontId="14" fillId="36" borderId="270" xfId="1" applyFont="1" applyFill="1" applyBorder="1" applyAlignment="1" applyProtection="1">
      <alignment horizontal="center" vertical="top" wrapText="1"/>
    </xf>
    <xf numFmtId="0" fontId="75" fillId="10" borderId="33" xfId="0" applyFont="1" applyFill="1" applyBorder="1" applyAlignment="1">
      <alignment horizontal="center" vertical="center"/>
    </xf>
    <xf numFmtId="0" fontId="75" fillId="10" borderId="34" xfId="0" applyFont="1" applyFill="1" applyBorder="1" applyAlignment="1">
      <alignment horizontal="center" vertical="center"/>
    </xf>
    <xf numFmtId="0" fontId="75" fillId="10" borderId="35" xfId="0" applyFont="1" applyFill="1" applyBorder="1" applyAlignment="1">
      <alignment horizontal="center" vertical="center"/>
    </xf>
    <xf numFmtId="0" fontId="12" fillId="16" borderId="170" xfId="0" applyFont="1" applyFill="1" applyBorder="1" applyAlignment="1">
      <alignment horizontal="left" vertical="center" wrapText="1"/>
    </xf>
    <xf numFmtId="0" fontId="12" fillId="16" borderId="0" xfId="0" applyFont="1" applyFill="1" applyBorder="1" applyAlignment="1">
      <alignment horizontal="left" vertical="top" wrapText="1"/>
    </xf>
    <xf numFmtId="0" fontId="12" fillId="16" borderId="170" xfId="0" applyFont="1" applyFill="1" applyBorder="1" applyAlignment="1">
      <alignment horizontal="left" vertical="top" wrapText="1"/>
    </xf>
    <xf numFmtId="0" fontId="12" fillId="36" borderId="0" xfId="0" applyFont="1" applyFill="1" applyBorder="1" applyAlignment="1">
      <alignment horizontal="left" vertical="top" wrapText="1"/>
    </xf>
    <xf numFmtId="0" fontId="12" fillId="36" borderId="170" xfId="0" applyFont="1" applyFill="1" applyBorder="1" applyAlignment="1">
      <alignment horizontal="left" vertical="top" wrapText="1"/>
    </xf>
    <xf numFmtId="0" fontId="12" fillId="16" borderId="0" xfId="0" applyFont="1" applyFill="1" applyBorder="1" applyAlignment="1">
      <alignment horizontal="center" vertical="center" wrapText="1"/>
    </xf>
    <xf numFmtId="0" fontId="75" fillId="10" borderId="58" xfId="0" applyFont="1" applyFill="1" applyBorder="1" applyAlignment="1">
      <alignment horizontal="center" vertical="center"/>
    </xf>
    <xf numFmtId="0" fontId="14" fillId="16" borderId="0" xfId="13" applyFont="1" applyFill="1" applyBorder="1" applyAlignment="1" applyProtection="1">
      <alignment horizontal="left" indent="1"/>
    </xf>
    <xf numFmtId="0" fontId="14" fillId="16" borderId="0" xfId="13" applyFont="1" applyFill="1" applyAlignment="1" applyProtection="1">
      <alignment horizontal="left" indent="2"/>
    </xf>
    <xf numFmtId="0" fontId="211" fillId="36" borderId="156" xfId="0" applyFont="1" applyFill="1" applyBorder="1" applyAlignment="1" applyProtection="1">
      <alignment horizontal="justify" vertical="top" wrapText="1"/>
    </xf>
    <xf numFmtId="0" fontId="6" fillId="10" borderId="253" xfId="0" applyFont="1" applyFill="1" applyBorder="1" applyAlignment="1">
      <alignment horizontal="center" vertical="center"/>
    </xf>
    <xf numFmtId="0" fontId="6" fillId="10" borderId="254" xfId="0" applyFont="1" applyFill="1" applyBorder="1" applyAlignment="1">
      <alignment horizontal="center" vertical="center"/>
    </xf>
    <xf numFmtId="0" fontId="6" fillId="10" borderId="255" xfId="0" applyFont="1" applyFill="1" applyBorder="1" applyAlignment="1">
      <alignment horizontal="center" vertical="center"/>
    </xf>
    <xf numFmtId="0" fontId="13" fillId="36" borderId="0" xfId="0" applyFont="1" applyFill="1" applyBorder="1" applyAlignment="1">
      <alignment horizontal="left"/>
    </xf>
    <xf numFmtId="0" fontId="6" fillId="10" borderId="143" xfId="0" applyFont="1" applyFill="1" applyBorder="1" applyAlignment="1">
      <alignment horizontal="left" vertical="top" wrapText="1"/>
    </xf>
    <xf numFmtId="0" fontId="6" fillId="10" borderId="142" xfId="0" applyFont="1" applyFill="1" applyBorder="1" applyAlignment="1">
      <alignment horizontal="left" vertical="top" wrapText="1"/>
    </xf>
    <xf numFmtId="0" fontId="6" fillId="10" borderId="144" xfId="0" applyFont="1" applyFill="1" applyBorder="1" applyAlignment="1">
      <alignment horizontal="left" vertical="top" wrapText="1"/>
    </xf>
    <xf numFmtId="0" fontId="75" fillId="0" borderId="58" xfId="0" applyFont="1" applyFill="1" applyBorder="1" applyAlignment="1">
      <alignment horizontal="left"/>
    </xf>
    <xf numFmtId="0" fontId="6" fillId="10" borderId="33" xfId="0" applyFont="1" applyFill="1" applyBorder="1" applyAlignment="1">
      <alignment horizontal="left" vertical="center"/>
    </xf>
    <xf numFmtId="0" fontId="6" fillId="10" borderId="35" xfId="0" applyFont="1" applyFill="1" applyBorder="1" applyAlignment="1">
      <alignment horizontal="left" vertical="center"/>
    </xf>
    <xf numFmtId="0" fontId="6" fillId="16" borderId="156" xfId="0" applyFont="1" applyFill="1" applyBorder="1" applyAlignment="1" applyProtection="1">
      <alignment horizontal="left" vertical="top" wrapText="1"/>
    </xf>
    <xf numFmtId="0" fontId="14" fillId="16" borderId="0" xfId="1" applyFont="1" applyFill="1" applyAlignment="1" applyProtection="1">
      <alignment horizontal="left" vertical="center" indent="1"/>
    </xf>
    <xf numFmtId="0" fontId="14" fillId="16" borderId="0" xfId="1" applyFont="1" applyFill="1" applyAlignment="1" applyProtection="1">
      <alignment horizontal="left" indent="1"/>
    </xf>
    <xf numFmtId="0" fontId="14" fillId="16" borderId="0" xfId="1" applyFont="1" applyFill="1" applyAlignment="1" applyProtection="1">
      <alignment horizontal="left" indent="2"/>
    </xf>
    <xf numFmtId="0" fontId="14" fillId="16" borderId="0" xfId="13" applyFont="1" applyFill="1" applyAlignment="1" applyProtection="1">
      <alignment horizontal="left" vertical="center" indent="2"/>
    </xf>
    <xf numFmtId="0" fontId="14" fillId="16" borderId="0" xfId="1" applyFont="1" applyFill="1" applyAlignment="1" applyProtection="1">
      <alignment horizontal="left" vertical="center" indent="2"/>
    </xf>
    <xf numFmtId="0" fontId="14" fillId="36" borderId="0" xfId="1" applyFont="1" applyFill="1" applyBorder="1" applyAlignment="1" applyProtection="1">
      <alignment horizontal="left"/>
    </xf>
    <xf numFmtId="0" fontId="7" fillId="37" borderId="0" xfId="0" applyFont="1" applyFill="1" applyBorder="1" applyAlignment="1">
      <alignment horizontal="left" vertical="center"/>
    </xf>
    <xf numFmtId="0" fontId="7" fillId="36" borderId="0" xfId="0" applyFont="1" applyFill="1" applyBorder="1" applyAlignment="1">
      <alignment horizontal="left" vertical="center"/>
    </xf>
    <xf numFmtId="0" fontId="141" fillId="10" borderId="58" xfId="0" applyFont="1" applyFill="1" applyBorder="1" applyAlignment="1">
      <alignment horizontal="center" vertical="center" wrapText="1"/>
    </xf>
    <xf numFmtId="0" fontId="22" fillId="37" borderId="0" xfId="0" applyFont="1" applyFill="1" applyBorder="1" applyAlignment="1">
      <alignment horizontal="left" vertical="center"/>
    </xf>
    <xf numFmtId="0" fontId="141" fillId="0" borderId="58" xfId="0" applyFont="1" applyBorder="1" applyAlignment="1">
      <alignment horizontal="left" vertical="center" wrapText="1"/>
    </xf>
    <xf numFmtId="0" fontId="223" fillId="36" borderId="270" xfId="1" applyFont="1" applyFill="1" applyBorder="1" applyAlignment="1" applyProtection="1">
      <alignment horizontal="left"/>
    </xf>
    <xf numFmtId="0" fontId="75" fillId="10" borderId="58" xfId="0" applyFont="1" applyFill="1" applyBorder="1" applyAlignment="1">
      <alignment horizontal="center" vertical="center" wrapText="1"/>
    </xf>
    <xf numFmtId="0" fontId="0" fillId="0" borderId="272" xfId="0" applyFont="1" applyBorder="1" applyAlignment="1">
      <alignment horizontal="center"/>
    </xf>
    <xf numFmtId="0" fontId="113" fillId="25" borderId="116" xfId="0" applyFont="1" applyFill="1" applyBorder="1" applyAlignment="1">
      <alignment horizontal="center" vertical="center"/>
    </xf>
    <xf numFmtId="0" fontId="113" fillId="25" borderId="234" xfId="0" applyFont="1" applyFill="1" applyBorder="1" applyAlignment="1">
      <alignment horizontal="center" vertical="center"/>
    </xf>
    <xf numFmtId="0" fontId="113" fillId="25" borderId="235" xfId="0" applyFont="1" applyFill="1" applyBorder="1" applyAlignment="1">
      <alignment horizontal="center" vertical="center"/>
    </xf>
    <xf numFmtId="0" fontId="113" fillId="25" borderId="233" xfId="0" applyFont="1" applyFill="1" applyBorder="1" applyAlignment="1">
      <alignment horizontal="center" vertical="center" wrapText="1"/>
    </xf>
    <xf numFmtId="0" fontId="113" fillId="25" borderId="172" xfId="0" applyFont="1" applyFill="1" applyBorder="1" applyAlignment="1">
      <alignment horizontal="center" vertical="center" wrapText="1"/>
    </xf>
    <xf numFmtId="0" fontId="113" fillId="21" borderId="233" xfId="0" applyFont="1" applyFill="1" applyBorder="1" applyAlignment="1">
      <alignment horizontal="center" vertical="center" wrapText="1"/>
    </xf>
    <xf numFmtId="0" fontId="113" fillId="21" borderId="172" xfId="0" applyFont="1" applyFill="1" applyBorder="1" applyAlignment="1">
      <alignment horizontal="center" vertical="center" wrapText="1"/>
    </xf>
    <xf numFmtId="0" fontId="113" fillId="31" borderId="116" xfId="0" applyFont="1" applyFill="1" applyBorder="1" applyAlignment="1">
      <alignment horizontal="center" vertical="center"/>
    </xf>
    <xf numFmtId="0" fontId="113" fillId="31" borderId="117" xfId="0" applyFont="1" applyFill="1" applyBorder="1" applyAlignment="1">
      <alignment horizontal="center" vertical="center"/>
    </xf>
    <xf numFmtId="0" fontId="113" fillId="31" borderId="118" xfId="0" applyFont="1" applyFill="1" applyBorder="1" applyAlignment="1">
      <alignment horizontal="center" vertical="center"/>
    </xf>
    <xf numFmtId="0" fontId="113" fillId="25" borderId="100" xfId="0" applyFont="1" applyFill="1" applyBorder="1" applyAlignment="1">
      <alignment horizontal="center" vertical="center"/>
    </xf>
    <xf numFmtId="0" fontId="113" fillId="25" borderId="101" xfId="0" applyFont="1" applyFill="1" applyBorder="1" applyAlignment="1">
      <alignment horizontal="center" vertical="center"/>
    </xf>
    <xf numFmtId="0" fontId="113" fillId="25" borderId="102" xfId="0" applyFont="1" applyFill="1" applyBorder="1" applyAlignment="1">
      <alignment horizontal="center" vertical="center"/>
    </xf>
    <xf numFmtId="0" fontId="11" fillId="0" borderId="134" xfId="0" applyFont="1" applyFill="1" applyBorder="1" applyAlignment="1" applyProtection="1">
      <alignment horizontal="left" vertical="center" wrapText="1"/>
    </xf>
    <xf numFmtId="0" fontId="11" fillId="0" borderId="135" xfId="0" applyFont="1" applyFill="1" applyBorder="1" applyAlignment="1" applyProtection="1">
      <alignment horizontal="left" vertical="center" wrapText="1"/>
    </xf>
    <xf numFmtId="0" fontId="11" fillId="0" borderId="136" xfId="0" applyFont="1" applyFill="1" applyBorder="1" applyAlignment="1" applyProtection="1">
      <alignment horizontal="left" vertical="center" wrapText="1"/>
    </xf>
    <xf numFmtId="0" fontId="113" fillId="31" borderId="115" xfId="0" applyFont="1" applyFill="1" applyBorder="1" applyAlignment="1">
      <alignment horizontal="center" vertical="center" wrapText="1"/>
    </xf>
    <xf numFmtId="0" fontId="113" fillId="31" borderId="65" xfId="0" applyFont="1" applyFill="1" applyBorder="1" applyAlignment="1">
      <alignment horizontal="center" vertical="center" wrapText="1"/>
    </xf>
    <xf numFmtId="0" fontId="113" fillId="31" borderId="79" xfId="0" applyFont="1" applyFill="1" applyBorder="1" applyAlignment="1">
      <alignment horizontal="center" vertical="center"/>
    </xf>
    <xf numFmtId="0" fontId="113" fillId="31" borderId="80" xfId="0" applyFont="1" applyFill="1" applyBorder="1" applyAlignment="1">
      <alignment horizontal="center" vertical="center"/>
    </xf>
    <xf numFmtId="0" fontId="113" fillId="31" borderId="75" xfId="0" applyFont="1" applyFill="1" applyBorder="1" applyAlignment="1">
      <alignment horizontal="center" vertical="center"/>
    </xf>
    <xf numFmtId="0" fontId="113" fillId="25" borderId="71" xfId="0" applyFont="1" applyFill="1" applyBorder="1" applyAlignment="1">
      <alignment horizontal="center" vertical="center" wrapText="1"/>
    </xf>
    <xf numFmtId="0" fontId="113" fillId="25" borderId="65" xfId="0" applyFont="1" applyFill="1" applyBorder="1" applyAlignment="1">
      <alignment horizontal="center" vertical="center" wrapText="1"/>
    </xf>
    <xf numFmtId="0" fontId="113" fillId="25" borderId="98" xfId="0" applyFont="1" applyFill="1" applyBorder="1" applyAlignment="1">
      <alignment horizontal="center" vertical="center"/>
    </xf>
    <xf numFmtId="0" fontId="113" fillId="25" borderId="65" xfId="0" applyFont="1" applyFill="1" applyBorder="1" applyAlignment="1">
      <alignment horizontal="center" vertical="center"/>
    </xf>
    <xf numFmtId="0" fontId="113" fillId="25" borderId="88" xfId="0" applyFont="1" applyFill="1" applyBorder="1" applyAlignment="1">
      <alignment horizontal="center" vertical="center"/>
    </xf>
    <xf numFmtId="0" fontId="113" fillId="25" borderId="90" xfId="0" applyFont="1" applyFill="1" applyBorder="1" applyAlignment="1">
      <alignment horizontal="center" vertical="center"/>
    </xf>
    <xf numFmtId="0" fontId="113" fillId="25" borderId="91" xfId="0" applyFont="1" applyFill="1" applyBorder="1" applyAlignment="1">
      <alignment horizontal="center" vertical="center"/>
    </xf>
    <xf numFmtId="0" fontId="113" fillId="25" borderId="79" xfId="0" applyFont="1" applyFill="1" applyBorder="1" applyAlignment="1">
      <alignment horizontal="center" vertical="center"/>
    </xf>
    <xf numFmtId="0" fontId="113" fillId="25" borderId="80" xfId="0" applyFont="1" applyFill="1" applyBorder="1" applyAlignment="1">
      <alignment horizontal="center" vertical="center"/>
    </xf>
    <xf numFmtId="0" fontId="113" fillId="25" borderId="75" xfId="0" applyFont="1" applyFill="1" applyBorder="1" applyAlignment="1">
      <alignment horizontal="center" vertical="center"/>
    </xf>
    <xf numFmtId="0" fontId="113" fillId="25" borderId="207" xfId="0" applyFont="1" applyFill="1" applyBorder="1" applyAlignment="1">
      <alignment horizontal="center" vertical="center" wrapText="1"/>
    </xf>
    <xf numFmtId="0" fontId="113" fillId="25" borderId="131" xfId="0" applyFont="1" applyFill="1" applyBorder="1" applyAlignment="1">
      <alignment horizontal="center" vertical="center"/>
    </xf>
    <xf numFmtId="0" fontId="113" fillId="25" borderId="223" xfId="0" applyFont="1" applyFill="1" applyBorder="1" applyAlignment="1">
      <alignment horizontal="center" vertical="center"/>
    </xf>
    <xf numFmtId="0" fontId="113" fillId="25" borderId="224" xfId="0" applyFont="1" applyFill="1" applyBorder="1" applyAlignment="1">
      <alignment horizontal="center" vertical="center"/>
    </xf>
  </cellXfs>
  <cellStyles count="14">
    <cellStyle name="Hipervínculo" xfId="1" builtinId="8"/>
    <cellStyle name="Hipervínculo 2" xfId="13"/>
    <cellStyle name="Input" xfId="2"/>
    <cellStyle name="Millares 2" xfId="3"/>
    <cellStyle name="Millares 2 2" xfId="4"/>
    <cellStyle name="Millares 3" xfId="5"/>
    <cellStyle name="Millares 3 2" xfId="6"/>
    <cellStyle name="Normal" xfId="0" builtinId="0"/>
    <cellStyle name="Normal 2" xfId="7"/>
    <cellStyle name="Normal 2 2" xfId="8"/>
    <cellStyle name="Normal 2 2 2" xfId="12"/>
    <cellStyle name="Normal 2 3" xfId="9"/>
    <cellStyle name="Normal 2 4" xfId="10"/>
    <cellStyle name="Normal 4" xfId="11"/>
  </cellStyles>
  <dxfs count="1151">
    <dxf>
      <fill>
        <patternFill>
          <bgColor theme="9" tint="0.79998168889431442"/>
        </patternFill>
      </fill>
    </dxf>
    <dxf>
      <fill>
        <patternFill>
          <bgColor theme="5" tint="0.79998168889431442"/>
        </patternFill>
      </fill>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69613B"/>
        </patternFill>
      </fill>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rgb="FF69613B"/>
        <name val="Cambria"/>
        <scheme val="none"/>
      </font>
      <fill>
        <patternFill>
          <bgColor theme="2" tint="-9.9948118533890809E-2"/>
        </patternFill>
      </fill>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color theme="0"/>
      </font>
      <fill>
        <patternFill>
          <fgColor theme="0"/>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0066CC"/>
        </patternFill>
      </fill>
    </dxf>
    <dxf>
      <font>
        <b/>
        <i val="0"/>
        <color theme="0"/>
      </font>
      <fill>
        <patternFill>
          <bgColor rgb="FF0066CC"/>
        </patternFill>
      </fill>
    </dxf>
    <dxf>
      <font>
        <b/>
        <i val="0"/>
        <color theme="0"/>
      </font>
      <fill>
        <patternFill>
          <bgColor rgb="FF0066CC"/>
        </patternFill>
      </fill>
    </dxf>
    <dxf>
      <font>
        <color theme="4" tint="-0.24994659260841701"/>
        <name val="Cambria"/>
        <scheme val="none"/>
      </font>
      <fill>
        <patternFill>
          <bgColor rgb="FFCCFFFF"/>
        </patternFill>
      </fill>
    </dxf>
    <dxf>
      <font>
        <b/>
        <i val="0"/>
        <color theme="0"/>
      </font>
      <fill>
        <patternFill>
          <bgColor rgb="FF0066CC"/>
        </patternFill>
      </fill>
    </dxf>
    <dxf>
      <font>
        <b/>
        <i val="0"/>
        <color theme="0"/>
      </font>
      <fill>
        <patternFill>
          <bgColor rgb="FF0066CC"/>
        </patternFill>
      </fill>
    </dxf>
    <dxf>
      <font>
        <b/>
        <i val="0"/>
        <color theme="0" tint="-0.499984740745262"/>
      </font>
      <fill>
        <patternFill>
          <bgColor theme="0"/>
        </patternFill>
      </fill>
      <border>
        <left/>
        <right style="thin">
          <color theme="0" tint="-0.499984740745262"/>
        </right>
        <top style="thin">
          <color theme="0" tint="-0.499984740745262"/>
        </top>
        <bottom style="thin">
          <color theme="0" tint="-0.499984740745262"/>
        </bottom>
      </border>
    </dxf>
    <dxf>
      <font>
        <color theme="0" tint="-0.499984740745262"/>
      </font>
      <fill>
        <patternFill patternType="none">
          <bgColor indexed="65"/>
        </patternFill>
      </fill>
      <border>
        <top style="thin">
          <color theme="0" tint="-0.499984740745262"/>
        </top>
        <bottom style="thin">
          <color theme="0" tint="-0.499984740745262"/>
        </bottom>
      </border>
    </dxf>
    <dxf>
      <font>
        <b/>
        <i val="0"/>
        <color theme="0"/>
      </font>
      <fill>
        <patternFill>
          <bgColor rgb="FF0066CC"/>
        </patternFill>
      </fill>
    </dxf>
    <dxf>
      <font>
        <b/>
        <i val="0"/>
        <color theme="0"/>
      </font>
      <fill>
        <patternFill>
          <bgColor rgb="FF0066CC"/>
        </patternFill>
      </fill>
    </dxf>
    <dxf>
      <font>
        <b/>
        <i val="0"/>
        <color theme="0"/>
      </font>
      <fill>
        <patternFill>
          <bgColor rgb="FF0066CC"/>
        </patternFill>
      </fill>
    </dxf>
    <dxf>
      <font>
        <b/>
        <i val="0"/>
        <color theme="0"/>
      </font>
      <fill>
        <patternFill>
          <bgColor rgb="FF0066CC"/>
        </patternFill>
      </fill>
    </dxf>
    <dxf>
      <font>
        <b/>
        <i val="0"/>
        <color theme="0"/>
      </font>
      <fill>
        <patternFill>
          <bgColor rgb="FF0066CC"/>
        </patternFill>
      </fill>
    </dxf>
    <dxf>
      <font>
        <b/>
        <i val="0"/>
        <color theme="0"/>
      </font>
      <fill>
        <patternFill>
          <bgColor rgb="FF69613B"/>
        </patternFill>
      </fill>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969696"/>
        </patternFill>
      </fill>
      <border>
        <left style="thin">
          <color theme="0"/>
        </left>
        <right style="thin">
          <color theme="0"/>
        </right>
        <top style="thin">
          <color theme="0"/>
        </top>
        <bottom style="thin">
          <color theme="0"/>
        </bottom>
      </border>
    </dxf>
    <dxf>
      <font>
        <b/>
        <i val="0"/>
        <color theme="0"/>
      </font>
      <fill>
        <patternFill>
          <bgColor rgb="FF969696"/>
        </patternFill>
      </fill>
      <border>
        <left/>
        <right style="thin">
          <color theme="0"/>
        </right>
        <top style="thin">
          <color theme="0"/>
        </top>
        <bottom style="thin">
          <color theme="0"/>
        </bottom>
      </border>
    </dxf>
    <dxf>
      <font>
        <b/>
        <i val="0"/>
        <color theme="0"/>
      </font>
      <fill>
        <patternFill>
          <bgColor rgb="FF969696"/>
        </patternFill>
      </fill>
      <border>
        <left style="thin">
          <color theme="0"/>
        </left>
        <right/>
        <top style="thin">
          <color theme="0"/>
        </top>
        <bottom style="thin">
          <color theme="0"/>
        </bottom>
      </border>
    </dxf>
    <dxf>
      <font>
        <b/>
        <i val="0"/>
        <color theme="0"/>
      </font>
      <fill>
        <patternFill>
          <bgColor rgb="FF69613B"/>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9" tint="0.79998168889431442"/>
        </patternFill>
      </fill>
    </dxf>
    <dxf>
      <fill>
        <patternFill patternType="none">
          <bgColor auto="1"/>
        </patternFill>
      </fill>
    </dxf>
    <dxf>
      <fill>
        <patternFill>
          <bgColor theme="9" tint="0.59996337778862885"/>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7" tint="0.79998168889431442"/>
        </patternFill>
      </fill>
    </dxf>
    <dxf>
      <fill>
        <patternFill>
          <bgColor theme="9" tint="0.59996337778862885"/>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0"/>
        </patternFill>
      </fill>
    </dxf>
    <dxf>
      <fill>
        <patternFill>
          <bgColor theme="9"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theme="0"/>
        </patternFill>
      </fill>
    </dxf>
    <dxf>
      <fill>
        <patternFill>
          <bgColor theme="9" tint="0.59996337778862885"/>
        </patternFill>
      </fill>
    </dxf>
    <dxf>
      <fill>
        <patternFill>
          <bgColor theme="0"/>
        </patternFill>
      </fill>
    </dxf>
    <dxf>
      <fill>
        <patternFill>
          <bgColor indexed="47"/>
        </patternFill>
      </fill>
    </dxf>
    <dxf>
      <fill>
        <patternFill>
          <bgColor rgb="FFFFFFCC"/>
        </patternFill>
      </fill>
    </dxf>
    <dxf>
      <fill>
        <patternFill>
          <bgColor theme="9"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9" tint="0.59996337778862885"/>
        </patternFill>
      </fill>
    </dxf>
    <dxf>
      <fill>
        <patternFill>
          <bgColor theme="0"/>
        </patternFill>
      </fill>
    </dxf>
    <dxf>
      <fill>
        <patternFill>
          <bgColor indexed="47"/>
        </patternFill>
      </fill>
    </dxf>
    <dxf>
      <fill>
        <patternFill>
          <bgColor indexed="47"/>
        </patternFill>
      </fill>
    </dxf>
    <dxf>
      <fill>
        <patternFill>
          <bgColor rgb="FFFFFFCC"/>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9" tint="0.79998168889431442"/>
        </patternFill>
      </fill>
    </dxf>
    <dxf>
      <fill>
        <patternFill>
          <bgColor theme="9" tint="0.59996337778862885"/>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solid">
          <bgColor theme="9"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9" tint="0.79998168889431442"/>
        </patternFill>
      </fill>
    </dxf>
    <dxf>
      <fill>
        <patternFill patternType="none">
          <bgColor auto="1"/>
        </patternFill>
      </fill>
    </dxf>
    <dxf>
      <fill>
        <patternFill patternType="none">
          <bgColor auto="1"/>
        </patternFill>
      </fill>
    </dxf>
    <dxf>
      <fill>
        <patternFill patternType="solid">
          <bgColor theme="9" tint="0.59996337778862885"/>
        </patternFill>
      </fill>
    </dxf>
    <dxf>
      <fill>
        <patternFill patternType="none">
          <bgColor auto="1"/>
        </patternFill>
      </fill>
    </dxf>
    <dxf>
      <fill>
        <patternFill patternType="solid">
          <bgColor theme="0"/>
        </patternFill>
      </fill>
    </dxf>
    <dxf>
      <fill>
        <patternFill>
          <bgColor theme="0"/>
        </patternFill>
      </fill>
    </dxf>
    <dxf>
      <fill>
        <patternFill>
          <bgColor theme="9" tint="0.59996337778862885"/>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59996337778862885"/>
        </patternFill>
      </fill>
    </dxf>
    <dxf>
      <fill>
        <patternFill>
          <bgColor theme="9" tint="0.39994506668294322"/>
        </patternFill>
      </fill>
    </dxf>
    <dxf>
      <fill>
        <patternFill>
          <bgColor theme="9" tint="0.79998168889431442"/>
        </patternFill>
      </fill>
    </dxf>
  </dxfs>
  <tableStyles count="0" defaultTableStyle="TableStyleMedium9" defaultPivotStyle="PivotStyleLight16"/>
  <colors>
    <mruColors>
      <color rgb="FFDDD9C4"/>
      <color rgb="FF0000FF"/>
      <color rgb="FF69613B"/>
      <color rgb="FF666633"/>
      <color rgb="FFFFFFCC"/>
      <color rgb="FF99CCFF"/>
      <color rgb="FFCCCCFF"/>
      <color rgb="FFC0C0C0"/>
      <color rgb="FFF2F2F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chemeClr val="tx1">
                    <a:lumMod val="65000"/>
                    <a:lumOff val="35000"/>
                  </a:schemeClr>
                </a:solidFill>
                <a:latin typeface="Arial Narrow"/>
                <a:ea typeface="Arial Narrow"/>
                <a:cs typeface="Arial Narrow"/>
              </a:defRPr>
            </a:pPr>
            <a:r>
              <a:rPr lang="es-ES" sz="1050" b="0" i="0" u="none" strike="noStrike" baseline="0">
                <a:solidFill>
                  <a:schemeClr val="tx1">
                    <a:lumMod val="65000"/>
                    <a:lumOff val="35000"/>
                  </a:schemeClr>
                </a:solidFill>
                <a:latin typeface="Arial Narrow"/>
              </a:rPr>
              <a:t>HUELLA DE CARBONO DE ALCANCE 1+2</a:t>
            </a:r>
          </a:p>
          <a:p>
            <a:pPr>
              <a:defRPr sz="1050" b="0" i="0" u="none" strike="noStrike" baseline="0">
                <a:solidFill>
                  <a:schemeClr val="tx1">
                    <a:lumMod val="65000"/>
                    <a:lumOff val="35000"/>
                  </a:schemeClr>
                </a:solidFill>
                <a:latin typeface="Arial Narrow"/>
                <a:ea typeface="Arial Narrow"/>
                <a:cs typeface="Arial Narrow"/>
              </a:defRPr>
            </a:pPr>
            <a:r>
              <a:rPr lang="es-ES" sz="1050" b="0" i="0" u="none" strike="noStrike" baseline="0">
                <a:solidFill>
                  <a:schemeClr val="tx1">
                    <a:lumMod val="65000"/>
                    <a:lumOff val="35000"/>
                  </a:schemeClr>
                </a:solidFill>
                <a:latin typeface="Arial Narrow"/>
              </a:rPr>
              <a:t>(t CO</a:t>
            </a:r>
            <a:r>
              <a:rPr lang="es-ES" sz="1050" b="0" i="0" u="none" strike="noStrike" baseline="-25000">
                <a:solidFill>
                  <a:schemeClr val="tx1">
                    <a:lumMod val="65000"/>
                    <a:lumOff val="35000"/>
                  </a:schemeClr>
                </a:solidFill>
                <a:latin typeface="Arial Narrow"/>
              </a:rPr>
              <a:t>2 </a:t>
            </a:r>
            <a:r>
              <a:rPr lang="es-ES" sz="1050" b="0" i="0" u="none" strike="noStrike" baseline="0">
                <a:solidFill>
                  <a:schemeClr val="tx1">
                    <a:lumMod val="65000"/>
                    <a:lumOff val="35000"/>
                  </a:schemeClr>
                </a:solidFill>
                <a:latin typeface="Arial Narrow"/>
              </a:rPr>
              <a:t>e)</a:t>
            </a:r>
          </a:p>
        </c:rich>
      </c:tx>
      <c:layout>
        <c:manualLayout>
          <c:xMode val="edge"/>
          <c:yMode val="edge"/>
          <c:x val="0.33147484224046464"/>
          <c:y val="4.519774011299435E-2"/>
        </c:manualLayout>
      </c:layout>
      <c:overlay val="0"/>
      <c:spPr>
        <a:noFill/>
        <a:ln w="25400">
          <a:noFill/>
        </a:ln>
      </c:spPr>
    </c:title>
    <c:autoTitleDeleted val="0"/>
    <c:plotArea>
      <c:layout>
        <c:manualLayout>
          <c:layoutTarget val="inner"/>
          <c:xMode val="edge"/>
          <c:yMode val="edge"/>
          <c:x val="0.13292664732697887"/>
          <c:y val="0.39855829466457959"/>
          <c:w val="0.82214228484597318"/>
          <c:h val="0.38076256980331863"/>
        </c:manualLayout>
      </c:layout>
      <c:barChart>
        <c:barDir val="col"/>
        <c:grouping val="clustered"/>
        <c:varyColors val="0"/>
        <c:ser>
          <c:idx val="0"/>
          <c:order val="0"/>
          <c:spPr>
            <a:solidFill>
              <a:schemeClr val="accent2">
                <a:lumMod val="60000"/>
                <a:lumOff val="40000"/>
              </a:schemeClr>
            </a:solidFill>
          </c:spPr>
          <c:invertIfNegative val="0"/>
          <c:dPt>
            <c:idx val="0"/>
            <c:invertIfNegative val="0"/>
            <c:bubble3D val="0"/>
            <c:extLst>
              <c:ext xmlns:c16="http://schemas.microsoft.com/office/drawing/2014/chart" uri="{C3380CC4-5D6E-409C-BE32-E72D297353CC}">
                <c16:uniqueId val="{00000001-AF2A-4C97-A595-6F1A5F4AB9E1}"/>
              </c:ext>
            </c:extLst>
          </c:dPt>
          <c:dPt>
            <c:idx val="1"/>
            <c:invertIfNegative val="0"/>
            <c:bubble3D val="0"/>
            <c:spPr>
              <a:solidFill>
                <a:schemeClr val="accent4">
                  <a:lumMod val="60000"/>
                  <a:lumOff val="40000"/>
                </a:schemeClr>
              </a:solidFill>
            </c:spPr>
            <c:extLst>
              <c:ext xmlns:c16="http://schemas.microsoft.com/office/drawing/2014/chart" uri="{C3380CC4-5D6E-409C-BE32-E72D297353CC}">
                <c16:uniqueId val="{00000002-E762-40CC-8666-CED6DD08BF86}"/>
              </c:ext>
            </c:extLst>
          </c:dPt>
          <c:cat>
            <c:strRef>
              <c:f>Datos!$B$1154:$B$1155</c:f>
              <c:strCache>
                <c:ptCount val="2"/>
                <c:pt idx="0">
                  <c:v>Emisiones dir. (alcance 1)</c:v>
                </c:pt>
                <c:pt idx="1">
                  <c:v>Emisiones ind. electricidad (alcance 2)</c:v>
                </c:pt>
              </c:strCache>
            </c:strRef>
          </c:cat>
          <c:val>
            <c:numRef>
              <c:f>Datos!$D$1154:$D$1155</c:f>
              <c:numCache>
                <c:formatCode>#,##0.00</c:formatCode>
                <c:ptCount val="2"/>
                <c:pt idx="0">
                  <c:v>0</c:v>
                </c:pt>
                <c:pt idx="1">
                  <c:v>0</c:v>
                </c:pt>
              </c:numCache>
            </c:numRef>
          </c:val>
          <c:extLst>
            <c:ext xmlns:c16="http://schemas.microsoft.com/office/drawing/2014/chart" uri="{C3380CC4-5D6E-409C-BE32-E72D297353CC}">
              <c16:uniqueId val="{00000002-AF2A-4C97-A595-6F1A5F4AB9E1}"/>
            </c:ext>
          </c:extLst>
        </c:ser>
        <c:dLbls>
          <c:showLegendKey val="0"/>
          <c:showVal val="0"/>
          <c:showCatName val="0"/>
          <c:showSerName val="0"/>
          <c:showPercent val="0"/>
          <c:showBubbleSize val="0"/>
        </c:dLbls>
        <c:gapWidth val="150"/>
        <c:axId val="344222344"/>
        <c:axId val="344221952"/>
      </c:barChart>
      <c:catAx>
        <c:axId val="344222344"/>
        <c:scaling>
          <c:orientation val="minMax"/>
        </c:scaling>
        <c:delete val="0"/>
        <c:axPos val="b"/>
        <c:numFmt formatCode="General" sourceLinked="1"/>
        <c:majorTickMark val="none"/>
        <c:minorTickMark val="none"/>
        <c:tickLblPos val="nextTo"/>
        <c:txPr>
          <a:bodyPr rot="0" vert="horz"/>
          <a:lstStyle/>
          <a:p>
            <a:pPr>
              <a:defRPr sz="1050" b="0" i="0" u="none" strike="noStrike" baseline="0">
                <a:solidFill>
                  <a:schemeClr val="tx1">
                    <a:lumMod val="65000"/>
                    <a:lumOff val="35000"/>
                  </a:schemeClr>
                </a:solidFill>
                <a:latin typeface="Arial Narrow"/>
                <a:ea typeface="Arial Narrow"/>
                <a:cs typeface="Arial Narrow"/>
              </a:defRPr>
            </a:pPr>
            <a:endParaRPr lang="es-ES"/>
          </a:p>
        </c:txPr>
        <c:crossAx val="344221952"/>
        <c:crosses val="autoZero"/>
        <c:auto val="1"/>
        <c:lblAlgn val="ctr"/>
        <c:lblOffset val="100"/>
        <c:noMultiLvlLbl val="0"/>
      </c:catAx>
      <c:valAx>
        <c:axId val="344221952"/>
        <c:scaling>
          <c:orientation val="minMax"/>
          <c:min val="0"/>
        </c:scaling>
        <c:delete val="0"/>
        <c:axPos val="l"/>
        <c:majorGridlines>
          <c:spPr>
            <a:ln>
              <a:solidFill>
                <a:schemeClr val="tx1">
                  <a:lumMod val="65000"/>
                  <a:lumOff val="35000"/>
                  <a:alpha val="30000"/>
                </a:schemeClr>
              </a:solidFill>
            </a:ln>
          </c:spPr>
        </c:majorGridlines>
        <c:numFmt formatCode="#,##0.0" sourceLinked="0"/>
        <c:majorTickMark val="none"/>
        <c:minorTickMark val="none"/>
        <c:tickLblPos val="nextTo"/>
        <c:txPr>
          <a:bodyPr rot="0" vert="horz"/>
          <a:lstStyle/>
          <a:p>
            <a:pPr>
              <a:defRPr sz="800" b="0" i="0" u="none" strike="noStrike" baseline="0">
                <a:solidFill>
                  <a:schemeClr val="tx1">
                    <a:lumMod val="65000"/>
                    <a:lumOff val="35000"/>
                  </a:schemeClr>
                </a:solidFill>
                <a:latin typeface="Arial Narrow"/>
                <a:ea typeface="Arial Narrow"/>
                <a:cs typeface="Arial Narrow"/>
              </a:defRPr>
            </a:pPr>
            <a:endParaRPr lang="es-ES"/>
          </a:p>
        </c:txPr>
        <c:crossAx val="344222344"/>
        <c:crosses val="autoZero"/>
        <c:crossBetween val="between"/>
      </c:valAx>
    </c:plotArea>
    <c:plotVisOnly val="1"/>
    <c:dispBlanksAs val="gap"/>
    <c:showDLblsOverMax val="0"/>
  </c:chart>
  <c:spPr>
    <a:solidFill>
      <a:schemeClr val="bg1"/>
    </a:solidFill>
  </c:spPr>
  <c:txPr>
    <a:bodyPr/>
    <a:lstStyle/>
    <a:p>
      <a:pPr>
        <a:defRPr sz="1050" b="0" i="0" u="none" strike="noStrike" baseline="0">
          <a:solidFill>
            <a:srgbClr val="000000"/>
          </a:solidFill>
          <a:latin typeface="Arial Narrow"/>
          <a:ea typeface="Arial Narrow"/>
          <a:cs typeface="Arial Narrow"/>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sz="1050"/>
              <a:t>EMISIONES DIRECTAS (ALCANCE 1)</a:t>
            </a:r>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manualLayout>
          <c:layoutTarget val="inner"/>
          <c:xMode val="edge"/>
          <c:yMode val="edge"/>
          <c:x val="0.4826379593176896"/>
          <c:y val="0.28499312039220298"/>
          <c:w val="0.44736996619310732"/>
          <c:h val="0.62807054227240511"/>
        </c:manualLayout>
      </c:layout>
      <c:barChart>
        <c:barDir val="bar"/>
        <c:grouping val="clustered"/>
        <c:varyColors val="0"/>
        <c:ser>
          <c:idx val="0"/>
          <c:order val="0"/>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Datos!$D$1173:$D$1179</c:f>
              <c:strCache>
                <c:ptCount val="7"/>
                <c:pt idx="0">
                  <c:v>Instalaciones fijas</c:v>
                </c:pt>
                <c:pt idx="1">
                  <c:v>Transporte por carretera</c:v>
                </c:pt>
                <c:pt idx="2">
                  <c:v>Transporte ferroviario</c:v>
                </c:pt>
                <c:pt idx="3">
                  <c:v>Transporte marítimo</c:v>
                </c:pt>
                <c:pt idx="4">
                  <c:v>Transporte aéreo</c:v>
                </c:pt>
                <c:pt idx="5">
                  <c:v>Funcionamiento de maquinaria</c:v>
                </c:pt>
                <c:pt idx="6">
                  <c:v>Fugitivas - climatización, refrigeración y otros</c:v>
                </c:pt>
              </c:strCache>
            </c:strRef>
          </c:cat>
          <c:val>
            <c:numRef>
              <c:f>Datos!$K$1173:$K$1179</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8E4-4454-BFFF-2B4FB8750B1A}"/>
            </c:ext>
          </c:extLst>
        </c:ser>
        <c:dLbls>
          <c:showLegendKey val="0"/>
          <c:showVal val="0"/>
          <c:showCatName val="0"/>
          <c:showSerName val="0"/>
          <c:showPercent val="0"/>
          <c:showBubbleSize val="0"/>
        </c:dLbls>
        <c:gapWidth val="104"/>
        <c:axId val="1979451776"/>
        <c:axId val="1979455520"/>
      </c:barChart>
      <c:catAx>
        <c:axId val="1979451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1979455520"/>
        <c:crosses val="autoZero"/>
        <c:auto val="1"/>
        <c:lblAlgn val="ctr"/>
        <c:lblOffset val="100"/>
        <c:noMultiLvlLbl val="0"/>
      </c:catAx>
      <c:valAx>
        <c:axId val="197945552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979451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sz="1050" b="0" i="0" baseline="0">
                <a:effectLst/>
              </a:rPr>
              <a:t>EMISIONES INDIRECTAS POR ELECTRICIDAD Y OTRAS (ALCANCE 2)</a:t>
            </a:r>
            <a:endParaRPr lang="es-ES" sz="9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manualLayout>
          <c:layoutTarget val="inner"/>
          <c:xMode val="edge"/>
          <c:yMode val="edge"/>
          <c:x val="0.4683410040549032"/>
          <c:y val="0.39795948939084286"/>
          <c:w val="0.45110358010158164"/>
          <c:h val="0.55111441625560409"/>
        </c:manualLayout>
      </c:layout>
      <c:barChart>
        <c:barDir val="bar"/>
        <c:grouping val="clustered"/>
        <c:varyColors val="0"/>
        <c:ser>
          <c:idx val="0"/>
          <c:order val="0"/>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Datos!$D$1182:$D$1184</c:f>
              <c:strCache>
                <c:ptCount val="3"/>
                <c:pt idx="0">
                  <c:v>Electricidad edificios</c:v>
                </c:pt>
                <c:pt idx="1">
                  <c:v>Electricidad vehículos</c:v>
                </c:pt>
                <c:pt idx="2">
                  <c:v>Calor, vapor, frío, aire comprimido</c:v>
                </c:pt>
              </c:strCache>
            </c:strRef>
          </c:cat>
          <c:val>
            <c:numRef>
              <c:f>Datos!$K$1182:$K$1184</c:f>
              <c:numCache>
                <c:formatCode>0.0%</c:formatCode>
                <c:ptCount val="3"/>
                <c:pt idx="0">
                  <c:v>0</c:v>
                </c:pt>
                <c:pt idx="1">
                  <c:v>0</c:v>
                </c:pt>
                <c:pt idx="2">
                  <c:v>0</c:v>
                </c:pt>
              </c:numCache>
            </c:numRef>
          </c:val>
          <c:extLst>
            <c:ext xmlns:c16="http://schemas.microsoft.com/office/drawing/2014/chart" uri="{C3380CC4-5D6E-409C-BE32-E72D297353CC}">
              <c16:uniqueId val="{00000000-7388-460C-9596-DDC5B94B14F9}"/>
            </c:ext>
          </c:extLst>
        </c:ser>
        <c:dLbls>
          <c:showLegendKey val="0"/>
          <c:showVal val="0"/>
          <c:showCatName val="0"/>
          <c:showSerName val="0"/>
          <c:showPercent val="0"/>
          <c:showBubbleSize val="0"/>
        </c:dLbls>
        <c:gapWidth val="104"/>
        <c:axId val="1979446784"/>
        <c:axId val="1979444288"/>
      </c:barChart>
      <c:catAx>
        <c:axId val="19794467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1979444288"/>
        <c:crosses val="autoZero"/>
        <c:auto val="1"/>
        <c:lblAlgn val="ctr"/>
        <c:lblOffset val="100"/>
        <c:noMultiLvlLbl val="0"/>
      </c:catAx>
      <c:valAx>
        <c:axId val="197944428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979446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s-ES" sz="1100" b="1" i="0" u="none" strike="noStrike" baseline="0">
                <a:solidFill>
                  <a:srgbClr val="808080"/>
                </a:solidFill>
                <a:latin typeface="Arial Narrow"/>
              </a:rPr>
              <a:t>Evolución emisiones absolutas </a:t>
            </a:r>
          </a:p>
          <a:p>
            <a:pPr>
              <a:defRPr sz="1000" b="0" i="0" u="none" strike="noStrike" baseline="0">
                <a:solidFill>
                  <a:srgbClr val="000000"/>
                </a:solidFill>
                <a:latin typeface="Arial Narrow"/>
                <a:ea typeface="Arial Narrow"/>
                <a:cs typeface="Arial Narrow"/>
              </a:defRPr>
            </a:pPr>
            <a:r>
              <a:rPr lang="es-ES" sz="1000" b="1" i="0" u="none" strike="noStrike" baseline="0">
                <a:solidFill>
                  <a:srgbClr val="808080"/>
                </a:solidFill>
                <a:latin typeface="Arial Narrow"/>
              </a:rPr>
              <a:t>t CO</a:t>
            </a:r>
            <a:r>
              <a:rPr lang="es-ES" sz="1000" b="1" i="0" u="none" strike="noStrike" baseline="-25000">
                <a:solidFill>
                  <a:srgbClr val="808080"/>
                </a:solidFill>
                <a:latin typeface="Arial Narrow"/>
              </a:rPr>
              <a:t>2</a:t>
            </a:r>
            <a:r>
              <a:rPr lang="es-ES" sz="1000" b="1" i="0" u="none" strike="noStrike" baseline="0">
                <a:solidFill>
                  <a:srgbClr val="808080"/>
                </a:solidFill>
                <a:latin typeface="Arial Narrow"/>
              </a:rPr>
              <a:t>eq</a:t>
            </a:r>
          </a:p>
        </c:rich>
      </c:tx>
      <c:overlay val="0"/>
      <c:spPr>
        <a:noFill/>
        <a:ln w="25400">
          <a:noFill/>
        </a:ln>
      </c:spPr>
    </c:title>
    <c:autoTitleDeleted val="0"/>
    <c:plotArea>
      <c:layout/>
      <c:barChart>
        <c:barDir val="col"/>
        <c:grouping val="clustered"/>
        <c:varyColors val="0"/>
        <c:ser>
          <c:idx val="1"/>
          <c:order val="0"/>
          <c:spPr>
            <a:solidFill>
              <a:srgbClr val="69613B"/>
            </a:solidFill>
          </c:spPr>
          <c:invertIfNegative val="0"/>
          <c:cat>
            <c:multiLvlStrRef>
              <c:f>Datos!$D$1199:$G$1199</c:f>
            </c:multiLvlStrRef>
          </c:cat>
          <c:val>
            <c:numRef>
              <c:f>Datos!$D$1200:$G$1200</c:f>
              <c:numCache>
                <c:formatCode>0.00</c:formatCode>
                <c:ptCount val="4"/>
                <c:pt idx="0">
                  <c:v>0</c:v>
                </c:pt>
                <c:pt idx="1">
                  <c:v>0</c:v>
                </c:pt>
                <c:pt idx="2">
                  <c:v>0</c:v>
                </c:pt>
                <c:pt idx="3">
                  <c:v>0</c:v>
                </c:pt>
              </c:numCache>
            </c:numRef>
          </c:val>
          <c:extLst>
            <c:ext xmlns:c16="http://schemas.microsoft.com/office/drawing/2014/chart" uri="{C3380CC4-5D6E-409C-BE32-E72D297353CC}">
              <c16:uniqueId val="{00000000-A105-4FEC-9BFE-1CB0C493158E}"/>
            </c:ext>
          </c:extLst>
        </c:ser>
        <c:dLbls>
          <c:showLegendKey val="0"/>
          <c:showVal val="0"/>
          <c:showCatName val="0"/>
          <c:showSerName val="0"/>
          <c:showPercent val="0"/>
          <c:showBubbleSize val="0"/>
        </c:dLbls>
        <c:gapWidth val="150"/>
        <c:axId val="344219600"/>
        <c:axId val="344219992"/>
      </c:barChart>
      <c:catAx>
        <c:axId val="344219600"/>
        <c:scaling>
          <c:orientation val="minMax"/>
        </c:scaling>
        <c:delete val="0"/>
        <c:axPos val="b"/>
        <c:numFmt formatCode="General" sourceLinked="1"/>
        <c:majorTickMark val="none"/>
        <c:minorTickMark val="none"/>
        <c:tickLblPos val="nextTo"/>
        <c:txPr>
          <a:bodyPr rot="0" vert="horz"/>
          <a:lstStyle/>
          <a:p>
            <a:pPr>
              <a:defRPr sz="1050" b="0" i="0" u="none" strike="noStrike" baseline="0">
                <a:solidFill>
                  <a:srgbClr val="808080"/>
                </a:solidFill>
                <a:latin typeface="Arial Narrow"/>
                <a:ea typeface="Arial Narrow"/>
                <a:cs typeface="Arial Narrow"/>
              </a:defRPr>
            </a:pPr>
            <a:endParaRPr lang="es-ES"/>
          </a:p>
        </c:txPr>
        <c:crossAx val="344219992"/>
        <c:crosses val="autoZero"/>
        <c:auto val="1"/>
        <c:lblAlgn val="ctr"/>
        <c:lblOffset val="100"/>
        <c:noMultiLvlLbl val="0"/>
      </c:catAx>
      <c:valAx>
        <c:axId val="344219992"/>
        <c:scaling>
          <c:orientation val="minMax"/>
          <c:min val="0"/>
        </c:scaling>
        <c:delete val="0"/>
        <c:axPos val="l"/>
        <c:majorGridlines>
          <c:spPr>
            <a:ln>
              <a:solidFill>
                <a:schemeClr val="tx1">
                  <a:lumMod val="65000"/>
                  <a:lumOff val="35000"/>
                  <a:alpha val="30000"/>
                </a:schemeClr>
              </a:solidFill>
            </a:ln>
          </c:spPr>
        </c:majorGridlines>
        <c:numFmt formatCode="#,##0.00" sourceLinked="0"/>
        <c:majorTickMark val="none"/>
        <c:minorTickMark val="none"/>
        <c:tickLblPos val="nextTo"/>
        <c:spPr>
          <a:ln w="9525">
            <a:solidFill>
              <a:schemeClr val="bg1">
                <a:lumMod val="50000"/>
              </a:schemeClr>
            </a:solidFill>
          </a:ln>
        </c:spPr>
        <c:txPr>
          <a:bodyPr rot="0" vert="horz"/>
          <a:lstStyle/>
          <a:p>
            <a:pPr>
              <a:defRPr sz="900" b="0" i="0" u="none" strike="noStrike" baseline="0">
                <a:solidFill>
                  <a:srgbClr val="808080"/>
                </a:solidFill>
                <a:latin typeface="Arial Narrow"/>
                <a:ea typeface="Arial Narrow"/>
                <a:cs typeface="Arial Narrow"/>
              </a:defRPr>
            </a:pPr>
            <a:endParaRPr lang="es-ES"/>
          </a:p>
        </c:txPr>
        <c:crossAx val="344219600"/>
        <c:crosses val="autoZero"/>
        <c:crossBetween val="between"/>
      </c:valAx>
    </c:plotArea>
    <c:plotVisOnly val="1"/>
    <c:dispBlanksAs val="zero"/>
    <c:showDLblsOverMax val="0"/>
  </c:chart>
  <c:txPr>
    <a:bodyPr/>
    <a:lstStyle/>
    <a:p>
      <a:pPr>
        <a:defRPr sz="1000" b="0" i="0" u="none" strike="noStrike" baseline="0">
          <a:solidFill>
            <a:srgbClr val="000000"/>
          </a:solidFill>
          <a:latin typeface="Arial Narrow"/>
          <a:ea typeface="Arial Narrow"/>
          <a:cs typeface="Arial Narrow"/>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s-ES" sz="1200" b="1" i="0" u="none" strike="noStrike" baseline="0">
                <a:solidFill>
                  <a:srgbClr val="808080"/>
                </a:solidFill>
                <a:latin typeface="Arial Narrow"/>
              </a:rPr>
              <a:t>Comparación media del ratio de emisiones de dos trienios</a:t>
            </a:r>
          </a:p>
          <a:p>
            <a:pPr>
              <a:defRPr sz="1000" b="0" i="0" u="none" strike="noStrike" baseline="0">
                <a:solidFill>
                  <a:srgbClr val="000000"/>
                </a:solidFill>
                <a:latin typeface="Arial Narrow"/>
                <a:ea typeface="Arial Narrow"/>
                <a:cs typeface="Arial Narrow"/>
              </a:defRPr>
            </a:pPr>
            <a:r>
              <a:rPr lang="es-ES" sz="1000" b="1" i="0" u="none" strike="noStrike" baseline="0">
                <a:solidFill>
                  <a:srgbClr val="808080"/>
                </a:solidFill>
                <a:latin typeface="Arial Narrow"/>
              </a:rPr>
              <a:t>a = año de cálculo</a:t>
            </a:r>
          </a:p>
          <a:p>
            <a:pPr>
              <a:defRPr sz="1000" b="0" i="0" u="none" strike="noStrike" baseline="0">
                <a:solidFill>
                  <a:srgbClr val="000000"/>
                </a:solidFill>
                <a:latin typeface="Arial Narrow"/>
                <a:ea typeface="Arial Narrow"/>
                <a:cs typeface="Arial Narrow"/>
              </a:defRPr>
            </a:pPr>
            <a:r>
              <a:rPr lang="es-ES" sz="1050" b="1" i="0" u="none" strike="noStrike" baseline="0">
                <a:solidFill>
                  <a:srgbClr val="808080"/>
                </a:solidFill>
                <a:latin typeface="Arial Narrow"/>
              </a:rPr>
              <a:t>t CO</a:t>
            </a:r>
            <a:r>
              <a:rPr lang="es-ES" sz="1050" b="1" i="0" u="none" strike="noStrike" baseline="-25000">
                <a:solidFill>
                  <a:srgbClr val="808080"/>
                </a:solidFill>
                <a:latin typeface="Arial Narrow"/>
              </a:rPr>
              <a:t>2</a:t>
            </a:r>
            <a:r>
              <a:rPr lang="es-ES" sz="1050" b="1" i="0" u="none" strike="noStrike" baseline="0">
                <a:solidFill>
                  <a:srgbClr val="808080"/>
                </a:solidFill>
                <a:latin typeface="Arial Narrow"/>
              </a:rPr>
              <a:t>eq/hab</a:t>
            </a:r>
          </a:p>
        </c:rich>
      </c:tx>
      <c:overlay val="0"/>
      <c:spPr>
        <a:noFill/>
        <a:ln w="25400">
          <a:noFill/>
        </a:ln>
      </c:spPr>
    </c:title>
    <c:autoTitleDeleted val="0"/>
    <c:plotArea>
      <c:layout/>
      <c:lineChart>
        <c:grouping val="standard"/>
        <c:varyColors val="0"/>
        <c:ser>
          <c:idx val="1"/>
          <c:order val="0"/>
          <c:spPr>
            <a:ln w="22225">
              <a:solidFill>
                <a:schemeClr val="accent1"/>
              </a:solidFill>
            </a:ln>
          </c:spPr>
          <c:marker>
            <c:spPr>
              <a:solidFill>
                <a:srgbClr val="69613B"/>
              </a:solidFill>
              <a:ln>
                <a:noFill/>
              </a:ln>
            </c:spPr>
          </c:marker>
          <c:dPt>
            <c:idx val="1"/>
            <c:bubble3D val="0"/>
            <c:spPr>
              <a:ln w="22225">
                <a:solidFill>
                  <a:srgbClr val="69613B"/>
                </a:solidFill>
              </a:ln>
            </c:spPr>
            <c:extLst>
              <c:ext xmlns:c16="http://schemas.microsoft.com/office/drawing/2014/chart" uri="{C3380CC4-5D6E-409C-BE32-E72D297353CC}">
                <c16:uniqueId val="{00000001-89B5-4A0C-B501-5E03A98A23BF}"/>
              </c:ext>
            </c:extLst>
          </c:dPt>
          <c:cat>
            <c:strRef>
              <c:f>Datos!$C$1204:$C$1205</c:f>
              <c:strCache>
                <c:ptCount val="2"/>
                <c:pt idx="0">
                  <c:v>Promedio ratio trienio (a-3, a-2, a-1)</c:v>
                </c:pt>
                <c:pt idx="1">
                  <c:v>Promedio ratio trienio (a-2, a-1, a)</c:v>
                </c:pt>
              </c:strCache>
            </c:strRef>
          </c:cat>
          <c:val>
            <c:numRef>
              <c:f>Datos!$D$1204:$D$1205</c:f>
              <c:numCache>
                <c:formatCode>General</c:formatCode>
                <c:ptCount val="2"/>
                <c:pt idx="0" formatCode="0.0000">
                  <c:v>0</c:v>
                </c:pt>
                <c:pt idx="1">
                  <c:v>0</c:v>
                </c:pt>
              </c:numCache>
            </c:numRef>
          </c:val>
          <c:smooth val="0"/>
          <c:extLst>
            <c:ext xmlns:c16="http://schemas.microsoft.com/office/drawing/2014/chart" uri="{C3380CC4-5D6E-409C-BE32-E72D297353CC}">
              <c16:uniqueId val="{00000000-89B5-4A0C-B501-5E03A98A23BF}"/>
            </c:ext>
          </c:extLst>
        </c:ser>
        <c:dLbls>
          <c:showLegendKey val="0"/>
          <c:showVal val="0"/>
          <c:showCatName val="0"/>
          <c:showSerName val="0"/>
          <c:showPercent val="0"/>
          <c:showBubbleSize val="0"/>
        </c:dLbls>
        <c:marker val="1"/>
        <c:smooth val="0"/>
        <c:axId val="344220776"/>
        <c:axId val="344221168"/>
      </c:lineChart>
      <c:catAx>
        <c:axId val="344220776"/>
        <c:scaling>
          <c:orientation val="minMax"/>
        </c:scaling>
        <c:delete val="0"/>
        <c:axPos val="b"/>
        <c:numFmt formatCode="General" sourceLinked="1"/>
        <c:majorTickMark val="none"/>
        <c:minorTickMark val="none"/>
        <c:tickLblPos val="nextTo"/>
        <c:txPr>
          <a:bodyPr rot="0" vert="horz"/>
          <a:lstStyle/>
          <a:p>
            <a:pPr>
              <a:defRPr sz="1050" b="0" i="0" u="none" strike="noStrike" baseline="0">
                <a:solidFill>
                  <a:srgbClr val="808080"/>
                </a:solidFill>
                <a:latin typeface="Arial Narrow"/>
                <a:ea typeface="Arial Narrow"/>
                <a:cs typeface="Arial Narrow"/>
              </a:defRPr>
            </a:pPr>
            <a:endParaRPr lang="es-ES"/>
          </a:p>
        </c:txPr>
        <c:crossAx val="344221168"/>
        <c:crosses val="autoZero"/>
        <c:auto val="1"/>
        <c:lblAlgn val="ctr"/>
        <c:lblOffset val="100"/>
        <c:noMultiLvlLbl val="0"/>
      </c:catAx>
      <c:valAx>
        <c:axId val="344221168"/>
        <c:scaling>
          <c:orientation val="minMax"/>
          <c:min val="0"/>
        </c:scaling>
        <c:delete val="0"/>
        <c:axPos val="l"/>
        <c:majorGridlines>
          <c:spPr>
            <a:ln>
              <a:solidFill>
                <a:schemeClr val="tx1">
                  <a:lumMod val="65000"/>
                  <a:lumOff val="35000"/>
                  <a:alpha val="30000"/>
                </a:schemeClr>
              </a:solidFill>
            </a:ln>
          </c:spPr>
        </c:majorGridlines>
        <c:numFmt formatCode="#,##0.00" sourceLinked="0"/>
        <c:majorTickMark val="none"/>
        <c:minorTickMark val="none"/>
        <c:tickLblPos val="nextTo"/>
        <c:spPr>
          <a:ln>
            <a:solidFill>
              <a:schemeClr val="bg1">
                <a:lumMod val="50000"/>
              </a:schemeClr>
            </a:solidFill>
          </a:ln>
        </c:spPr>
        <c:txPr>
          <a:bodyPr rot="0" vert="horz"/>
          <a:lstStyle/>
          <a:p>
            <a:pPr>
              <a:defRPr sz="900" b="0" i="0" u="none" strike="noStrike" baseline="0">
                <a:solidFill>
                  <a:srgbClr val="808080"/>
                </a:solidFill>
                <a:latin typeface="Arial Narrow"/>
                <a:ea typeface="Arial Narrow"/>
                <a:cs typeface="Arial Narrow"/>
              </a:defRPr>
            </a:pPr>
            <a:endParaRPr lang="es-ES"/>
          </a:p>
        </c:txPr>
        <c:crossAx val="344220776"/>
        <c:crosses val="autoZero"/>
        <c:crossBetween val="between"/>
      </c:valAx>
    </c:plotArea>
    <c:plotVisOnly val="1"/>
    <c:dispBlanksAs val="zero"/>
    <c:showDLblsOverMax val="0"/>
  </c:chart>
  <c:txPr>
    <a:bodyPr/>
    <a:lstStyle/>
    <a:p>
      <a:pPr>
        <a:defRPr sz="1000" b="0" i="0" u="none" strike="noStrike" baseline="0">
          <a:solidFill>
            <a:srgbClr val="000000"/>
          </a:solidFill>
          <a:latin typeface="Arial Narrow"/>
          <a:ea typeface="Arial Narrow"/>
          <a:cs typeface="Arial Narrow"/>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sz="1050"/>
              <a:t>EMISIONES DIRECTAS (ALCANCE 1)</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manualLayout>
          <c:layoutTarget val="inner"/>
          <c:xMode val="edge"/>
          <c:yMode val="edge"/>
          <c:x val="0.4826379593176896"/>
          <c:y val="0.28499312039220298"/>
          <c:w val="0.44736996619310732"/>
          <c:h val="0.62807054227240511"/>
        </c:manualLayout>
      </c:layout>
      <c:barChart>
        <c:barDir val="bar"/>
        <c:grouping val="clustered"/>
        <c:varyColors val="0"/>
        <c:ser>
          <c:idx val="0"/>
          <c:order val="0"/>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Datos!$D$1173:$D$1179</c:f>
              <c:strCache>
                <c:ptCount val="7"/>
                <c:pt idx="0">
                  <c:v>Instalaciones fijas</c:v>
                </c:pt>
                <c:pt idx="1">
                  <c:v>Transporte por carretera</c:v>
                </c:pt>
                <c:pt idx="2">
                  <c:v>Transporte ferroviario</c:v>
                </c:pt>
                <c:pt idx="3">
                  <c:v>Transporte marítimo</c:v>
                </c:pt>
                <c:pt idx="4">
                  <c:v>Transporte aéreo</c:v>
                </c:pt>
                <c:pt idx="5">
                  <c:v>Funcionamiento de maquinaria</c:v>
                </c:pt>
                <c:pt idx="6">
                  <c:v>Fugitivas - climatización, refrigeración y otros</c:v>
                </c:pt>
              </c:strCache>
            </c:strRef>
          </c:cat>
          <c:val>
            <c:numRef>
              <c:f>Datos!$K$1173:$K$1179</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26-43F4-8313-261C88DF9320}"/>
            </c:ext>
          </c:extLst>
        </c:ser>
        <c:dLbls>
          <c:showLegendKey val="0"/>
          <c:showVal val="0"/>
          <c:showCatName val="0"/>
          <c:showSerName val="0"/>
          <c:showPercent val="0"/>
          <c:showBubbleSize val="0"/>
        </c:dLbls>
        <c:gapWidth val="104"/>
        <c:axId val="1979451776"/>
        <c:axId val="1979455520"/>
      </c:barChart>
      <c:catAx>
        <c:axId val="1979451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1979455520"/>
        <c:crosses val="autoZero"/>
        <c:auto val="1"/>
        <c:lblAlgn val="ctr"/>
        <c:lblOffset val="100"/>
        <c:noMultiLvlLbl val="0"/>
      </c:catAx>
      <c:valAx>
        <c:axId val="197945552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979451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s-ES" sz="1050" b="0" i="0" baseline="0">
                <a:effectLst/>
              </a:rPr>
              <a:t>EMISIONES INDIRECTAS POR ELECTRICIDAD Y OTRAS (ALCANCE 2)</a:t>
            </a:r>
            <a:endParaRPr lang="es-ES" sz="9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s-ES"/>
        </a:p>
      </c:txPr>
    </c:title>
    <c:autoTitleDeleted val="0"/>
    <c:plotArea>
      <c:layout>
        <c:manualLayout>
          <c:layoutTarget val="inner"/>
          <c:xMode val="edge"/>
          <c:yMode val="edge"/>
          <c:x val="0.4683410040549032"/>
          <c:y val="0.39795948939084286"/>
          <c:w val="0.45110358010158164"/>
          <c:h val="0.55111441625560409"/>
        </c:manualLayout>
      </c:layout>
      <c:barChart>
        <c:barDir val="bar"/>
        <c:grouping val="clustered"/>
        <c:varyColors val="0"/>
        <c:ser>
          <c:idx val="0"/>
          <c:order val="0"/>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Datos!$D$1182:$D$1184</c:f>
              <c:strCache>
                <c:ptCount val="3"/>
                <c:pt idx="0">
                  <c:v>Electricidad edificios</c:v>
                </c:pt>
                <c:pt idx="1">
                  <c:v>Electricidad vehículos</c:v>
                </c:pt>
                <c:pt idx="2">
                  <c:v>Calor, vapor, frío, aire comprimido</c:v>
                </c:pt>
              </c:strCache>
            </c:strRef>
          </c:cat>
          <c:val>
            <c:numRef>
              <c:f>Datos!$K$1182:$K$1184</c:f>
              <c:numCache>
                <c:formatCode>0.0%</c:formatCode>
                <c:ptCount val="3"/>
                <c:pt idx="0">
                  <c:v>0</c:v>
                </c:pt>
                <c:pt idx="1">
                  <c:v>0</c:v>
                </c:pt>
                <c:pt idx="2">
                  <c:v>0</c:v>
                </c:pt>
              </c:numCache>
            </c:numRef>
          </c:val>
          <c:extLst>
            <c:ext xmlns:c16="http://schemas.microsoft.com/office/drawing/2014/chart" uri="{C3380CC4-5D6E-409C-BE32-E72D297353CC}">
              <c16:uniqueId val="{00000000-D7B1-4268-9B01-AE133310C067}"/>
            </c:ext>
          </c:extLst>
        </c:ser>
        <c:dLbls>
          <c:showLegendKey val="0"/>
          <c:showVal val="0"/>
          <c:showCatName val="0"/>
          <c:showSerName val="0"/>
          <c:showPercent val="0"/>
          <c:showBubbleSize val="0"/>
        </c:dLbls>
        <c:gapWidth val="104"/>
        <c:axId val="1979446784"/>
        <c:axId val="1979444288"/>
      </c:barChart>
      <c:catAx>
        <c:axId val="19794467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s-ES"/>
          </a:p>
        </c:txPr>
        <c:crossAx val="1979444288"/>
        <c:crosses val="autoZero"/>
        <c:auto val="1"/>
        <c:lblAlgn val="ctr"/>
        <c:lblOffset val="100"/>
        <c:noMultiLvlLbl val="0"/>
      </c:catAx>
      <c:valAx>
        <c:axId val="197944428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979446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latin typeface="Arial Narrow" panose="020B060602020203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10. Revisiones calculadora'!A1"/><Relationship Id="rId1" Type="http://schemas.openxmlformats.org/officeDocument/2006/relationships/hyperlink" Target="#'8. Informe final. Resultados'!A1"/><Relationship Id="rId4" Type="http://schemas.openxmlformats.org/officeDocument/2006/relationships/image" Target="../media/image2.gif"/></Relationships>
</file>

<file path=xl/drawings/_rels/drawing11.xml.rels><?xml version="1.0" encoding="UTF-8" standalone="yes"?>
<Relationships xmlns="http://schemas.openxmlformats.org/package/2006/relationships"><Relationship Id="rId3" Type="http://schemas.openxmlformats.org/officeDocument/2006/relationships/hyperlink" Target="#'9. Factores de emisi&#243;n'!A1"/><Relationship Id="rId2" Type="http://schemas.openxmlformats.org/officeDocument/2006/relationships/image" Target="../media/image2.gif"/><Relationship Id="rId1" Type="http://schemas.openxmlformats.org/officeDocument/2006/relationships/image" Target="../media/image3.jpeg"/><Relationship Id="rId5" Type="http://schemas.openxmlformats.org/officeDocument/2006/relationships/image" Target="../media/image4.wmf"/><Relationship Id="rId4" Type="http://schemas.openxmlformats.org/officeDocument/2006/relationships/hyperlink" Target="#Observaciones!C96"/></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4.wmf"/><Relationship Id="rId1" Type="http://schemas.openxmlformats.org/officeDocument/2006/relationships/hyperlink" Target="#'9_Observaciones'!C12"/><Relationship Id="rId4"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2. Hoja de trabajo. Consumos'!A1"/><Relationship Id="rId1" Type="http://schemas.openxmlformats.org/officeDocument/2006/relationships/hyperlink" Target="#CONTENIDO!A1"/><Relationship Id="rId6" Type="http://schemas.openxmlformats.org/officeDocument/2006/relationships/image" Target="../media/image4.wmf"/><Relationship Id="rId5" Type="http://schemas.openxmlformats.org/officeDocument/2006/relationships/hyperlink" Target="#Observaciones!C13"/><Relationship Id="rId4" Type="http://schemas.openxmlformats.org/officeDocument/2006/relationships/image" Target="../media/image2.gif"/></Relationships>
</file>

<file path=xl/drawings/_rels/drawing3.xml.rels><?xml version="1.0" encoding="UTF-8" standalone="yes"?>
<Relationships xmlns="http://schemas.openxmlformats.org/package/2006/relationships"><Relationship Id="rId3" Type="http://schemas.openxmlformats.org/officeDocument/2006/relationships/hyperlink" Target="#'1.Datos generales municipio'!A1"/><Relationship Id="rId2" Type="http://schemas.openxmlformats.org/officeDocument/2006/relationships/image" Target="../media/image2.gif"/><Relationship Id="rId1" Type="http://schemas.openxmlformats.org/officeDocument/2006/relationships/image" Target="../media/image3.jpeg"/><Relationship Id="rId4" Type="http://schemas.openxmlformats.org/officeDocument/2006/relationships/hyperlink" Target="#'3. Instalaciones fijas'!A1"/></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2. Hoja de trabajo. Consumos'!A1"/><Relationship Id="rId1" Type="http://schemas.openxmlformats.org/officeDocument/2006/relationships/hyperlink" Target="#'4. Veh&#237;culos y maquinaria'!A1"/><Relationship Id="rId4" Type="http://schemas.openxmlformats.org/officeDocument/2006/relationships/image" Target="../media/image2.gif"/></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3. Instalaciones fijas'!A1"/><Relationship Id="rId1" Type="http://schemas.openxmlformats.org/officeDocument/2006/relationships/hyperlink" Target="#'5. Emisiones Fugitivas'!A1"/><Relationship Id="rId4" Type="http://schemas.openxmlformats.org/officeDocument/2006/relationships/image" Target="../media/image2.gif"/></Relationships>
</file>

<file path=xl/drawings/_rels/drawing6.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4. Veh&#237;culos y maquinaria'!A1"/><Relationship Id="rId1" Type="http://schemas.openxmlformats.org/officeDocument/2006/relationships/hyperlink" Target="#'6. Informaci&#243;n adicional'!A1"/><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hyperlink" Target="#'7.Electricidad y otras energ&#237;as'!A1"/><Relationship Id="rId2" Type="http://schemas.openxmlformats.org/officeDocument/2006/relationships/hyperlink" Target="#'5. Emisiones Fugitivas'!A1"/><Relationship Id="rId1" Type="http://schemas.openxmlformats.org/officeDocument/2006/relationships/image" Target="../media/image3.jpeg"/><Relationship Id="rId6" Type="http://schemas.openxmlformats.org/officeDocument/2006/relationships/image" Target="../media/image2.gif"/><Relationship Id="rId5" Type="http://schemas.openxmlformats.org/officeDocument/2006/relationships/image" Target="../media/image4.wmf"/><Relationship Id="rId4" Type="http://schemas.openxmlformats.org/officeDocument/2006/relationships/hyperlink" Target="#'9_Observaciones'!C12"/></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8. Informe final. Resultados'!A1"/><Relationship Id="rId1" Type="http://schemas.openxmlformats.org/officeDocument/2006/relationships/hyperlink" Target="#'6. Informaci&#243;n adicional'!A1"/><Relationship Id="rId6" Type="http://schemas.openxmlformats.org/officeDocument/2006/relationships/image" Target="../media/image2.gif"/><Relationship Id="rId5" Type="http://schemas.openxmlformats.org/officeDocument/2006/relationships/image" Target="../media/image4.wmf"/><Relationship Id="rId4" Type="http://schemas.openxmlformats.org/officeDocument/2006/relationships/hyperlink" Target="#'9_Observaciones'!C12"/></Relationships>
</file>

<file path=xl/drawings/_rels/drawing9.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hyperlink" Target="#'9. Factores de emisi&#243;n'!A1"/><Relationship Id="rId7" Type="http://schemas.openxmlformats.org/officeDocument/2006/relationships/chart" Target="../charts/chart3.xml"/><Relationship Id="rId2" Type="http://schemas.openxmlformats.org/officeDocument/2006/relationships/hyperlink" Target="#'7.Electricidad y otras energ&#237;as'!A1"/><Relationship Id="rId1" Type="http://schemas.openxmlformats.org/officeDocument/2006/relationships/image" Target="../media/image3.jpeg"/><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gif"/><Relationship Id="rId9"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6</xdr:col>
      <xdr:colOff>131153</xdr:colOff>
      <xdr:row>41</xdr:row>
      <xdr:rowOff>485775</xdr:rowOff>
    </xdr:from>
    <xdr:to>
      <xdr:col>10</xdr:col>
      <xdr:colOff>52755</xdr:colOff>
      <xdr:row>46</xdr:row>
      <xdr:rowOff>76202</xdr:rowOff>
    </xdr:to>
    <xdr:sp macro="" textlink="">
      <xdr:nvSpPr>
        <xdr:cNvPr id="2" name="7 Rectángulo redondeado">
          <a:extLst>
            <a:ext uri="{FF2B5EF4-FFF2-40B4-BE49-F238E27FC236}">
              <a16:creationId xmlns:a16="http://schemas.microsoft.com/office/drawing/2014/main" id="{00000000-0008-0000-0000-000002000000}"/>
            </a:ext>
          </a:extLst>
        </xdr:cNvPr>
        <xdr:cNvSpPr/>
      </xdr:nvSpPr>
      <xdr:spPr>
        <a:xfrm>
          <a:off x="4826978" y="8943975"/>
          <a:ext cx="2807677" cy="990602"/>
        </a:xfrm>
        <a:prstGeom prst="roundRect">
          <a:avLst/>
        </a:prstGeom>
        <a:solidFill>
          <a:schemeClr val="lt1">
            <a:alpha val="2000"/>
          </a:schemeClr>
        </a:solidFill>
        <a:ln w="15875">
          <a:solidFill>
            <a:srgbClr val="6961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indent="0" algn="ctr"/>
          <a:r>
            <a:rPr lang="es-ES" sz="1200" b="0">
              <a:solidFill>
                <a:srgbClr val="69613B"/>
              </a:solidFill>
              <a:latin typeface="Arial Narrow" panose="020B0606020202030204" pitchFamily="34" charset="0"/>
              <a:ea typeface="+mn-ea"/>
              <a:cs typeface="+mn-cs"/>
            </a:rPr>
            <a:t>CELDAS QUE SE AUTOCOMPLETAN</a:t>
          </a: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a:p>
          <a:pPr marL="0" indent="0" algn="ctr"/>
          <a:endParaRPr lang="es-ES" sz="1400" b="1">
            <a:solidFill>
              <a:srgbClr val="0099B5"/>
            </a:solidFill>
            <a:latin typeface="Arial Narrow" panose="020B0606020202030204" pitchFamily="34" charset="0"/>
            <a:ea typeface="+mn-ea"/>
            <a:cs typeface="+mn-cs"/>
          </a:endParaRPr>
        </a:p>
      </xdr:txBody>
    </xdr:sp>
    <xdr:clientData/>
  </xdr:twoCellAnchor>
  <xdr:twoCellAnchor editAs="absolute">
    <xdr:from>
      <xdr:col>1</xdr:col>
      <xdr:colOff>279155</xdr:colOff>
      <xdr:row>41</xdr:row>
      <xdr:rowOff>521675</xdr:rowOff>
    </xdr:from>
    <xdr:to>
      <xdr:col>5</xdr:col>
      <xdr:colOff>2469905</xdr:colOff>
      <xdr:row>46</xdr:row>
      <xdr:rowOff>111369</xdr:rowOff>
    </xdr:to>
    <xdr:sp macro="" textlink="">
      <xdr:nvSpPr>
        <xdr:cNvPr id="3" name="1 Rectángulo redondeado">
          <a:extLst>
            <a:ext uri="{FF2B5EF4-FFF2-40B4-BE49-F238E27FC236}">
              <a16:creationId xmlns:a16="http://schemas.microsoft.com/office/drawing/2014/main" id="{00000000-0008-0000-0000-000003000000}"/>
            </a:ext>
          </a:extLst>
        </xdr:cNvPr>
        <xdr:cNvSpPr/>
      </xdr:nvSpPr>
      <xdr:spPr>
        <a:xfrm>
          <a:off x="783980" y="8979875"/>
          <a:ext cx="3771900" cy="989869"/>
        </a:xfrm>
        <a:prstGeom prst="roundRect">
          <a:avLst/>
        </a:prstGeom>
        <a:solidFill>
          <a:schemeClr val="lt1">
            <a:alpha val="2000"/>
          </a:schemeClr>
        </a:solidFill>
        <a:ln w="15875">
          <a:solidFill>
            <a:srgbClr val="6961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ES" sz="1200" b="0">
              <a:solidFill>
                <a:srgbClr val="69613B"/>
              </a:solidFill>
              <a:latin typeface="Arial Narrow" panose="020B0606020202030204" pitchFamily="34" charset="0"/>
            </a:rPr>
            <a:t>CELDAS</a:t>
          </a:r>
          <a:r>
            <a:rPr lang="es-ES" sz="1200" b="0" baseline="0">
              <a:solidFill>
                <a:srgbClr val="69613B"/>
              </a:solidFill>
              <a:latin typeface="Arial Narrow" panose="020B0606020202030204" pitchFamily="34" charset="0"/>
            </a:rPr>
            <a:t> A CUMPLIMENTAR</a:t>
          </a:r>
          <a:endParaRPr lang="es-ES" sz="1200" b="0">
            <a:solidFill>
              <a:srgbClr val="69613B"/>
            </a:solidFill>
            <a:latin typeface="Arial Narrow" panose="020B0606020202030204" pitchFamily="34" charset="0"/>
          </a:endParaRPr>
        </a:p>
      </xdr:txBody>
    </xdr:sp>
    <xdr:clientData/>
  </xdr:twoCellAnchor>
  <xdr:twoCellAnchor editAs="absolute">
    <xdr:from>
      <xdr:col>8</xdr:col>
      <xdr:colOff>2083044</xdr:colOff>
      <xdr:row>0</xdr:row>
      <xdr:rowOff>19050</xdr:rowOff>
    </xdr:from>
    <xdr:to>
      <xdr:col>12</xdr:col>
      <xdr:colOff>8793</xdr:colOff>
      <xdr:row>2</xdr:row>
      <xdr:rowOff>171450</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4169" y="19050"/>
          <a:ext cx="97374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5</xdr:col>
      <xdr:colOff>701235</xdr:colOff>
      <xdr:row>2</xdr:row>
      <xdr:rowOff>142875</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87210" cy="628650"/>
        </a:xfrm>
        <a:prstGeom prst="rect">
          <a:avLst/>
        </a:prstGeom>
      </xdr:spPr>
    </xdr:pic>
    <xdr:clientData/>
  </xdr:twoCellAnchor>
  <xdr:twoCellAnchor>
    <xdr:from>
      <xdr:col>5</xdr:col>
      <xdr:colOff>2009042</xdr:colOff>
      <xdr:row>9</xdr:row>
      <xdr:rowOff>48358</xdr:rowOff>
    </xdr:from>
    <xdr:to>
      <xdr:col>5</xdr:col>
      <xdr:colOff>2504342</xdr:colOff>
      <xdr:row>9</xdr:row>
      <xdr:rowOff>343633</xdr:rowOff>
    </xdr:to>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4192465" y="2458916"/>
          <a:ext cx="495300" cy="295275"/>
        </a:xfrm>
        <a:prstGeom prst="rect">
          <a:avLst/>
        </a:prstGeom>
        <a:solidFill>
          <a:srgbClr val="69613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1">
              <a:solidFill>
                <a:schemeClr val="bg1"/>
              </a:solidFill>
              <a:latin typeface="+mn-lt"/>
            </a:rPr>
            <a:t>V.24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2</xdr:col>
      <xdr:colOff>53787</xdr:colOff>
      <xdr:row>0</xdr:row>
      <xdr:rowOff>85724</xdr:rowOff>
    </xdr:from>
    <xdr:to>
      <xdr:col>4</xdr:col>
      <xdr:colOff>206188</xdr:colOff>
      <xdr:row>0</xdr:row>
      <xdr:rowOff>361949</xdr:rowOff>
    </xdr:to>
    <xdr:sp macro="" textlink="">
      <xdr:nvSpPr>
        <xdr:cNvPr id="3" name="6 Flecha derecha">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rot="10800000">
          <a:off x="1873062" y="85724"/>
          <a:ext cx="390526"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absolute">
    <xdr:from>
      <xdr:col>4</xdr:col>
      <xdr:colOff>282389</xdr:colOff>
      <xdr:row>0</xdr:row>
      <xdr:rowOff>85725</xdr:rowOff>
    </xdr:from>
    <xdr:to>
      <xdr:col>4</xdr:col>
      <xdr:colOff>663389</xdr:colOff>
      <xdr:row>0</xdr:row>
      <xdr:rowOff>361950</xdr:rowOff>
    </xdr:to>
    <xdr:sp macro="" textlink="">
      <xdr:nvSpPr>
        <xdr:cNvPr id="4" name="7 Flecha derecha">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2339789"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oneCell">
    <xdr:from>
      <xdr:col>18</xdr:col>
      <xdr:colOff>171450</xdr:colOff>
      <xdr:row>0</xdr:row>
      <xdr:rowOff>47625</xdr:rowOff>
    </xdr:from>
    <xdr:to>
      <xdr:col>18</xdr:col>
      <xdr:colOff>550795</xdr:colOff>
      <xdr:row>0</xdr:row>
      <xdr:rowOff>428625</xdr:rowOff>
    </xdr:to>
    <xdr:pic>
      <xdr:nvPicPr>
        <xdr:cNvPr id="5" name="1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06250" y="47625"/>
          <a:ext cx="37934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8282</xdr:colOff>
      <xdr:row>0</xdr:row>
      <xdr:rowOff>0</xdr:rowOff>
    </xdr:from>
    <xdr:to>
      <xdr:col>1</xdr:col>
      <xdr:colOff>8697</xdr:colOff>
      <xdr:row>0</xdr:row>
      <xdr:rowOff>447261</xdr:rowOff>
    </xdr:to>
    <xdr:pic>
      <xdr:nvPicPr>
        <xdr:cNvPr id="6" name="Imagen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82" y="0"/>
          <a:ext cx="1781590" cy="447261"/>
        </a:xfrm>
        <a:prstGeom prst="rect">
          <a:avLst/>
        </a:prstGeom>
      </xdr:spPr>
    </xdr:pic>
    <xdr:clientData/>
  </xdr:twoCellAnchor>
  <xdr:twoCellAnchor>
    <xdr:from>
      <xdr:col>5</xdr:col>
      <xdr:colOff>161925</xdr:colOff>
      <xdr:row>0</xdr:row>
      <xdr:rowOff>57150</xdr:rowOff>
    </xdr:from>
    <xdr:to>
      <xdr:col>5</xdr:col>
      <xdr:colOff>161925</xdr:colOff>
      <xdr:row>0</xdr:row>
      <xdr:rowOff>371475</xdr:rowOff>
    </xdr:to>
    <xdr:cxnSp macro="">
      <xdr:nvCxnSpPr>
        <xdr:cNvPr id="7" name="8 Conector recto">
          <a:extLst>
            <a:ext uri="{FF2B5EF4-FFF2-40B4-BE49-F238E27FC236}">
              <a16:creationId xmlns:a16="http://schemas.microsoft.com/office/drawing/2014/main" id="{00000000-0008-0000-0200-00000C000000}"/>
            </a:ext>
          </a:extLst>
        </xdr:cNvPr>
        <xdr:cNvCxnSpPr/>
      </xdr:nvCxnSpPr>
      <xdr:spPr>
        <a:xfrm>
          <a:off x="3305175" y="57150"/>
          <a:ext cx="0" cy="314325"/>
        </a:xfrm>
        <a:prstGeom prst="line">
          <a:avLst/>
        </a:prstGeom>
        <a:ln>
          <a:solidFill>
            <a:srgbClr val="C0C0C0"/>
          </a:solidFill>
        </a:ln>
        <a:effectLst/>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8943975</xdr:colOff>
      <xdr:row>0</xdr:row>
      <xdr:rowOff>9525</xdr:rowOff>
    </xdr:from>
    <xdr:to>
      <xdr:col>4</xdr:col>
      <xdr:colOff>323850</xdr:colOff>
      <xdr:row>0</xdr:row>
      <xdr:rowOff>390525</xdr:rowOff>
    </xdr:to>
    <xdr:pic>
      <xdr:nvPicPr>
        <xdr:cNvPr id="10713" name="14 Imagen">
          <a:extLst>
            <a:ext uri="{FF2B5EF4-FFF2-40B4-BE49-F238E27FC236}">
              <a16:creationId xmlns:a16="http://schemas.microsoft.com/office/drawing/2014/main" id="{00000000-0008-0000-0B00-0000D92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53800" y="9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752476</xdr:colOff>
      <xdr:row>0</xdr:row>
      <xdr:rowOff>390525</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81176" cy="390525"/>
        </a:xfrm>
        <a:prstGeom prst="rect">
          <a:avLst/>
        </a:prstGeom>
      </xdr:spPr>
    </xdr:pic>
    <xdr:clientData/>
  </xdr:twoCellAnchor>
  <xdr:twoCellAnchor editAs="absolute">
    <xdr:from>
      <xdr:col>2</xdr:col>
      <xdr:colOff>809625</xdr:colOff>
      <xdr:row>0</xdr:row>
      <xdr:rowOff>47625</xdr:rowOff>
    </xdr:from>
    <xdr:to>
      <xdr:col>2</xdr:col>
      <xdr:colOff>1200151</xdr:colOff>
      <xdr:row>0</xdr:row>
      <xdr:rowOff>323850</xdr:rowOff>
    </xdr:to>
    <xdr:sp macro="" textlink="">
      <xdr:nvSpPr>
        <xdr:cNvPr id="6" name="6 Flecha derecha">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rot="10800000">
          <a:off x="1838325" y="47625"/>
          <a:ext cx="390526"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oneCell">
    <xdr:from>
      <xdr:col>1</xdr:col>
      <xdr:colOff>1333500</xdr:colOff>
      <xdr:row>13</xdr:row>
      <xdr:rowOff>0</xdr:rowOff>
    </xdr:from>
    <xdr:to>
      <xdr:col>3</xdr:col>
      <xdr:colOff>581025</xdr:colOff>
      <xdr:row>13</xdr:row>
      <xdr:rowOff>0</xdr:rowOff>
    </xdr:to>
    <xdr:pic>
      <xdr:nvPicPr>
        <xdr:cNvPr id="7"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A00-00002A0018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57325" y="4229100"/>
          <a:ext cx="1962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6</xdr:col>
      <xdr:colOff>1257300</xdr:colOff>
      <xdr:row>1127</xdr:row>
      <xdr:rowOff>0</xdr:rowOff>
    </xdr:from>
    <xdr:ext cx="0" cy="89866"/>
    <xdr:pic>
      <xdr:nvPicPr>
        <xdr:cNvPr id="2" name="6 Imagen" descr="D:\Documents and Settings\enotario\Configuración local\Temp\Temporary Internet Files\Content.IE5\QQXMQY3R\MC900442072[1].wmf">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7075" y="17164050"/>
          <a:ext cx="0" cy="8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358588</xdr:colOff>
      <xdr:row>1171</xdr:row>
      <xdr:rowOff>0</xdr:rowOff>
    </xdr:from>
    <xdr:to>
      <xdr:col>17</xdr:col>
      <xdr:colOff>638736</xdr:colOff>
      <xdr:row>1180</xdr:row>
      <xdr:rowOff>19050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367552</xdr:colOff>
      <xdr:row>1180</xdr:row>
      <xdr:rowOff>172569</xdr:rowOff>
    </xdr:from>
    <xdr:to>
      <xdr:col>17</xdr:col>
      <xdr:colOff>642096</xdr:colOff>
      <xdr:row>1184</xdr:row>
      <xdr:rowOff>186576</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0</xdr:row>
      <xdr:rowOff>85724</xdr:rowOff>
    </xdr:from>
    <xdr:to>
      <xdr:col>3</xdr:col>
      <xdr:colOff>361950</xdr:colOff>
      <xdr:row>0</xdr:row>
      <xdr:rowOff>361949</xdr:rowOff>
    </xdr:to>
    <xdr:sp macro="" textlink="">
      <xdr:nvSpPr>
        <xdr:cNvPr id="5" name="4 Flecha derecha">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rot="10800000">
          <a:off x="1885950" y="85724"/>
          <a:ext cx="390525"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3</xdr:col>
      <xdr:colOff>447675</xdr:colOff>
      <xdr:row>0</xdr:row>
      <xdr:rowOff>85725</xdr:rowOff>
    </xdr:from>
    <xdr:to>
      <xdr:col>3</xdr:col>
      <xdr:colOff>828675</xdr:colOff>
      <xdr:row>0</xdr:row>
      <xdr:rowOff>361950</xdr:rowOff>
    </xdr:to>
    <xdr:sp macro="" textlink="">
      <xdr:nvSpPr>
        <xdr:cNvPr id="6" name="5 Flecha derecha">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2400300"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absolute">
    <xdr:from>
      <xdr:col>16</xdr:col>
      <xdr:colOff>495300</xdr:colOff>
      <xdr:row>0</xdr:row>
      <xdr:rowOff>38100</xdr:rowOff>
    </xdr:from>
    <xdr:to>
      <xdr:col>16</xdr:col>
      <xdr:colOff>876300</xdr:colOff>
      <xdr:row>0</xdr:row>
      <xdr:rowOff>419100</xdr:rowOff>
    </xdr:to>
    <xdr:pic>
      <xdr:nvPicPr>
        <xdr:cNvPr id="782913" name="14 Imagen">
          <a:extLst>
            <a:ext uri="{FF2B5EF4-FFF2-40B4-BE49-F238E27FC236}">
              <a16:creationId xmlns:a16="http://schemas.microsoft.com/office/drawing/2014/main" id="{00000000-0008-0000-0100-000041F20B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44225" y="3810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5</xdr:col>
      <xdr:colOff>133350</xdr:colOff>
      <xdr:row>0</xdr:row>
      <xdr:rowOff>66675</xdr:rowOff>
    </xdr:from>
    <xdr:to>
      <xdr:col>5</xdr:col>
      <xdr:colOff>133350</xdr:colOff>
      <xdr:row>0</xdr:row>
      <xdr:rowOff>381000</xdr:rowOff>
    </xdr:to>
    <xdr:cxnSp macro="">
      <xdr:nvCxnSpPr>
        <xdr:cNvPr id="9" name="8 Conector recto">
          <a:extLst>
            <a:ext uri="{FF2B5EF4-FFF2-40B4-BE49-F238E27FC236}">
              <a16:creationId xmlns:a16="http://schemas.microsoft.com/office/drawing/2014/main" id="{00000000-0008-0000-0100-000009000000}"/>
            </a:ext>
          </a:extLst>
        </xdr:cNvPr>
        <xdr:cNvCxnSpPr/>
      </xdr:nvCxnSpPr>
      <xdr:spPr>
        <a:xfrm>
          <a:off x="3343275" y="66675"/>
          <a:ext cx="0" cy="314325"/>
        </a:xfrm>
        <a:prstGeom prst="line">
          <a:avLst/>
        </a:prstGeom>
        <a:ln>
          <a:solidFill>
            <a:srgbClr val="DDD9C4"/>
          </a:solidFill>
        </a:ln>
        <a:effectLst/>
      </xdr:spPr>
      <xdr:style>
        <a:lnRef idx="2">
          <a:schemeClr val="accent5"/>
        </a:lnRef>
        <a:fillRef idx="0">
          <a:schemeClr val="accent5"/>
        </a:fillRef>
        <a:effectRef idx="1">
          <a:schemeClr val="accent5"/>
        </a:effectRef>
        <a:fontRef idx="minor">
          <a:schemeClr val="tx1"/>
        </a:fontRef>
      </xdr:style>
    </xdr:cxnSp>
    <xdr:clientData/>
  </xdr:twoCellAnchor>
  <xdr:twoCellAnchor editAs="oneCell">
    <xdr:from>
      <xdr:col>0</xdr:col>
      <xdr:colOff>19050</xdr:colOff>
      <xdr:row>0</xdr:row>
      <xdr:rowOff>0</xdr:rowOff>
    </xdr:from>
    <xdr:to>
      <xdr:col>1</xdr:col>
      <xdr:colOff>1</xdr:colOff>
      <xdr:row>1</xdr:row>
      <xdr:rowOff>0</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 y="0"/>
          <a:ext cx="1781176" cy="457200"/>
        </a:xfrm>
        <a:prstGeom prst="rect">
          <a:avLst/>
        </a:prstGeom>
      </xdr:spPr>
    </xdr:pic>
    <xdr:clientData/>
  </xdr:twoCellAnchor>
  <xdr:twoCellAnchor editAs="oneCell">
    <xdr:from>
      <xdr:col>13</xdr:col>
      <xdr:colOff>657225</xdr:colOff>
      <xdr:row>43</xdr:row>
      <xdr:rowOff>0</xdr:rowOff>
    </xdr:from>
    <xdr:to>
      <xdr:col>13</xdr:col>
      <xdr:colOff>657225</xdr:colOff>
      <xdr:row>44</xdr:row>
      <xdr:rowOff>9524</xdr:rowOff>
    </xdr:to>
    <xdr:pic>
      <xdr:nvPicPr>
        <xdr:cNvPr id="7" name="6 Imagen" descr="D:\Documents and Settings\enotario\Configuración local\Temp\Temporary Internet Files\Content.IE5\QQXMQY3R\MC900442072[1].wmf">
          <a:hlinkClick xmlns:r="http://schemas.openxmlformats.org/officeDocument/2006/relationships" r:id="rId5"/>
          <a:extLst>
            <a:ext uri="{FF2B5EF4-FFF2-40B4-BE49-F238E27FC236}">
              <a16:creationId xmlns:a16="http://schemas.microsoft.com/office/drawing/2014/main" id="{00000000-0008-0000-0100-000064C817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0225" y="430530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657225</xdr:colOff>
      <xdr:row>43</xdr:row>
      <xdr:rowOff>0</xdr:rowOff>
    </xdr:from>
    <xdr:to>
      <xdr:col>13</xdr:col>
      <xdr:colOff>657225</xdr:colOff>
      <xdr:row>43</xdr:row>
      <xdr:rowOff>171450</xdr:rowOff>
    </xdr:to>
    <xdr:pic>
      <xdr:nvPicPr>
        <xdr:cNvPr id="8" name="6 Imagen" descr="D:\Documents and Settings\enotario\Configuración local\Temp\Temporary Internet Files\Content.IE5\QQXMQY3R\MC900442072[1].wmf">
          <a:hlinkClick xmlns:r="http://schemas.openxmlformats.org/officeDocument/2006/relationships" r:id="rId5"/>
          <a:extLst>
            <a:ext uri="{FF2B5EF4-FFF2-40B4-BE49-F238E27FC236}">
              <a16:creationId xmlns:a16="http://schemas.microsoft.com/office/drawing/2014/main" id="{00000000-0008-0000-0100-000065C817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0225" y="471487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657225</xdr:colOff>
      <xdr:row>43</xdr:row>
      <xdr:rowOff>0</xdr:rowOff>
    </xdr:from>
    <xdr:to>
      <xdr:col>13</xdr:col>
      <xdr:colOff>657225</xdr:colOff>
      <xdr:row>44</xdr:row>
      <xdr:rowOff>9526</xdr:rowOff>
    </xdr:to>
    <xdr:pic>
      <xdr:nvPicPr>
        <xdr:cNvPr id="10" name="6 Imagen" descr="D:\Documents and Settings\enotario\Configuración local\Temp\Temporary Internet Files\Content.IE5\QQXMQY3R\MC900442072[1].wmf">
          <a:hlinkClick xmlns:r="http://schemas.openxmlformats.org/officeDocument/2006/relationships" r:id="rId5"/>
          <a:extLst>
            <a:ext uri="{FF2B5EF4-FFF2-40B4-BE49-F238E27FC236}">
              <a16:creationId xmlns:a16="http://schemas.microsoft.com/office/drawing/2014/main" id="{00000000-0008-0000-0100-000066C817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0225" y="4924425"/>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657225</xdr:colOff>
      <xdr:row>43</xdr:row>
      <xdr:rowOff>0</xdr:rowOff>
    </xdr:from>
    <xdr:to>
      <xdr:col>13</xdr:col>
      <xdr:colOff>657225</xdr:colOff>
      <xdr:row>43</xdr:row>
      <xdr:rowOff>171450</xdr:rowOff>
    </xdr:to>
    <xdr:pic>
      <xdr:nvPicPr>
        <xdr:cNvPr id="13" name="6 Imagen" descr="D:\Documents and Settings\enotario\Configuración local\Temp\Temporary Internet Files\Content.IE5\QQXMQY3R\MC900442072[1].wmf">
          <a:hlinkClick xmlns:r="http://schemas.openxmlformats.org/officeDocument/2006/relationships" r:id="rId5"/>
          <a:extLst>
            <a:ext uri="{FF2B5EF4-FFF2-40B4-BE49-F238E27FC236}">
              <a16:creationId xmlns:a16="http://schemas.microsoft.com/office/drawing/2014/main" id="{00000000-0008-0000-0100-00006AC817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0225" y="534352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657225</xdr:colOff>
      <xdr:row>43</xdr:row>
      <xdr:rowOff>0</xdr:rowOff>
    </xdr:from>
    <xdr:to>
      <xdr:col>13</xdr:col>
      <xdr:colOff>657225</xdr:colOff>
      <xdr:row>44</xdr:row>
      <xdr:rowOff>9526</xdr:rowOff>
    </xdr:to>
    <xdr:pic>
      <xdr:nvPicPr>
        <xdr:cNvPr id="14" name="6 Imagen" descr="D:\Documents and Settings\enotario\Configuración local\Temp\Temporary Internet Files\Content.IE5\QQXMQY3R\MC900442072[1].wmf">
          <a:hlinkClick xmlns:r="http://schemas.openxmlformats.org/officeDocument/2006/relationships" r:id="rId5"/>
          <a:extLst>
            <a:ext uri="{FF2B5EF4-FFF2-40B4-BE49-F238E27FC236}">
              <a16:creationId xmlns:a16="http://schemas.microsoft.com/office/drawing/2014/main" id="{00000000-0008-0000-0100-00006BC817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0225" y="5553075"/>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571500</xdr:colOff>
      <xdr:row>0</xdr:row>
      <xdr:rowOff>38100</xdr:rowOff>
    </xdr:from>
    <xdr:to>
      <xdr:col>17</xdr:col>
      <xdr:colOff>219075</xdr:colOff>
      <xdr:row>0</xdr:row>
      <xdr:rowOff>419100</xdr:rowOff>
    </xdr:to>
    <xdr:pic>
      <xdr:nvPicPr>
        <xdr:cNvPr id="2" name="1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8650" y="3810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1781176</xdr:colOff>
      <xdr:row>1</xdr:row>
      <xdr:rowOff>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81176" cy="457200"/>
        </a:xfrm>
        <a:prstGeom prst="rect">
          <a:avLst/>
        </a:prstGeom>
      </xdr:spPr>
    </xdr:pic>
    <xdr:clientData/>
  </xdr:twoCellAnchor>
  <xdr:twoCellAnchor editAs="oneCell">
    <xdr:from>
      <xdr:col>0</xdr:col>
      <xdr:colOff>0</xdr:colOff>
      <xdr:row>0</xdr:row>
      <xdr:rowOff>9525</xdr:rowOff>
    </xdr:from>
    <xdr:to>
      <xdr:col>0</xdr:col>
      <xdr:colOff>1781176</xdr:colOff>
      <xdr:row>1</xdr:row>
      <xdr:rowOff>9525</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525"/>
          <a:ext cx="1781176" cy="457200"/>
        </a:xfrm>
        <a:prstGeom prst="rect">
          <a:avLst/>
        </a:prstGeom>
      </xdr:spPr>
    </xdr:pic>
    <xdr:clientData/>
  </xdr:twoCellAnchor>
  <xdr:twoCellAnchor>
    <xdr:from>
      <xdr:col>5</xdr:col>
      <xdr:colOff>104775</xdr:colOff>
      <xdr:row>0</xdr:row>
      <xdr:rowOff>57150</xdr:rowOff>
    </xdr:from>
    <xdr:to>
      <xdr:col>5</xdr:col>
      <xdr:colOff>104775</xdr:colOff>
      <xdr:row>0</xdr:row>
      <xdr:rowOff>371475</xdr:rowOff>
    </xdr:to>
    <xdr:cxnSp macro="">
      <xdr:nvCxnSpPr>
        <xdr:cNvPr id="12" name="8 Conector recto">
          <a:extLst>
            <a:ext uri="{FF2B5EF4-FFF2-40B4-BE49-F238E27FC236}">
              <a16:creationId xmlns:a16="http://schemas.microsoft.com/office/drawing/2014/main" id="{00000000-0008-0000-0200-00000C000000}"/>
            </a:ext>
          </a:extLst>
        </xdr:cNvPr>
        <xdr:cNvCxnSpPr/>
      </xdr:nvCxnSpPr>
      <xdr:spPr>
        <a:xfrm>
          <a:off x="3524250" y="57150"/>
          <a:ext cx="0" cy="314325"/>
        </a:xfrm>
        <a:prstGeom prst="line">
          <a:avLst/>
        </a:prstGeom>
        <a:ln>
          <a:solidFill>
            <a:srgbClr val="C0C0C0"/>
          </a:solidFill>
        </a:ln>
        <a:effectLst/>
      </xdr:spPr>
      <xdr:style>
        <a:lnRef idx="2">
          <a:schemeClr val="accent5"/>
        </a:lnRef>
        <a:fillRef idx="0">
          <a:schemeClr val="accent5"/>
        </a:fillRef>
        <a:effectRef idx="1">
          <a:schemeClr val="accent5"/>
        </a:effectRef>
        <a:fontRef idx="minor">
          <a:schemeClr val="tx1"/>
        </a:fontRef>
      </xdr:style>
    </xdr:cxnSp>
    <xdr:clientData/>
  </xdr:twoCellAnchor>
  <xdr:twoCellAnchor>
    <xdr:from>
      <xdr:col>2</xdr:col>
      <xdr:colOff>76200</xdr:colOff>
      <xdr:row>0</xdr:row>
      <xdr:rowOff>66675</xdr:rowOff>
    </xdr:from>
    <xdr:to>
      <xdr:col>3</xdr:col>
      <xdr:colOff>352425</xdr:colOff>
      <xdr:row>0</xdr:row>
      <xdr:rowOff>342900</xdr:rowOff>
    </xdr:to>
    <xdr:sp macro="" textlink="">
      <xdr:nvSpPr>
        <xdr:cNvPr id="13" name="4 Flecha derecha">
          <a:hlinkClick xmlns:r="http://schemas.openxmlformats.org/officeDocument/2006/relationships" r:id="rId3"/>
          <a:extLst>
            <a:ext uri="{FF2B5EF4-FFF2-40B4-BE49-F238E27FC236}">
              <a16:creationId xmlns:a16="http://schemas.microsoft.com/office/drawing/2014/main" id="{00000000-0008-0000-0200-00000D000000}"/>
            </a:ext>
          </a:extLst>
        </xdr:cNvPr>
        <xdr:cNvSpPr/>
      </xdr:nvSpPr>
      <xdr:spPr>
        <a:xfrm rot="10800000">
          <a:off x="1914525" y="66675"/>
          <a:ext cx="390525"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xdr:from>
      <xdr:col>3</xdr:col>
      <xdr:colOff>438150</xdr:colOff>
      <xdr:row>0</xdr:row>
      <xdr:rowOff>66676</xdr:rowOff>
    </xdr:from>
    <xdr:to>
      <xdr:col>4</xdr:col>
      <xdr:colOff>95250</xdr:colOff>
      <xdr:row>0</xdr:row>
      <xdr:rowOff>342901</xdr:rowOff>
    </xdr:to>
    <xdr:sp macro="" textlink="">
      <xdr:nvSpPr>
        <xdr:cNvPr id="14" name="5 Flecha derecha">
          <a:hlinkClick xmlns:r="http://schemas.openxmlformats.org/officeDocument/2006/relationships" r:id="rId4"/>
          <a:extLst>
            <a:ext uri="{FF2B5EF4-FFF2-40B4-BE49-F238E27FC236}">
              <a16:creationId xmlns:a16="http://schemas.microsoft.com/office/drawing/2014/main" id="{00000000-0008-0000-0200-00000E000000}"/>
            </a:ext>
          </a:extLst>
        </xdr:cNvPr>
        <xdr:cNvSpPr/>
      </xdr:nvSpPr>
      <xdr:spPr>
        <a:xfrm>
          <a:off x="2390775" y="66676"/>
          <a:ext cx="390525"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352425</xdr:colOff>
      <xdr:row>0</xdr:row>
      <xdr:rowOff>85725</xdr:rowOff>
    </xdr:from>
    <xdr:to>
      <xdr:col>4</xdr:col>
      <xdr:colOff>733425</xdr:colOff>
      <xdr:row>0</xdr:row>
      <xdr:rowOff>361950</xdr:rowOff>
    </xdr:to>
    <xdr:sp macro="" textlink="">
      <xdr:nvSpPr>
        <xdr:cNvPr id="3" name="15 Flecha derecha">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2343150"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absolute">
    <xdr:from>
      <xdr:col>2</xdr:col>
      <xdr:colOff>47625</xdr:colOff>
      <xdr:row>0</xdr:row>
      <xdr:rowOff>85725</xdr:rowOff>
    </xdr:from>
    <xdr:to>
      <xdr:col>4</xdr:col>
      <xdr:colOff>266700</xdr:colOff>
      <xdr:row>0</xdr:row>
      <xdr:rowOff>361950</xdr:rowOff>
    </xdr:to>
    <xdr:sp macro="" textlink="">
      <xdr:nvSpPr>
        <xdr:cNvPr id="6" name="21 Flecha derecha">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rot="10800000">
          <a:off x="1876425"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oneCell">
    <xdr:from>
      <xdr:col>17</xdr:col>
      <xdr:colOff>638175</xdr:colOff>
      <xdr:row>0</xdr:row>
      <xdr:rowOff>47625</xdr:rowOff>
    </xdr:from>
    <xdr:to>
      <xdr:col>18</xdr:col>
      <xdr:colOff>200025</xdr:colOff>
      <xdr:row>0</xdr:row>
      <xdr:rowOff>428625</xdr:rowOff>
    </xdr:to>
    <xdr:pic>
      <xdr:nvPicPr>
        <xdr:cNvPr id="10" name="27 Imagen">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450050" y="476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0</xdr:col>
      <xdr:colOff>1781176</xdr:colOff>
      <xdr:row>1</xdr:row>
      <xdr:rowOff>9525</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525"/>
          <a:ext cx="1781176" cy="457200"/>
        </a:xfrm>
        <a:prstGeom prst="rect">
          <a:avLst/>
        </a:prstGeom>
      </xdr:spPr>
    </xdr:pic>
    <xdr:clientData/>
  </xdr:twoCellAnchor>
  <xdr:twoCellAnchor>
    <xdr:from>
      <xdr:col>4</xdr:col>
      <xdr:colOff>1381125</xdr:colOff>
      <xdr:row>0</xdr:row>
      <xdr:rowOff>57150</xdr:rowOff>
    </xdr:from>
    <xdr:to>
      <xdr:col>4</xdr:col>
      <xdr:colOff>1381125</xdr:colOff>
      <xdr:row>0</xdr:row>
      <xdr:rowOff>371475</xdr:rowOff>
    </xdr:to>
    <xdr:cxnSp macro="">
      <xdr:nvCxnSpPr>
        <xdr:cNvPr id="8" name="8 Conector recto">
          <a:extLst>
            <a:ext uri="{FF2B5EF4-FFF2-40B4-BE49-F238E27FC236}">
              <a16:creationId xmlns:a16="http://schemas.microsoft.com/office/drawing/2014/main" id="{00000000-0008-0000-0200-00000C000000}"/>
            </a:ext>
          </a:extLst>
        </xdr:cNvPr>
        <xdr:cNvCxnSpPr/>
      </xdr:nvCxnSpPr>
      <xdr:spPr>
        <a:xfrm>
          <a:off x="3371850" y="57150"/>
          <a:ext cx="0" cy="314325"/>
        </a:xfrm>
        <a:prstGeom prst="line">
          <a:avLst/>
        </a:prstGeom>
        <a:ln>
          <a:solidFill>
            <a:srgbClr val="C0C0C0"/>
          </a:solidFill>
        </a:ln>
        <a:effectLst/>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352425</xdr:colOff>
      <xdr:row>0</xdr:row>
      <xdr:rowOff>85725</xdr:rowOff>
    </xdr:from>
    <xdr:to>
      <xdr:col>4</xdr:col>
      <xdr:colOff>733425</xdr:colOff>
      <xdr:row>0</xdr:row>
      <xdr:rowOff>361950</xdr:rowOff>
    </xdr:to>
    <xdr:sp macro="" textlink="">
      <xdr:nvSpPr>
        <xdr:cNvPr id="3" name="15 Flecha derecha">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2343150"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absolute">
    <xdr:from>
      <xdr:col>2</xdr:col>
      <xdr:colOff>47625</xdr:colOff>
      <xdr:row>0</xdr:row>
      <xdr:rowOff>85725</xdr:rowOff>
    </xdr:from>
    <xdr:to>
      <xdr:col>4</xdr:col>
      <xdr:colOff>266700</xdr:colOff>
      <xdr:row>0</xdr:row>
      <xdr:rowOff>361950</xdr:rowOff>
    </xdr:to>
    <xdr:sp macro="" textlink="">
      <xdr:nvSpPr>
        <xdr:cNvPr id="6" name="21 Flecha derecha">
          <a:hlinkClick xmlns:r="http://schemas.openxmlformats.org/officeDocument/2006/relationships" r:id="rId2"/>
          <a:extLst>
            <a:ext uri="{FF2B5EF4-FFF2-40B4-BE49-F238E27FC236}">
              <a16:creationId xmlns:a16="http://schemas.microsoft.com/office/drawing/2014/main" id="{00000000-0008-0000-0400-000006000000}"/>
            </a:ext>
          </a:extLst>
        </xdr:cNvPr>
        <xdr:cNvSpPr/>
      </xdr:nvSpPr>
      <xdr:spPr>
        <a:xfrm rot="10800000">
          <a:off x="1876425"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oneCell">
    <xdr:from>
      <xdr:col>19</xdr:col>
      <xdr:colOff>70037</xdr:colOff>
      <xdr:row>0</xdr:row>
      <xdr:rowOff>38146</xdr:rowOff>
    </xdr:from>
    <xdr:to>
      <xdr:col>19</xdr:col>
      <xdr:colOff>442075</xdr:colOff>
      <xdr:row>0</xdr:row>
      <xdr:rowOff>419146</xdr:rowOff>
    </xdr:to>
    <xdr:pic>
      <xdr:nvPicPr>
        <xdr:cNvPr id="10" name="2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41725" y="38146"/>
          <a:ext cx="372038"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0</xdr:col>
      <xdr:colOff>1781176</xdr:colOff>
      <xdr:row>1</xdr:row>
      <xdr:rowOff>9525</xdr:rowOff>
    </xdr:to>
    <xdr:pic>
      <xdr:nvPicPr>
        <xdr:cNvPr id="14" name="Imagen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525"/>
          <a:ext cx="1781176" cy="457200"/>
        </a:xfrm>
        <a:prstGeom prst="rect">
          <a:avLst/>
        </a:prstGeom>
      </xdr:spPr>
    </xdr:pic>
    <xdr:clientData/>
  </xdr:twoCellAnchor>
  <xdr:twoCellAnchor>
    <xdr:from>
      <xdr:col>4</xdr:col>
      <xdr:colOff>1381125</xdr:colOff>
      <xdr:row>0</xdr:row>
      <xdr:rowOff>57150</xdr:rowOff>
    </xdr:from>
    <xdr:to>
      <xdr:col>4</xdr:col>
      <xdr:colOff>1381125</xdr:colOff>
      <xdr:row>0</xdr:row>
      <xdr:rowOff>371475</xdr:rowOff>
    </xdr:to>
    <xdr:cxnSp macro="">
      <xdr:nvCxnSpPr>
        <xdr:cNvPr id="8" name="8 Conector recto">
          <a:extLst>
            <a:ext uri="{FF2B5EF4-FFF2-40B4-BE49-F238E27FC236}">
              <a16:creationId xmlns:a16="http://schemas.microsoft.com/office/drawing/2014/main" id="{00000000-0008-0000-0200-00000C000000}"/>
            </a:ext>
          </a:extLst>
        </xdr:cNvPr>
        <xdr:cNvCxnSpPr/>
      </xdr:nvCxnSpPr>
      <xdr:spPr>
        <a:xfrm>
          <a:off x="3371850" y="57150"/>
          <a:ext cx="0" cy="314325"/>
        </a:xfrm>
        <a:prstGeom prst="line">
          <a:avLst/>
        </a:prstGeom>
        <a:ln>
          <a:solidFill>
            <a:srgbClr val="C0C0C0"/>
          </a:solidFill>
        </a:ln>
        <a:effectLst/>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4</xdr:col>
      <xdr:colOff>352425</xdr:colOff>
      <xdr:row>0</xdr:row>
      <xdr:rowOff>85725</xdr:rowOff>
    </xdr:from>
    <xdr:to>
      <xdr:col>4</xdr:col>
      <xdr:colOff>733425</xdr:colOff>
      <xdr:row>0</xdr:row>
      <xdr:rowOff>361950</xdr:rowOff>
    </xdr:to>
    <xdr:sp macro="" textlink="">
      <xdr:nvSpPr>
        <xdr:cNvPr id="20" name="19 Flecha derecha">
          <a:hlinkClick xmlns:r="http://schemas.openxmlformats.org/officeDocument/2006/relationships" r:id="rId1"/>
          <a:extLst>
            <a:ext uri="{FF2B5EF4-FFF2-40B4-BE49-F238E27FC236}">
              <a16:creationId xmlns:a16="http://schemas.microsoft.com/office/drawing/2014/main" id="{00000000-0008-0000-0500-000014000000}"/>
            </a:ext>
          </a:extLst>
        </xdr:cNvPr>
        <xdr:cNvSpPr/>
      </xdr:nvSpPr>
      <xdr:spPr>
        <a:xfrm>
          <a:off x="2343150"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absolute">
    <xdr:from>
      <xdr:col>2</xdr:col>
      <xdr:colOff>57150</xdr:colOff>
      <xdr:row>0</xdr:row>
      <xdr:rowOff>85725</xdr:rowOff>
    </xdr:from>
    <xdr:to>
      <xdr:col>4</xdr:col>
      <xdr:colOff>266700</xdr:colOff>
      <xdr:row>0</xdr:row>
      <xdr:rowOff>361950</xdr:rowOff>
    </xdr:to>
    <xdr:sp macro="" textlink="">
      <xdr:nvSpPr>
        <xdr:cNvPr id="21" name="20 Flecha derecha">
          <a:hlinkClick xmlns:r="http://schemas.openxmlformats.org/officeDocument/2006/relationships" r:id="rId2"/>
          <a:extLst>
            <a:ext uri="{FF2B5EF4-FFF2-40B4-BE49-F238E27FC236}">
              <a16:creationId xmlns:a16="http://schemas.microsoft.com/office/drawing/2014/main" id="{00000000-0008-0000-0500-000015000000}"/>
            </a:ext>
          </a:extLst>
        </xdr:cNvPr>
        <xdr:cNvSpPr/>
      </xdr:nvSpPr>
      <xdr:spPr>
        <a:xfrm rot="10800000">
          <a:off x="1876425"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oneCell">
    <xdr:from>
      <xdr:col>0</xdr:col>
      <xdr:colOff>0</xdr:colOff>
      <xdr:row>0</xdr:row>
      <xdr:rowOff>0</xdr:rowOff>
    </xdr:from>
    <xdr:to>
      <xdr:col>1</xdr:col>
      <xdr:colOff>1</xdr:colOff>
      <xdr:row>1</xdr:row>
      <xdr:rowOff>5270</xdr:rowOff>
    </xdr:to>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781176" cy="457200"/>
        </a:xfrm>
        <a:prstGeom prst="rect">
          <a:avLst/>
        </a:prstGeom>
      </xdr:spPr>
    </xdr:pic>
    <xdr:clientData/>
  </xdr:twoCellAnchor>
  <xdr:twoCellAnchor editAs="oneCell">
    <xdr:from>
      <xdr:col>15</xdr:col>
      <xdr:colOff>88624</xdr:colOff>
      <xdr:row>0</xdr:row>
      <xdr:rowOff>44823</xdr:rowOff>
    </xdr:from>
    <xdr:to>
      <xdr:col>16</xdr:col>
      <xdr:colOff>227431</xdr:colOff>
      <xdr:row>0</xdr:row>
      <xdr:rowOff>425823</xdr:rowOff>
    </xdr:to>
    <xdr:pic>
      <xdr:nvPicPr>
        <xdr:cNvPr id="16" name="27 Imagen">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518749" y="44823"/>
          <a:ext cx="37693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1362075</xdr:colOff>
      <xdr:row>0</xdr:row>
      <xdr:rowOff>66675</xdr:rowOff>
    </xdr:from>
    <xdr:to>
      <xdr:col>4</xdr:col>
      <xdr:colOff>1362075</xdr:colOff>
      <xdr:row>0</xdr:row>
      <xdr:rowOff>381000</xdr:rowOff>
    </xdr:to>
    <xdr:cxnSp macro="">
      <xdr:nvCxnSpPr>
        <xdr:cNvPr id="7" name="8 Conector recto">
          <a:extLst>
            <a:ext uri="{FF2B5EF4-FFF2-40B4-BE49-F238E27FC236}">
              <a16:creationId xmlns:a16="http://schemas.microsoft.com/office/drawing/2014/main" id="{00000000-0008-0000-0200-00000C000000}"/>
            </a:ext>
          </a:extLst>
        </xdr:cNvPr>
        <xdr:cNvCxnSpPr/>
      </xdr:nvCxnSpPr>
      <xdr:spPr>
        <a:xfrm>
          <a:off x="3352800" y="66675"/>
          <a:ext cx="0" cy="314325"/>
        </a:xfrm>
        <a:prstGeom prst="line">
          <a:avLst/>
        </a:prstGeom>
        <a:ln>
          <a:solidFill>
            <a:srgbClr val="C0C0C0"/>
          </a:solidFill>
        </a:ln>
        <a:effectLst/>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762000</xdr:colOff>
      <xdr:row>0</xdr:row>
      <xdr:rowOff>47625</xdr:rowOff>
    </xdr:from>
    <xdr:to>
      <xdr:col>15</xdr:col>
      <xdr:colOff>161925</xdr:colOff>
      <xdr:row>0</xdr:row>
      <xdr:rowOff>428625</xdr:rowOff>
    </xdr:to>
    <xdr:pic>
      <xdr:nvPicPr>
        <xdr:cNvPr id="964687" name="27 Imagen">
          <a:extLst>
            <a:ext uri="{FF2B5EF4-FFF2-40B4-BE49-F238E27FC236}">
              <a16:creationId xmlns:a16="http://schemas.microsoft.com/office/drawing/2014/main" id="{00000000-0008-0000-0700-00004FB80E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1500" y="476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28575</xdr:colOff>
      <xdr:row>0</xdr:row>
      <xdr:rowOff>85725</xdr:rowOff>
    </xdr:from>
    <xdr:to>
      <xdr:col>3</xdr:col>
      <xdr:colOff>304800</xdr:colOff>
      <xdr:row>0</xdr:row>
      <xdr:rowOff>361950</xdr:rowOff>
    </xdr:to>
    <xdr:sp macro="" textlink="">
      <xdr:nvSpPr>
        <xdr:cNvPr id="5" name="4 Flecha derecha">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rot="10800000">
          <a:off x="1847850"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absolute">
    <xdr:from>
      <xdr:col>4</xdr:col>
      <xdr:colOff>9525</xdr:colOff>
      <xdr:row>0</xdr:row>
      <xdr:rowOff>85725</xdr:rowOff>
    </xdr:from>
    <xdr:to>
      <xdr:col>4</xdr:col>
      <xdr:colOff>390525</xdr:colOff>
      <xdr:row>0</xdr:row>
      <xdr:rowOff>361950</xdr:rowOff>
    </xdr:to>
    <xdr:sp macro="" textlink="">
      <xdr:nvSpPr>
        <xdr:cNvPr id="6" name="5 Flecha derecha">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a:off x="2314575"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oneCell">
    <xdr:from>
      <xdr:col>4</xdr:col>
      <xdr:colOff>1257300</xdr:colOff>
      <xdr:row>8</xdr:row>
      <xdr:rowOff>0</xdr:rowOff>
    </xdr:from>
    <xdr:to>
      <xdr:col>4</xdr:col>
      <xdr:colOff>1257300</xdr:colOff>
      <xdr:row>8</xdr:row>
      <xdr:rowOff>85725</xdr:rowOff>
    </xdr:to>
    <xdr:pic>
      <xdr:nvPicPr>
        <xdr:cNvPr id="964691"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700-000053B80E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43300" y="175260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1257300</xdr:colOff>
      <xdr:row>16</xdr:row>
      <xdr:rowOff>0</xdr:rowOff>
    </xdr:from>
    <xdr:to>
      <xdr:col>4</xdr:col>
      <xdr:colOff>1257300</xdr:colOff>
      <xdr:row>16</xdr:row>
      <xdr:rowOff>85725</xdr:rowOff>
    </xdr:to>
    <xdr:pic>
      <xdr:nvPicPr>
        <xdr:cNvPr id="964692"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700-000054B80E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43300" y="40576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xdr:colOff>
      <xdr:row>0</xdr:row>
      <xdr:rowOff>455543</xdr:rowOff>
    </xdr:to>
    <xdr:pic>
      <xdr:nvPicPr>
        <xdr:cNvPr id="12" name="Imagen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781176" cy="455543"/>
        </a:xfrm>
        <a:prstGeom prst="rect">
          <a:avLst/>
        </a:prstGeom>
      </xdr:spPr>
    </xdr:pic>
    <xdr:clientData/>
  </xdr:twoCellAnchor>
  <xdr:twoCellAnchor>
    <xdr:from>
      <xdr:col>4</xdr:col>
      <xdr:colOff>962025</xdr:colOff>
      <xdr:row>0</xdr:row>
      <xdr:rowOff>47625</xdr:rowOff>
    </xdr:from>
    <xdr:to>
      <xdr:col>4</xdr:col>
      <xdr:colOff>962025</xdr:colOff>
      <xdr:row>0</xdr:row>
      <xdr:rowOff>361950</xdr:rowOff>
    </xdr:to>
    <xdr:cxnSp macro="">
      <xdr:nvCxnSpPr>
        <xdr:cNvPr id="9" name="8 Conector recto">
          <a:extLst>
            <a:ext uri="{FF2B5EF4-FFF2-40B4-BE49-F238E27FC236}">
              <a16:creationId xmlns:a16="http://schemas.microsoft.com/office/drawing/2014/main" id="{00000000-0008-0000-0200-00000C000000}"/>
            </a:ext>
          </a:extLst>
        </xdr:cNvPr>
        <xdr:cNvCxnSpPr/>
      </xdr:nvCxnSpPr>
      <xdr:spPr>
        <a:xfrm>
          <a:off x="3267075" y="47625"/>
          <a:ext cx="0" cy="314325"/>
        </a:xfrm>
        <a:prstGeom prst="line">
          <a:avLst/>
        </a:prstGeom>
        <a:ln>
          <a:solidFill>
            <a:srgbClr val="C0C0C0"/>
          </a:solidFill>
        </a:ln>
        <a:effectLst/>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absolute">
    <xdr:from>
      <xdr:col>2</xdr:col>
      <xdr:colOff>66675</xdr:colOff>
      <xdr:row>0</xdr:row>
      <xdr:rowOff>85725</xdr:rowOff>
    </xdr:from>
    <xdr:to>
      <xdr:col>4</xdr:col>
      <xdr:colOff>245579</xdr:colOff>
      <xdr:row>0</xdr:row>
      <xdr:rowOff>361950</xdr:rowOff>
    </xdr:to>
    <xdr:sp macro="" textlink="">
      <xdr:nvSpPr>
        <xdr:cNvPr id="2" name="9 Flecha derecha">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rot="10800000">
          <a:off x="1914525" y="85725"/>
          <a:ext cx="378929"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absolute">
    <xdr:from>
      <xdr:col>4</xdr:col>
      <xdr:colOff>331304</xdr:colOff>
      <xdr:row>0</xdr:row>
      <xdr:rowOff>85725</xdr:rowOff>
    </xdr:from>
    <xdr:to>
      <xdr:col>4</xdr:col>
      <xdr:colOff>712304</xdr:colOff>
      <xdr:row>0</xdr:row>
      <xdr:rowOff>361950</xdr:rowOff>
    </xdr:to>
    <xdr:sp macro="" textlink="">
      <xdr:nvSpPr>
        <xdr:cNvPr id="3" name="11 Flecha derecha">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2379179" y="8572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oneCell">
    <xdr:from>
      <xdr:col>10</xdr:col>
      <xdr:colOff>309562</xdr:colOff>
      <xdr:row>0</xdr:row>
      <xdr:rowOff>38100</xdr:rowOff>
    </xdr:from>
    <xdr:to>
      <xdr:col>12</xdr:col>
      <xdr:colOff>76200</xdr:colOff>
      <xdr:row>0</xdr:row>
      <xdr:rowOff>419100</xdr:rowOff>
    </xdr:to>
    <xdr:pic>
      <xdr:nvPicPr>
        <xdr:cNvPr id="4" name="27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49187" y="38100"/>
          <a:ext cx="385763"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1257300</xdr:colOff>
      <xdr:row>24</xdr:row>
      <xdr:rowOff>0</xdr:rowOff>
    </xdr:from>
    <xdr:to>
      <xdr:col>4</xdr:col>
      <xdr:colOff>1257300</xdr:colOff>
      <xdr:row>24</xdr:row>
      <xdr:rowOff>89866</xdr:rowOff>
    </xdr:to>
    <xdr:pic>
      <xdr:nvPicPr>
        <xdr:cNvPr id="9"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09950" y="5248275"/>
          <a:ext cx="0" cy="85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1257300</xdr:colOff>
      <xdr:row>101</xdr:row>
      <xdr:rowOff>0</xdr:rowOff>
    </xdr:from>
    <xdr:ext cx="0" cy="85725"/>
    <xdr:pic>
      <xdr:nvPicPr>
        <xdr:cNvPr id="12"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09950" y="1216342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1257300</xdr:colOff>
      <xdr:row>101</xdr:row>
      <xdr:rowOff>0</xdr:rowOff>
    </xdr:from>
    <xdr:ext cx="0" cy="85725"/>
    <xdr:pic>
      <xdr:nvPicPr>
        <xdr:cNvPr id="13"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09950" y="1216342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0</xdr:col>
      <xdr:colOff>1781176</xdr:colOff>
      <xdr:row>1</xdr:row>
      <xdr:rowOff>3105</xdr:rowOff>
    </xdr:to>
    <xdr:pic>
      <xdr:nvPicPr>
        <xdr:cNvPr id="14" name="Imagen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781176" cy="455543"/>
        </a:xfrm>
        <a:prstGeom prst="rect">
          <a:avLst/>
        </a:prstGeom>
      </xdr:spPr>
    </xdr:pic>
    <xdr:clientData/>
  </xdr:twoCellAnchor>
  <xdr:oneCellAnchor>
    <xdr:from>
      <xdr:col>4</xdr:col>
      <xdr:colOff>1257300</xdr:colOff>
      <xdr:row>143</xdr:row>
      <xdr:rowOff>0</xdr:rowOff>
    </xdr:from>
    <xdr:ext cx="0" cy="89866"/>
    <xdr:pic>
      <xdr:nvPicPr>
        <xdr:cNvPr id="17"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62550" y="22117050"/>
          <a:ext cx="0" cy="8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1257300</xdr:colOff>
      <xdr:row>101</xdr:row>
      <xdr:rowOff>0</xdr:rowOff>
    </xdr:from>
    <xdr:ext cx="0" cy="85725"/>
    <xdr:pic>
      <xdr:nvPicPr>
        <xdr:cNvPr id="15"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19675" y="118300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1257300</xdr:colOff>
      <xdr:row>101</xdr:row>
      <xdr:rowOff>0</xdr:rowOff>
    </xdr:from>
    <xdr:ext cx="0" cy="85725"/>
    <xdr:pic>
      <xdr:nvPicPr>
        <xdr:cNvPr id="16" name="6 Imagen" descr="D:\Documents and Settings\enotario\Configuración local\Temp\Temporary Internet Files\Content.IE5\QQXMQY3R\MC900442072[1].wmf">
          <a:hlinkClick xmlns:r="http://schemas.openxmlformats.org/officeDocument/2006/relationships" r:id="rId4"/>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19675" y="118300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1399760</xdr:colOff>
      <xdr:row>0</xdr:row>
      <xdr:rowOff>73301</xdr:rowOff>
    </xdr:from>
    <xdr:to>
      <xdr:col>4</xdr:col>
      <xdr:colOff>1399760</xdr:colOff>
      <xdr:row>0</xdr:row>
      <xdr:rowOff>387626</xdr:rowOff>
    </xdr:to>
    <xdr:cxnSp macro="">
      <xdr:nvCxnSpPr>
        <xdr:cNvPr id="18" name="8 Conector recto">
          <a:extLst>
            <a:ext uri="{FF2B5EF4-FFF2-40B4-BE49-F238E27FC236}">
              <a16:creationId xmlns:a16="http://schemas.microsoft.com/office/drawing/2014/main" id="{00000000-0008-0000-0200-00000C000000}"/>
            </a:ext>
          </a:extLst>
        </xdr:cNvPr>
        <xdr:cNvCxnSpPr/>
      </xdr:nvCxnSpPr>
      <xdr:spPr>
        <a:xfrm>
          <a:off x="3447635" y="73301"/>
          <a:ext cx="0" cy="314325"/>
        </a:xfrm>
        <a:prstGeom prst="line">
          <a:avLst/>
        </a:prstGeom>
        <a:ln>
          <a:solidFill>
            <a:srgbClr val="C0C0C0"/>
          </a:solidFill>
        </a:ln>
        <a:effectLst/>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123825</xdr:colOff>
      <xdr:row>0</xdr:row>
      <xdr:rowOff>47625</xdr:rowOff>
    </xdr:from>
    <xdr:to>
      <xdr:col>17</xdr:col>
      <xdr:colOff>238125</xdr:colOff>
      <xdr:row>0</xdr:row>
      <xdr:rowOff>428625</xdr:rowOff>
    </xdr:to>
    <xdr:pic>
      <xdr:nvPicPr>
        <xdr:cNvPr id="2" name="27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476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9525</xdr:colOff>
      <xdr:row>0</xdr:row>
      <xdr:rowOff>104775</xdr:rowOff>
    </xdr:from>
    <xdr:to>
      <xdr:col>4</xdr:col>
      <xdr:colOff>19050</xdr:colOff>
      <xdr:row>0</xdr:row>
      <xdr:rowOff>381000</xdr:rowOff>
    </xdr:to>
    <xdr:sp macro="" textlink="">
      <xdr:nvSpPr>
        <xdr:cNvPr id="4" name="3 Flecha derecha">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rot="10800000">
          <a:off x="1828800" y="10477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editAs="absolute">
    <xdr:from>
      <xdr:col>4</xdr:col>
      <xdr:colOff>104775</xdr:colOff>
      <xdr:row>0</xdr:row>
      <xdr:rowOff>104775</xdr:rowOff>
    </xdr:from>
    <xdr:to>
      <xdr:col>4</xdr:col>
      <xdr:colOff>485775</xdr:colOff>
      <xdr:row>0</xdr:row>
      <xdr:rowOff>381000</xdr:rowOff>
    </xdr:to>
    <xdr:sp macro="" textlink="">
      <xdr:nvSpPr>
        <xdr:cNvPr id="5" name="4 Flecha derecha">
          <a:hlinkClick xmlns:r="http://schemas.openxmlformats.org/officeDocument/2006/relationships" r:id="rId3"/>
          <a:extLst>
            <a:ext uri="{FF2B5EF4-FFF2-40B4-BE49-F238E27FC236}">
              <a16:creationId xmlns:a16="http://schemas.microsoft.com/office/drawing/2014/main" id="{00000000-0008-0000-0900-000005000000}"/>
            </a:ext>
          </a:extLst>
        </xdr:cNvPr>
        <xdr:cNvSpPr/>
      </xdr:nvSpPr>
      <xdr:spPr>
        <a:xfrm>
          <a:off x="2295525" y="104775"/>
          <a:ext cx="381000" cy="276225"/>
        </a:xfrm>
        <a:prstGeom prst="rightArrow">
          <a:avLst/>
        </a:prstGeom>
        <a:solidFill>
          <a:srgbClr val="69613B"/>
        </a:solidFill>
        <a:ln>
          <a:solidFill>
            <a:srgbClr val="DDD9C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es-ES" sz="1100">
            <a:solidFill>
              <a:schemeClr val="lt1"/>
            </a:solidFill>
            <a:latin typeface="+mn-lt"/>
            <a:ea typeface="+mn-ea"/>
            <a:cs typeface="+mn-cs"/>
          </a:endParaRPr>
        </a:p>
      </xdr:txBody>
    </xdr:sp>
    <xdr:clientData/>
  </xdr:twoCellAnchor>
  <xdr:twoCellAnchor>
    <xdr:from>
      <xdr:col>5</xdr:col>
      <xdr:colOff>714375</xdr:colOff>
      <xdr:row>45</xdr:row>
      <xdr:rowOff>0</xdr:rowOff>
    </xdr:from>
    <xdr:to>
      <xdr:col>5</xdr:col>
      <xdr:colOff>828676</xdr:colOff>
      <xdr:row>47</xdr:row>
      <xdr:rowOff>189251</xdr:rowOff>
    </xdr:to>
    <xdr:sp macro="" textlink="">
      <xdr:nvSpPr>
        <xdr:cNvPr id="7" name="7 Abrir llave">
          <a:extLst>
            <a:ext uri="{FF2B5EF4-FFF2-40B4-BE49-F238E27FC236}">
              <a16:creationId xmlns:a16="http://schemas.microsoft.com/office/drawing/2014/main" id="{00000000-0008-0000-0900-000007000000}"/>
            </a:ext>
          </a:extLst>
        </xdr:cNvPr>
        <xdr:cNvSpPr/>
      </xdr:nvSpPr>
      <xdr:spPr>
        <a:xfrm>
          <a:off x="3933825" y="5772151"/>
          <a:ext cx="114301" cy="760750"/>
        </a:xfrm>
        <a:prstGeom prst="leftBrace">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ES"/>
        </a:p>
      </xdr:txBody>
    </xdr:sp>
    <xdr:clientData/>
  </xdr:twoCellAnchor>
  <xdr:twoCellAnchor>
    <xdr:from>
      <xdr:col>5</xdr:col>
      <xdr:colOff>723900</xdr:colOff>
      <xdr:row>51</xdr:row>
      <xdr:rowOff>1</xdr:rowOff>
    </xdr:from>
    <xdr:to>
      <xdr:col>5</xdr:col>
      <xdr:colOff>838201</xdr:colOff>
      <xdr:row>53</xdr:row>
      <xdr:rowOff>189251</xdr:rowOff>
    </xdr:to>
    <xdr:sp macro="" textlink="">
      <xdr:nvSpPr>
        <xdr:cNvPr id="8" name="8 Abrir llave">
          <a:extLst>
            <a:ext uri="{FF2B5EF4-FFF2-40B4-BE49-F238E27FC236}">
              <a16:creationId xmlns:a16="http://schemas.microsoft.com/office/drawing/2014/main" id="{00000000-0008-0000-0900-000008000000}"/>
            </a:ext>
          </a:extLst>
        </xdr:cNvPr>
        <xdr:cNvSpPr/>
      </xdr:nvSpPr>
      <xdr:spPr>
        <a:xfrm>
          <a:off x="3943350" y="6848476"/>
          <a:ext cx="114301" cy="760750"/>
        </a:xfrm>
        <a:prstGeom prst="leftBrace">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ES"/>
        </a:p>
      </xdr:txBody>
    </xdr:sp>
    <xdr:clientData/>
  </xdr:twoCellAnchor>
  <xdr:twoCellAnchor>
    <xdr:from>
      <xdr:col>5</xdr:col>
      <xdr:colOff>723900</xdr:colOff>
      <xdr:row>57</xdr:row>
      <xdr:rowOff>0</xdr:rowOff>
    </xdr:from>
    <xdr:to>
      <xdr:col>5</xdr:col>
      <xdr:colOff>838201</xdr:colOff>
      <xdr:row>59</xdr:row>
      <xdr:rowOff>189251</xdr:rowOff>
    </xdr:to>
    <xdr:sp macro="" textlink="">
      <xdr:nvSpPr>
        <xdr:cNvPr id="9" name="10 Abrir llave">
          <a:extLst>
            <a:ext uri="{FF2B5EF4-FFF2-40B4-BE49-F238E27FC236}">
              <a16:creationId xmlns:a16="http://schemas.microsoft.com/office/drawing/2014/main" id="{00000000-0008-0000-0900-000009000000}"/>
            </a:ext>
          </a:extLst>
        </xdr:cNvPr>
        <xdr:cNvSpPr/>
      </xdr:nvSpPr>
      <xdr:spPr>
        <a:xfrm>
          <a:off x="3943350" y="7924801"/>
          <a:ext cx="114301" cy="760750"/>
        </a:xfrm>
        <a:prstGeom prst="leftBrace">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ES"/>
        </a:p>
      </xdr:txBody>
    </xdr:sp>
    <xdr:clientData/>
  </xdr:twoCellAnchor>
  <xdr:twoCellAnchor>
    <xdr:from>
      <xdr:col>5</xdr:col>
      <xdr:colOff>723900</xdr:colOff>
      <xdr:row>57</xdr:row>
      <xdr:rowOff>0</xdr:rowOff>
    </xdr:from>
    <xdr:to>
      <xdr:col>5</xdr:col>
      <xdr:colOff>838201</xdr:colOff>
      <xdr:row>59</xdr:row>
      <xdr:rowOff>189251</xdr:rowOff>
    </xdr:to>
    <xdr:sp macro="" textlink="">
      <xdr:nvSpPr>
        <xdr:cNvPr id="11" name="13 Abrir llave">
          <a:extLst>
            <a:ext uri="{FF2B5EF4-FFF2-40B4-BE49-F238E27FC236}">
              <a16:creationId xmlns:a16="http://schemas.microsoft.com/office/drawing/2014/main" id="{00000000-0008-0000-0900-00000B000000}"/>
            </a:ext>
          </a:extLst>
        </xdr:cNvPr>
        <xdr:cNvSpPr/>
      </xdr:nvSpPr>
      <xdr:spPr>
        <a:xfrm>
          <a:off x="3943350" y="7924801"/>
          <a:ext cx="114301" cy="760750"/>
        </a:xfrm>
        <a:prstGeom prst="leftBrace">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ES"/>
        </a:p>
      </xdr:txBody>
    </xdr:sp>
    <xdr:clientData/>
  </xdr:twoCellAnchor>
  <xdr:twoCellAnchor>
    <xdr:from>
      <xdr:col>5</xdr:col>
      <xdr:colOff>723900</xdr:colOff>
      <xdr:row>63</xdr:row>
      <xdr:rowOff>0</xdr:rowOff>
    </xdr:from>
    <xdr:to>
      <xdr:col>5</xdr:col>
      <xdr:colOff>838201</xdr:colOff>
      <xdr:row>65</xdr:row>
      <xdr:rowOff>189251</xdr:rowOff>
    </xdr:to>
    <xdr:sp macro="" textlink="">
      <xdr:nvSpPr>
        <xdr:cNvPr id="12" name="15 Abrir llave">
          <a:extLst>
            <a:ext uri="{FF2B5EF4-FFF2-40B4-BE49-F238E27FC236}">
              <a16:creationId xmlns:a16="http://schemas.microsoft.com/office/drawing/2014/main" id="{00000000-0008-0000-0900-00000C000000}"/>
            </a:ext>
          </a:extLst>
        </xdr:cNvPr>
        <xdr:cNvSpPr/>
      </xdr:nvSpPr>
      <xdr:spPr>
        <a:xfrm>
          <a:off x="3943350" y="9001126"/>
          <a:ext cx="114301" cy="760750"/>
        </a:xfrm>
        <a:prstGeom prst="leftBrace">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ES"/>
        </a:p>
      </xdr:txBody>
    </xdr:sp>
    <xdr:clientData/>
  </xdr:twoCellAnchor>
  <xdr:twoCellAnchor>
    <xdr:from>
      <xdr:col>5</xdr:col>
      <xdr:colOff>723900</xdr:colOff>
      <xdr:row>63</xdr:row>
      <xdr:rowOff>0</xdr:rowOff>
    </xdr:from>
    <xdr:to>
      <xdr:col>5</xdr:col>
      <xdr:colOff>838201</xdr:colOff>
      <xdr:row>65</xdr:row>
      <xdr:rowOff>189251</xdr:rowOff>
    </xdr:to>
    <xdr:sp macro="" textlink="">
      <xdr:nvSpPr>
        <xdr:cNvPr id="13" name="16 Abrir llave">
          <a:extLst>
            <a:ext uri="{FF2B5EF4-FFF2-40B4-BE49-F238E27FC236}">
              <a16:creationId xmlns:a16="http://schemas.microsoft.com/office/drawing/2014/main" id="{00000000-0008-0000-0900-00000D000000}"/>
            </a:ext>
          </a:extLst>
        </xdr:cNvPr>
        <xdr:cNvSpPr/>
      </xdr:nvSpPr>
      <xdr:spPr>
        <a:xfrm>
          <a:off x="3943350" y="9001126"/>
          <a:ext cx="114301" cy="760750"/>
        </a:xfrm>
        <a:prstGeom prst="leftBrace">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es-ES"/>
        </a:p>
      </xdr:txBody>
    </xdr:sp>
    <xdr:clientData/>
  </xdr:twoCellAnchor>
  <xdr:twoCellAnchor editAs="oneCell">
    <xdr:from>
      <xdr:col>0</xdr:col>
      <xdr:colOff>0</xdr:colOff>
      <xdr:row>0</xdr:row>
      <xdr:rowOff>0</xdr:rowOff>
    </xdr:from>
    <xdr:to>
      <xdr:col>1</xdr:col>
      <xdr:colOff>1</xdr:colOff>
      <xdr:row>1</xdr:row>
      <xdr:rowOff>0</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781176" cy="457200"/>
        </a:xfrm>
        <a:prstGeom prst="rect">
          <a:avLst/>
        </a:prstGeom>
      </xdr:spPr>
    </xdr:pic>
    <xdr:clientData/>
  </xdr:twoCellAnchor>
  <xdr:twoCellAnchor editAs="absolute">
    <xdr:from>
      <xdr:col>11</xdr:col>
      <xdr:colOff>180975</xdr:colOff>
      <xdr:row>12</xdr:row>
      <xdr:rowOff>133350</xdr:rowOff>
    </xdr:from>
    <xdr:to>
      <xdr:col>17</xdr:col>
      <xdr:colOff>66675</xdr:colOff>
      <xdr:row>21</xdr:row>
      <xdr:rowOff>133350</xdr:rowOff>
    </xdr:to>
    <xdr:graphicFrame macro="">
      <xdr:nvGraphicFramePr>
        <xdr:cNvPr id="18" name="3 Gráfico">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171450</xdr:colOff>
      <xdr:row>22</xdr:row>
      <xdr:rowOff>9525</xdr:rowOff>
    </xdr:from>
    <xdr:to>
      <xdr:col>17</xdr:col>
      <xdr:colOff>50427</xdr:colOff>
      <xdr:row>30</xdr:row>
      <xdr:rowOff>187698</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171450</xdr:colOff>
      <xdr:row>31</xdr:row>
      <xdr:rowOff>57150</xdr:rowOff>
    </xdr:from>
    <xdr:to>
      <xdr:col>17</xdr:col>
      <xdr:colOff>44823</xdr:colOff>
      <xdr:row>36</xdr:row>
      <xdr:rowOff>96370</xdr:rowOff>
    </xdr:to>
    <xdr:graphicFrame macro="">
      <xdr:nvGraphicFramePr>
        <xdr:cNvPr id="29"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19050</xdr:colOff>
      <xdr:row>0</xdr:row>
      <xdr:rowOff>76200</xdr:rowOff>
    </xdr:from>
    <xdr:to>
      <xdr:col>5</xdr:col>
      <xdr:colOff>19050</xdr:colOff>
      <xdr:row>0</xdr:row>
      <xdr:rowOff>390525</xdr:rowOff>
    </xdr:to>
    <xdr:cxnSp macro="">
      <xdr:nvCxnSpPr>
        <xdr:cNvPr id="20" name="8 Conector recto">
          <a:extLst>
            <a:ext uri="{FF2B5EF4-FFF2-40B4-BE49-F238E27FC236}">
              <a16:creationId xmlns:a16="http://schemas.microsoft.com/office/drawing/2014/main" id="{00000000-0008-0000-0200-00000C000000}"/>
            </a:ext>
          </a:extLst>
        </xdr:cNvPr>
        <xdr:cNvCxnSpPr/>
      </xdr:nvCxnSpPr>
      <xdr:spPr>
        <a:xfrm>
          <a:off x="3295650" y="76200"/>
          <a:ext cx="0" cy="314325"/>
        </a:xfrm>
        <a:prstGeom prst="line">
          <a:avLst/>
        </a:prstGeom>
        <a:ln>
          <a:solidFill>
            <a:srgbClr val="C0C0C0"/>
          </a:solidFill>
        </a:ln>
        <a:effectLst/>
      </xdr:spPr>
      <xdr:style>
        <a:lnRef idx="2">
          <a:schemeClr val="accent5"/>
        </a:lnRef>
        <a:fillRef idx="0">
          <a:schemeClr val="accent5"/>
        </a:fillRef>
        <a:effectRef idx="1">
          <a:schemeClr val="accent5"/>
        </a:effectRef>
        <a:fontRef idx="minor">
          <a:schemeClr val="tx1"/>
        </a:fontRef>
      </xdr:style>
    </xdr:cxnSp>
    <xdr:clientData/>
  </xdr:twoCellAnchor>
  <xdr:twoCellAnchor editAs="absolute">
    <xdr:from>
      <xdr:col>13</xdr:col>
      <xdr:colOff>177034</xdr:colOff>
      <xdr:row>42</xdr:row>
      <xdr:rowOff>9526</xdr:rowOff>
    </xdr:from>
    <xdr:to>
      <xdr:col>17</xdr:col>
      <xdr:colOff>28575</xdr:colOff>
      <xdr:row>61</xdr:row>
      <xdr:rowOff>19051</xdr:rowOff>
    </xdr:to>
    <xdr:graphicFrame macro="">
      <xdr:nvGraphicFramePr>
        <xdr:cNvPr id="23" name="4 Gráfico">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8</xdr:col>
      <xdr:colOff>168166</xdr:colOff>
      <xdr:row>42</xdr:row>
      <xdr:rowOff>9525</xdr:rowOff>
    </xdr:from>
    <xdr:to>
      <xdr:col>13</xdr:col>
      <xdr:colOff>28575</xdr:colOff>
      <xdr:row>61</xdr:row>
      <xdr:rowOff>11625</xdr:rowOff>
    </xdr:to>
    <xdr:graphicFrame macro="">
      <xdr:nvGraphicFramePr>
        <xdr:cNvPr id="24" name="4 Gráfico">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otario\Desktop\calculadora_hc_aytos_v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e instrucciones"/>
      <sheetName val="1_Datos generales municipio"/>
      <sheetName val="2_Instalaciones fijas"/>
      <sheetName val="3_Climatiz-Refriger."/>
      <sheetName val="4_Transporte"/>
      <sheetName val="5_Electricidad"/>
      <sheetName val="6_Información adicional"/>
      <sheetName val="7_Resultados"/>
      <sheetName val="8_Factores de emisión"/>
      <sheetName val="9_Observaciones"/>
      <sheetName val="10_Consumos. Hoja de trabajo"/>
      <sheetName val="11_Revisiones Calculadora"/>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v>2020</v>
          </cell>
          <cell r="D7" t="str">
            <v>Albacete</v>
          </cell>
        </row>
        <row r="8">
          <cell r="C8">
            <v>2019</v>
          </cell>
          <cell r="D8" t="str">
            <v>Alicante/Alacant</v>
          </cell>
        </row>
        <row r="9">
          <cell r="C9">
            <v>2018</v>
          </cell>
          <cell r="D9" t="str">
            <v>Almería</v>
          </cell>
        </row>
        <row r="10">
          <cell r="C10">
            <v>2017</v>
          </cell>
          <cell r="D10" t="str">
            <v>Araba/Álava</v>
          </cell>
        </row>
        <row r="11">
          <cell r="C11">
            <v>2016</v>
          </cell>
          <cell r="D11" t="str">
            <v>Asturias</v>
          </cell>
        </row>
        <row r="12">
          <cell r="C12">
            <v>2015</v>
          </cell>
          <cell r="D12" t="str">
            <v>Ávila</v>
          </cell>
        </row>
        <row r="13">
          <cell r="C13">
            <v>2014</v>
          </cell>
          <cell r="D13" t="str">
            <v>Badajoz</v>
          </cell>
        </row>
        <row r="14">
          <cell r="C14">
            <v>2013</v>
          </cell>
          <cell r="D14" t="str">
            <v>Balears, Illes</v>
          </cell>
        </row>
        <row r="15">
          <cell r="C15">
            <v>2012</v>
          </cell>
          <cell r="D15" t="str">
            <v>Barcelona</v>
          </cell>
        </row>
        <row r="16">
          <cell r="C16">
            <v>2011</v>
          </cell>
          <cell r="D16" t="str">
            <v>Bizkaia</v>
          </cell>
        </row>
        <row r="17">
          <cell r="D17" t="str">
            <v>Burgos</v>
          </cell>
        </row>
        <row r="18">
          <cell r="D18" t="str">
            <v>Cáceres</v>
          </cell>
        </row>
        <row r="19">
          <cell r="D19" t="str">
            <v>Cádiz</v>
          </cell>
        </row>
        <row r="20">
          <cell r="D20" t="str">
            <v>Cantabria</v>
          </cell>
        </row>
        <row r="21">
          <cell r="D21" t="str">
            <v>Castellón/Castelló</v>
          </cell>
        </row>
        <row r="22">
          <cell r="D22" t="str">
            <v>Ciudad Real</v>
          </cell>
        </row>
        <row r="23">
          <cell r="D23" t="str">
            <v>Córdoba</v>
          </cell>
        </row>
        <row r="24">
          <cell r="D24" t="str">
            <v>Coruña, A</v>
          </cell>
        </row>
        <row r="25">
          <cell r="D25" t="str">
            <v>Cuenca</v>
          </cell>
        </row>
        <row r="26">
          <cell r="D26" t="str">
            <v>Gipuzkoa</v>
          </cell>
        </row>
        <row r="27">
          <cell r="D27" t="str">
            <v>Girona</v>
          </cell>
        </row>
        <row r="28">
          <cell r="D28" t="str">
            <v>Granada</v>
          </cell>
        </row>
        <row r="29">
          <cell r="D29" t="str">
            <v>Guadalajara</v>
          </cell>
        </row>
        <row r="30">
          <cell r="D30" t="str">
            <v>Huelva</v>
          </cell>
        </row>
        <row r="31">
          <cell r="D31" t="str">
            <v>Huesca</v>
          </cell>
        </row>
        <row r="32">
          <cell r="D32" t="str">
            <v>Jaén</v>
          </cell>
        </row>
        <row r="33">
          <cell r="D33" t="str">
            <v>León</v>
          </cell>
        </row>
        <row r="34">
          <cell r="D34" t="str">
            <v>Lleida</v>
          </cell>
        </row>
        <row r="35">
          <cell r="D35" t="str">
            <v>Lugo</v>
          </cell>
        </row>
        <row r="36">
          <cell r="D36" t="str">
            <v>Madrid</v>
          </cell>
        </row>
        <row r="37">
          <cell r="D37" t="str">
            <v>Málaga</v>
          </cell>
        </row>
        <row r="38">
          <cell r="D38" t="str">
            <v>Murcia</v>
          </cell>
        </row>
        <row r="39">
          <cell r="D39" t="str">
            <v>Navarra</v>
          </cell>
        </row>
        <row r="40">
          <cell r="D40" t="str">
            <v>Ourense</v>
          </cell>
        </row>
        <row r="41">
          <cell r="D41" t="str">
            <v>Palencia</v>
          </cell>
        </row>
        <row r="42">
          <cell r="D42" t="str">
            <v>Palmas, Las</v>
          </cell>
        </row>
        <row r="43">
          <cell r="D43" t="str">
            <v>Pontevedra</v>
          </cell>
        </row>
        <row r="44">
          <cell r="D44" t="str">
            <v>Rioja, La</v>
          </cell>
        </row>
        <row r="45">
          <cell r="D45" t="str">
            <v>Salamanca</v>
          </cell>
        </row>
        <row r="46">
          <cell r="D46" t="str">
            <v>Santa Cruz de Tenerife</v>
          </cell>
        </row>
        <row r="47">
          <cell r="D47" t="str">
            <v>Segovia</v>
          </cell>
        </row>
        <row r="48">
          <cell r="D48" t="str">
            <v>Sevilla</v>
          </cell>
        </row>
        <row r="49">
          <cell r="D49" t="str">
            <v>Soria</v>
          </cell>
        </row>
        <row r="50">
          <cell r="D50" t="str">
            <v>Tarragona</v>
          </cell>
        </row>
        <row r="51">
          <cell r="D51" t="str">
            <v>Teruel</v>
          </cell>
        </row>
        <row r="52">
          <cell r="D52" t="str">
            <v>Toledo</v>
          </cell>
        </row>
        <row r="53">
          <cell r="D53" t="str">
            <v>Valencia/Valéncia</v>
          </cell>
        </row>
        <row r="54">
          <cell r="D54" t="str">
            <v>Valladolid</v>
          </cell>
        </row>
        <row r="55">
          <cell r="D55" t="str">
            <v>Zamora</v>
          </cell>
        </row>
        <row r="56">
          <cell r="D56" t="str">
            <v>Zaragoza</v>
          </cell>
        </row>
        <row r="57">
          <cell r="D57" t="str">
            <v>Ceuta</v>
          </cell>
        </row>
        <row r="58">
          <cell r="D58" t="str">
            <v>Melilla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teco.gob.es/es/cambio-climatico/temas/mitigacion-politicas-y-medidas/instruccionescalculadorahc_tcm30-485627.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ipcc.ch/report/ar6/wg1/downloads/report/IPCC_AR6_WGI_Chapter07_SM.pdf" TargetMode="External"/><Relationship Id="rId18" Type="http://schemas.openxmlformats.org/officeDocument/2006/relationships/hyperlink" Target="https://gdo.cnmc.es/CNMC/resumenGdo.do?informe=etiquetado_electricidad" TargetMode="External"/><Relationship Id="rId26" Type="http://schemas.openxmlformats.org/officeDocument/2006/relationships/hyperlink" Target="https://gdo.cnmc.es/CNMC/resumenGdo.do?informe=etiquetado_electricidad" TargetMode="External"/><Relationship Id="rId39" Type="http://schemas.openxmlformats.org/officeDocument/2006/relationships/hyperlink" Target="https://eur-lex.europa.eu/legal-content/ES/TXT/?uri=CELEX:52024DC0313" TargetMode="External"/><Relationship Id="rId21" Type="http://schemas.openxmlformats.org/officeDocument/2006/relationships/hyperlink" Target="https://gdo.cnmc.es/CNMC/resumenGdo.do?informe=etiquetado_electricidad" TargetMode="External"/><Relationship Id="rId34" Type="http://schemas.openxmlformats.org/officeDocument/2006/relationships/hyperlink" Target="https://www.boe.es/buscar/act.php?id=BOE-A-2006-2779" TargetMode="External"/><Relationship Id="rId42" Type="http://schemas.openxmlformats.org/officeDocument/2006/relationships/hyperlink" Target="https://eur-lex.europa.eu/legal-content/ES/TXT/?uri=CELEX:32022R0996" TargetMode="External"/><Relationship Id="rId47" Type="http://schemas.openxmlformats.org/officeDocument/2006/relationships/hyperlink" Target="https://gdo.cnmc.es/CNMC/resumenGdo.do?informe=etiquetado_electricidad" TargetMode="External"/><Relationship Id="rId50" Type="http://schemas.openxmlformats.org/officeDocument/2006/relationships/hyperlink" Target="https://gdo.cnmc.es/CNMC/accesoEtiquetado.do" TargetMode="External"/><Relationship Id="rId7" Type="http://schemas.openxmlformats.org/officeDocument/2006/relationships/hyperlink" Target="http://gdo.cnmc.es/CNE/resumenGdo.do?anio=2017" TargetMode="External"/><Relationship Id="rId2" Type="http://schemas.openxmlformats.org/officeDocument/2006/relationships/hyperlink" Target="http://gdo.cnmc.es/CNE/resumenGdo.do?anio=2015" TargetMode="External"/><Relationship Id="rId16" Type="http://schemas.openxmlformats.org/officeDocument/2006/relationships/hyperlink" Target="https://gdo.cnmc.es/CNMC/resumenGdo.do?informe=etiquetado_electricidad" TargetMode="External"/><Relationship Id="rId29" Type="http://schemas.openxmlformats.org/officeDocument/2006/relationships/hyperlink" Target="https://gdo.cnmc.es/CNMC/resumenGdo.do?informe=etiquetado_electricidad" TargetMode="External"/><Relationship Id="rId11" Type="http://schemas.openxmlformats.org/officeDocument/2006/relationships/hyperlink" Target="https://www.boe.es/buscar/act.php?id=BOE-A-2006-2779" TargetMode="External"/><Relationship Id="rId24" Type="http://schemas.openxmlformats.org/officeDocument/2006/relationships/hyperlink" Target="https://gdo.cnmc.es/CNMC/resumenGdo.do?informe=etiquetado_electricidad" TargetMode="External"/><Relationship Id="rId32" Type="http://schemas.openxmlformats.org/officeDocument/2006/relationships/hyperlink" Target="https://gdo.cnmc.es/CNMC/resumenGdo.do?informe=etiquetado_electricidad" TargetMode="External"/><Relationship Id="rId37" Type="http://schemas.openxmlformats.org/officeDocument/2006/relationships/hyperlink" Target="https://eur-lex.europa.eu/legal-content/ES/TXT/?uri=CELEX:52023DC0517" TargetMode="External"/><Relationship Id="rId40" Type="http://schemas.openxmlformats.org/officeDocument/2006/relationships/hyperlink" Target="https://www.miteco.gob.es/es/calidad-y-evaluacion-ambiental/temas/sistema-espanol-de-inventario-sei-/default.aspx" TargetMode="External"/><Relationship Id="rId45" Type="http://schemas.openxmlformats.org/officeDocument/2006/relationships/hyperlink" Target="https://echa.europa.eu/es/search-for-chemicals" TargetMode="External"/><Relationship Id="rId5" Type="http://schemas.openxmlformats.org/officeDocument/2006/relationships/hyperlink" Target="http://gdo.cnmc.es/CNE/resumenGdo.do?anio=2015" TargetMode="External"/><Relationship Id="rId15" Type="http://schemas.openxmlformats.org/officeDocument/2006/relationships/hyperlink" Target="https://gdo.cnmc.es/CNMC/resumenGdo.do?informe=etiquetado_electricidad" TargetMode="External"/><Relationship Id="rId23" Type="http://schemas.openxmlformats.org/officeDocument/2006/relationships/hyperlink" Target="https://gdo.cnmc.es/CNMC/resumenGdo.do?informe=etiquetado_electricidad" TargetMode="External"/><Relationship Id="rId28" Type="http://schemas.openxmlformats.org/officeDocument/2006/relationships/hyperlink" Target="https://gdo.cnmc.es/CNMC/resumenGdo.do?informe=etiquetado_electricidad" TargetMode="External"/><Relationship Id="rId36" Type="http://schemas.openxmlformats.org/officeDocument/2006/relationships/hyperlink" Target="https://eur-lex.europa.eu/legal-content/ES/TXT/?uri=CELEX:32022R0996" TargetMode="External"/><Relationship Id="rId49" Type="http://schemas.openxmlformats.org/officeDocument/2006/relationships/hyperlink" Target="https://gdo.cnmc.es/CNMC/accesoEtiquetado.do" TargetMode="External"/><Relationship Id="rId10" Type="http://schemas.openxmlformats.org/officeDocument/2006/relationships/hyperlink" Target="https://www.miteco.gob.es/es/calidad-y-evaluacion-ambiental/temas/sistema-espanol-de-inventario-sei-/default.aspx" TargetMode="External"/><Relationship Id="rId19" Type="http://schemas.openxmlformats.org/officeDocument/2006/relationships/hyperlink" Target="https://gdo.cnmc.es/CNMC/resumenGdo.do?informe=etiquetado_electricidad" TargetMode="External"/><Relationship Id="rId31" Type="http://schemas.openxmlformats.org/officeDocument/2006/relationships/hyperlink" Target="https://gdo.cnmc.es/CNMC/resumenGdo.do?informe=etiquetado_electricidad" TargetMode="External"/><Relationship Id="rId44" Type="http://schemas.openxmlformats.org/officeDocument/2006/relationships/hyperlink" Target="https://www.miteco.gob.es/es/calidad-y-evaluacion-ambiental/temas/sistema-espanol-de-inventario-sei-/default.aspx" TargetMode="External"/><Relationship Id="rId52" Type="http://schemas.openxmlformats.org/officeDocument/2006/relationships/drawing" Target="../drawings/drawing10.xml"/><Relationship Id="rId4" Type="http://schemas.openxmlformats.org/officeDocument/2006/relationships/hyperlink" Target="http://gdo.cnmc.es/CNE/resumenGdo.do?anio=2017" TargetMode="External"/><Relationship Id="rId9" Type="http://schemas.openxmlformats.org/officeDocument/2006/relationships/hyperlink" Target="https://gdo.cnmc.es/CNE/resumenGdo.do?anio=2019" TargetMode="External"/><Relationship Id="rId14" Type="http://schemas.openxmlformats.org/officeDocument/2006/relationships/hyperlink" Target="https://gdo.cnmc.es/CNE/accesoEtiquetado.do" TargetMode="External"/><Relationship Id="rId22" Type="http://schemas.openxmlformats.org/officeDocument/2006/relationships/hyperlink" Target="https://gdo.cnmc.es/CNMC/resumenGdo.do?informe=etiquetado_electricidad" TargetMode="External"/><Relationship Id="rId27" Type="http://schemas.openxmlformats.org/officeDocument/2006/relationships/hyperlink" Target="https://gdo.cnmc.es/CNMC/resumenGdo.do?informe=etiquetado_electricidad" TargetMode="External"/><Relationship Id="rId30" Type="http://schemas.openxmlformats.org/officeDocument/2006/relationships/hyperlink" Target="https://gdo.cnmc.es/CNMC/resumenGdo.do?informe=etiquetado_electricidad" TargetMode="External"/><Relationship Id="rId35" Type="http://schemas.openxmlformats.org/officeDocument/2006/relationships/hyperlink" Target="https://eur-lex.europa.eu/legal-content/ES/TXT/?uri=CELEX:32018R2066" TargetMode="External"/><Relationship Id="rId43" Type="http://schemas.openxmlformats.org/officeDocument/2006/relationships/hyperlink" Target="https://eur-lex.europa.eu/legal-content/ES/TXT/?uri=CELEX:32018R2066" TargetMode="External"/><Relationship Id="rId48" Type="http://schemas.openxmlformats.org/officeDocument/2006/relationships/hyperlink" Target="https://gdo.cnmc.es/CNMC/resumenGdo.do?informe=etiquetado_electricidad" TargetMode="External"/><Relationship Id="rId8" Type="http://schemas.openxmlformats.org/officeDocument/2006/relationships/hyperlink" Target="http://gdo.cnmc.es/CNE/resumenGdo.do?anio=2015" TargetMode="External"/><Relationship Id="rId51" Type="http://schemas.openxmlformats.org/officeDocument/2006/relationships/printerSettings" Target="../printerSettings/printerSettings10.bin"/><Relationship Id="rId3" Type="http://schemas.openxmlformats.org/officeDocument/2006/relationships/hyperlink" Target="http://gdo.cnmc.es/CNE/resumenGdo.do?anio=2015" TargetMode="External"/><Relationship Id="rId12" Type="http://schemas.openxmlformats.org/officeDocument/2006/relationships/hyperlink" Target="https://www.ipcc.ch/report/ar6/wg1/downloads/report/IPCC_AR6_WGI_Chapter07_SM.pdf" TargetMode="External"/><Relationship Id="rId17" Type="http://schemas.openxmlformats.org/officeDocument/2006/relationships/hyperlink" Target="https://gdo.cnmc.es/CNMC/resumenGdo.do?informe=etiquetado_electricidad" TargetMode="External"/><Relationship Id="rId25" Type="http://schemas.openxmlformats.org/officeDocument/2006/relationships/hyperlink" Target="https://gdo.cnmc.es/CNMC/resumenGdo.do?informe=etiquetado_electricidad" TargetMode="External"/><Relationship Id="rId33" Type="http://schemas.openxmlformats.org/officeDocument/2006/relationships/hyperlink" Target="https://www.boe.es/buscar/act.php?id=BOE-A-2006-2779" TargetMode="External"/><Relationship Id="rId38" Type="http://schemas.openxmlformats.org/officeDocument/2006/relationships/hyperlink" Target="https://eur-lex.europa.eu/legal-content/ES/TXT/?uri=CELEX:52023DC0517" TargetMode="External"/><Relationship Id="rId46" Type="http://schemas.openxmlformats.org/officeDocument/2006/relationships/hyperlink" Target="https://www.boe.es/buscar/act.php?id=BOE-A-2006-2779" TargetMode="External"/><Relationship Id="rId20" Type="http://schemas.openxmlformats.org/officeDocument/2006/relationships/hyperlink" Target="https://gdo.cnmc.es/CNMC/resumenGdo.do?informe=etiquetado_electricidad" TargetMode="External"/><Relationship Id="rId41" Type="http://schemas.openxmlformats.org/officeDocument/2006/relationships/hyperlink" Target="https://www.boe.es/buscar/act.php?id=BOE-A-2006-2779" TargetMode="External"/><Relationship Id="rId1" Type="http://schemas.openxmlformats.org/officeDocument/2006/relationships/hyperlink" Target="http://gdo.cnmc.es/CNE/resumenGdo.do?anio=2015" TargetMode="External"/><Relationship Id="rId6" Type="http://schemas.openxmlformats.org/officeDocument/2006/relationships/hyperlink" Target="http://gdo.cnmc.es/CNE/resumenGdo.do?anio=2015"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miteco.gob.es/es/calidad-y-evaluacion-ambiental/temas/sistema-espanol-de-inventario-sei-/08060708-maquinaria-movil_tcm30-456063.pdf" TargetMode="External"/><Relationship Id="rId2" Type="http://schemas.openxmlformats.org/officeDocument/2006/relationships/hyperlink" Target="https://energia.gob.es/es-es/Servicios/Paginas/consultasdecarburantes.aspx" TargetMode="External"/><Relationship Id="rId1" Type="http://schemas.openxmlformats.org/officeDocument/2006/relationships/hyperlink" Target="https://unece.org/classification-and-definition-vehicles"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unece.org/classification-and-definition-vehicle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ipcc.ch/report/ar6/wg1/downloads/report/IPCC_AR6_WGI_Chapter07_SM.pdf" TargetMode="External"/><Relationship Id="rId1" Type="http://schemas.openxmlformats.org/officeDocument/2006/relationships/hyperlink" Target="https://www.ipcc.ch/report/ar6/wg1/downloads/report/IPCC_AR6_WGI_Chapter07_SM.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gdo.cnmc.es/CNMC/informePdfPorCUPS.do" TargetMode="External"/><Relationship Id="rId2" Type="http://schemas.openxmlformats.org/officeDocument/2006/relationships/hyperlink" Target="https://gdo.cnmc.es/CNMC/accesoEtiquetado.do" TargetMode="External"/><Relationship Id="rId1" Type="http://schemas.openxmlformats.org/officeDocument/2006/relationships/hyperlink" Target="https://gdo.cnmc.es/CNMC/accesoEtiquetado.do"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gdo.cnmc.es/CNMC/informePdfPorCUPS.do"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showRowColHeaders="0" tabSelected="1" zoomScaleNormal="100" zoomScaleSheetLayoutView="100" workbookViewId="0"/>
  </sheetViews>
  <sheetFormatPr baseColWidth="10" defaultColWidth="11.42578125" defaultRowHeight="16.5" x14ac:dyDescent="0.3"/>
  <cols>
    <col min="1" max="1" width="7.5703125" style="346" customWidth="1"/>
    <col min="2" max="2" width="5.140625" style="346" customWidth="1"/>
    <col min="3" max="3" width="3.42578125" style="346" customWidth="1"/>
    <col min="4" max="4" width="3.7109375" style="346" customWidth="1"/>
    <col min="5" max="5" width="11.42578125" style="346"/>
    <col min="6" max="6" width="39.140625" style="346" customWidth="1"/>
    <col min="7" max="8" width="3.7109375" style="346" customWidth="1"/>
    <col min="9" max="9" width="32.140625" style="346" customWidth="1"/>
    <col min="10" max="10" width="3.7109375" style="346" customWidth="1"/>
    <col min="11" max="11" width="6.42578125" style="346" customWidth="1"/>
    <col min="12" max="12" width="3.42578125" style="346" customWidth="1"/>
    <col min="13" max="13" width="10.7109375" style="346" customWidth="1"/>
    <col min="14" max="14" width="3.7109375" style="346" customWidth="1"/>
    <col min="15" max="16384" width="11.42578125" style="346"/>
  </cols>
  <sheetData>
    <row r="2" spans="1:26" ht="21.75" customHeight="1" x14ac:dyDescent="0.3">
      <c r="I2" s="349"/>
    </row>
    <row r="3" spans="1:26" s="350" customFormat="1" ht="22.5" customHeight="1" x14ac:dyDescent="0.3">
      <c r="A3" s="346"/>
      <c r="B3" s="346"/>
      <c r="C3" s="346"/>
      <c r="D3" s="346"/>
      <c r="E3" s="346"/>
      <c r="F3" s="346"/>
      <c r="G3" s="346"/>
      <c r="H3" s="346"/>
      <c r="I3" s="346"/>
      <c r="J3" s="346"/>
      <c r="K3" s="346"/>
      <c r="L3" s="346"/>
      <c r="M3" s="346"/>
    </row>
    <row r="4" spans="1:26" ht="22.5" customHeight="1" x14ac:dyDescent="0.3">
      <c r="D4" s="997" t="s">
        <v>1561</v>
      </c>
      <c r="E4" s="997"/>
      <c r="F4" s="997"/>
      <c r="G4" s="997"/>
      <c r="H4" s="997"/>
      <c r="I4" s="997"/>
      <c r="J4" s="997"/>
      <c r="L4" s="347"/>
    </row>
    <row r="5" spans="1:26" ht="16.5" customHeight="1" x14ac:dyDescent="0.3">
      <c r="D5" s="997"/>
      <c r="E5" s="997"/>
      <c r="F5" s="997"/>
      <c r="G5" s="997"/>
      <c r="H5" s="997"/>
      <c r="I5" s="997"/>
      <c r="J5" s="997"/>
      <c r="L5" s="347"/>
      <c r="M5" s="347"/>
    </row>
    <row r="6" spans="1:26" ht="16.5" customHeight="1" x14ac:dyDescent="0.3">
      <c r="D6" s="997"/>
      <c r="E6" s="997"/>
      <c r="F6" s="997"/>
      <c r="G6" s="997"/>
      <c r="H6" s="997"/>
      <c r="I6" s="997"/>
      <c r="J6" s="997"/>
      <c r="L6" s="347"/>
      <c r="M6" s="347"/>
    </row>
    <row r="7" spans="1:26" s="350" customFormat="1" ht="20.25" customHeight="1" x14ac:dyDescent="0.3">
      <c r="A7" s="347"/>
      <c r="B7" s="347"/>
      <c r="C7" s="347"/>
      <c r="D7" s="997"/>
      <c r="E7" s="997"/>
      <c r="F7" s="997"/>
      <c r="G7" s="997"/>
      <c r="H7" s="997"/>
      <c r="I7" s="997"/>
      <c r="J7" s="997"/>
      <c r="K7" s="346"/>
      <c r="L7" s="347"/>
      <c r="M7" s="347"/>
    </row>
    <row r="8" spans="1:26" s="350" customFormat="1" ht="7.5" customHeight="1" x14ac:dyDescent="0.25">
      <c r="A8" s="347"/>
      <c r="B8" s="347"/>
      <c r="C8" s="347"/>
      <c r="D8" s="347"/>
      <c r="E8" s="347"/>
      <c r="F8" s="347"/>
      <c r="G8" s="347"/>
      <c r="H8" s="347"/>
      <c r="I8" s="347"/>
      <c r="J8" s="347"/>
      <c r="K8" s="347"/>
      <c r="L8" s="347"/>
      <c r="M8" s="347"/>
    </row>
    <row r="9" spans="1:26" s="350" customFormat="1" ht="45" customHeight="1" x14ac:dyDescent="0.25">
      <c r="A9" s="347"/>
      <c r="B9" s="347"/>
      <c r="C9" s="347"/>
      <c r="D9" s="347"/>
      <c r="E9" s="998" t="s">
        <v>1184</v>
      </c>
      <c r="F9" s="998"/>
      <c r="G9" s="998"/>
      <c r="H9" s="998"/>
      <c r="I9" s="998"/>
      <c r="J9" s="347"/>
      <c r="K9" s="347"/>
      <c r="L9" s="347"/>
      <c r="M9" s="347"/>
    </row>
    <row r="10" spans="1:26" ht="28.5" customHeight="1" x14ac:dyDescent="0.3">
      <c r="B10" s="999"/>
      <c r="C10" s="999"/>
      <c r="D10" s="999"/>
      <c r="E10" s="999"/>
      <c r="F10" s="999"/>
      <c r="G10" s="999"/>
      <c r="H10" s="999"/>
      <c r="I10" s="999"/>
      <c r="J10" s="999"/>
      <c r="K10" s="999"/>
      <c r="L10" s="999"/>
      <c r="M10" s="999"/>
    </row>
    <row r="11" spans="1:26" ht="8.25" customHeight="1" x14ac:dyDescent="0.3"/>
    <row r="12" spans="1:26" s="348" customFormat="1" ht="19.5" customHeight="1" x14ac:dyDescent="0.3">
      <c r="C12" s="993" t="s">
        <v>14</v>
      </c>
      <c r="D12" s="994"/>
      <c r="E12" s="991" t="s">
        <v>1205</v>
      </c>
      <c r="F12" s="991"/>
      <c r="G12" s="991"/>
      <c r="H12" s="991"/>
      <c r="I12" s="991"/>
      <c r="J12" s="992"/>
      <c r="K12" s="346"/>
      <c r="L12" s="346"/>
      <c r="O12" s="346"/>
      <c r="P12" s="346"/>
      <c r="Q12" s="346"/>
      <c r="R12" s="346"/>
      <c r="S12" s="346"/>
      <c r="T12" s="346"/>
      <c r="U12" s="346"/>
      <c r="V12" s="346"/>
      <c r="W12" s="346"/>
      <c r="X12" s="346"/>
      <c r="Y12" s="346"/>
      <c r="Z12" s="346"/>
    </row>
    <row r="13" spans="1:26" s="348" customFormat="1" ht="7.5" customHeight="1" x14ac:dyDescent="0.3">
      <c r="B13" s="351"/>
      <c r="C13" s="351"/>
      <c r="D13" s="351"/>
      <c r="E13" s="352"/>
      <c r="F13" s="351"/>
      <c r="K13" s="346"/>
      <c r="L13" s="346"/>
      <c r="O13" s="346"/>
      <c r="P13" s="346"/>
      <c r="Q13" s="346"/>
      <c r="R13" s="346"/>
      <c r="S13" s="346"/>
      <c r="T13" s="346"/>
      <c r="U13" s="346"/>
      <c r="V13" s="346"/>
      <c r="W13" s="346"/>
      <c r="X13" s="346"/>
      <c r="Y13" s="346"/>
      <c r="Z13" s="346"/>
    </row>
    <row r="14" spans="1:26" s="348" customFormat="1" ht="19.5" customHeight="1" x14ac:dyDescent="0.3">
      <c r="B14" s="353"/>
      <c r="C14" s="993">
        <v>2</v>
      </c>
      <c r="D14" s="994"/>
      <c r="E14" s="991" t="s">
        <v>883</v>
      </c>
      <c r="F14" s="991"/>
      <c r="G14" s="991"/>
      <c r="H14" s="991"/>
      <c r="I14" s="991"/>
      <c r="J14" s="992"/>
      <c r="K14" s="346"/>
      <c r="L14" s="346"/>
      <c r="O14" s="346"/>
      <c r="P14" s="346"/>
      <c r="Q14" s="346"/>
      <c r="R14" s="346"/>
      <c r="S14" s="346"/>
      <c r="T14" s="346"/>
      <c r="U14" s="346"/>
      <c r="V14" s="346"/>
      <c r="W14" s="346"/>
      <c r="X14" s="346"/>
      <c r="Y14" s="346"/>
      <c r="Z14" s="346"/>
    </row>
    <row r="15" spans="1:26" s="348" customFormat="1" ht="7.5" customHeight="1" x14ac:dyDescent="0.3">
      <c r="B15" s="353"/>
      <c r="C15" s="353"/>
      <c r="D15" s="351"/>
      <c r="E15" s="352"/>
      <c r="F15" s="351"/>
      <c r="K15" s="346"/>
      <c r="L15" s="346"/>
      <c r="O15" s="346"/>
      <c r="P15" s="346"/>
      <c r="Q15" s="346"/>
      <c r="R15" s="346"/>
      <c r="S15" s="346"/>
      <c r="T15" s="346"/>
      <c r="U15" s="346"/>
      <c r="V15" s="346"/>
      <c r="W15" s="346"/>
      <c r="X15" s="346"/>
      <c r="Y15" s="346"/>
      <c r="Z15" s="346"/>
    </row>
    <row r="16" spans="1:26" s="354" customFormat="1" ht="25.5" customHeight="1" x14ac:dyDescent="0.3">
      <c r="B16" s="359" t="s">
        <v>978</v>
      </c>
      <c r="K16" s="346"/>
      <c r="O16" s="346"/>
      <c r="P16" s="346"/>
      <c r="Q16" s="346"/>
      <c r="R16" s="346"/>
      <c r="S16" s="346"/>
      <c r="T16" s="346"/>
      <c r="U16" s="346"/>
      <c r="V16" s="346"/>
      <c r="W16" s="346"/>
      <c r="X16" s="346"/>
      <c r="Y16" s="346"/>
      <c r="Z16" s="346"/>
    </row>
    <row r="17" spans="2:26" ht="8.25" customHeight="1" x14ac:dyDescent="0.3"/>
    <row r="18" spans="2:26" s="348" customFormat="1" ht="19.5" customHeight="1" x14ac:dyDescent="0.3">
      <c r="B18" s="353"/>
      <c r="C18" s="993">
        <v>3</v>
      </c>
      <c r="D18" s="994"/>
      <c r="E18" s="991" t="s">
        <v>1413</v>
      </c>
      <c r="F18" s="991"/>
      <c r="G18" s="991"/>
      <c r="H18" s="991"/>
      <c r="I18" s="991"/>
      <c r="J18" s="992"/>
      <c r="K18" s="346"/>
      <c r="L18" s="346"/>
      <c r="O18" s="346"/>
      <c r="P18" s="346"/>
      <c r="Q18" s="346"/>
      <c r="R18" s="346"/>
      <c r="S18" s="346"/>
      <c r="T18" s="346"/>
      <c r="U18" s="346"/>
      <c r="V18" s="346"/>
      <c r="W18" s="346"/>
      <c r="X18" s="346"/>
      <c r="Y18" s="346"/>
      <c r="Z18" s="346"/>
    </row>
    <row r="19" spans="2:26" s="348" customFormat="1" ht="7.5" customHeight="1" x14ac:dyDescent="0.3">
      <c r="B19" s="353"/>
      <c r="C19" s="353"/>
      <c r="D19" s="351"/>
      <c r="E19" s="352"/>
      <c r="F19" s="351"/>
      <c r="K19" s="346"/>
      <c r="L19" s="346"/>
      <c r="O19" s="346"/>
      <c r="P19" s="346"/>
      <c r="Q19" s="346"/>
      <c r="R19" s="346"/>
      <c r="S19" s="346"/>
      <c r="T19" s="346"/>
      <c r="U19" s="346"/>
      <c r="V19" s="346"/>
      <c r="W19" s="346"/>
      <c r="X19" s="346"/>
      <c r="Y19" s="346"/>
      <c r="Z19" s="346"/>
    </row>
    <row r="20" spans="2:26" s="348" customFormat="1" ht="19.5" customHeight="1" x14ac:dyDescent="0.3">
      <c r="B20" s="353"/>
      <c r="C20" s="993">
        <v>4</v>
      </c>
      <c r="D20" s="994"/>
      <c r="E20" s="991" t="s">
        <v>1414</v>
      </c>
      <c r="F20" s="991"/>
      <c r="G20" s="991"/>
      <c r="H20" s="991"/>
      <c r="I20" s="991"/>
      <c r="J20" s="992"/>
      <c r="K20" s="346"/>
      <c r="L20" s="346"/>
      <c r="O20" s="346"/>
      <c r="P20" s="346"/>
      <c r="Q20" s="346"/>
      <c r="R20" s="346"/>
      <c r="S20" s="346"/>
      <c r="T20" s="346"/>
      <c r="U20" s="346"/>
      <c r="V20" s="346"/>
      <c r="W20" s="346"/>
      <c r="X20" s="346"/>
      <c r="Y20" s="346"/>
      <c r="Z20" s="346"/>
    </row>
    <row r="21" spans="2:26" s="348" customFormat="1" ht="7.5" customHeight="1" x14ac:dyDescent="0.3">
      <c r="B21" s="353"/>
      <c r="C21" s="353"/>
      <c r="D21" s="351"/>
      <c r="E21" s="352"/>
      <c r="F21" s="351"/>
      <c r="K21" s="346"/>
      <c r="L21" s="346"/>
      <c r="O21" s="346"/>
      <c r="P21" s="346"/>
      <c r="Q21" s="346"/>
      <c r="R21" s="346"/>
      <c r="S21" s="346"/>
      <c r="T21" s="346"/>
      <c r="U21" s="346"/>
      <c r="V21" s="346"/>
      <c r="W21" s="346"/>
      <c r="X21" s="346"/>
      <c r="Y21" s="346"/>
      <c r="Z21" s="346"/>
    </row>
    <row r="22" spans="2:26" s="348" customFormat="1" ht="19.5" customHeight="1" x14ac:dyDescent="0.3">
      <c r="B22" s="353"/>
      <c r="C22" s="993">
        <v>5</v>
      </c>
      <c r="D22" s="994"/>
      <c r="E22" s="991" t="s">
        <v>642</v>
      </c>
      <c r="F22" s="991"/>
      <c r="G22" s="991"/>
      <c r="H22" s="991"/>
      <c r="I22" s="991"/>
      <c r="J22" s="992"/>
      <c r="K22" s="346"/>
      <c r="L22" s="346"/>
      <c r="O22" s="346"/>
      <c r="P22" s="346"/>
      <c r="Q22" s="346"/>
      <c r="R22" s="346"/>
      <c r="S22" s="346"/>
      <c r="T22" s="346"/>
      <c r="U22" s="346"/>
      <c r="V22" s="346"/>
      <c r="W22" s="346"/>
      <c r="X22" s="346"/>
      <c r="Y22" s="346"/>
      <c r="Z22" s="346"/>
    </row>
    <row r="23" spans="2:26" s="348" customFormat="1" ht="7.5" customHeight="1" x14ac:dyDescent="0.3">
      <c r="B23" s="353"/>
      <c r="C23" s="353"/>
      <c r="D23" s="351"/>
      <c r="E23" s="352"/>
      <c r="F23" s="351"/>
      <c r="K23" s="346"/>
      <c r="L23" s="346"/>
      <c r="O23" s="346"/>
      <c r="P23" s="346"/>
      <c r="Q23" s="346"/>
      <c r="R23" s="346"/>
      <c r="S23" s="346"/>
      <c r="T23" s="346"/>
      <c r="U23" s="346"/>
      <c r="V23" s="346"/>
      <c r="W23" s="346"/>
      <c r="X23" s="346"/>
      <c r="Y23" s="346"/>
      <c r="Z23" s="346"/>
    </row>
    <row r="24" spans="2:26" s="348" customFormat="1" ht="18.75" x14ac:dyDescent="0.3">
      <c r="B24" s="353"/>
      <c r="C24" s="993">
        <v>6</v>
      </c>
      <c r="D24" s="994"/>
      <c r="E24" s="991" t="s">
        <v>652</v>
      </c>
      <c r="F24" s="991"/>
      <c r="G24" s="991"/>
      <c r="H24" s="991"/>
      <c r="I24" s="991"/>
      <c r="J24" s="992"/>
      <c r="K24" s="346"/>
      <c r="L24" s="346"/>
      <c r="O24" s="346"/>
      <c r="P24" s="346"/>
      <c r="Q24" s="346"/>
      <c r="R24" s="346"/>
      <c r="S24" s="346"/>
      <c r="T24" s="346"/>
      <c r="U24" s="346"/>
      <c r="V24" s="346"/>
      <c r="W24" s="346"/>
      <c r="X24" s="346"/>
      <c r="Y24" s="346"/>
      <c r="Z24" s="346"/>
    </row>
    <row r="25" spans="2:26" s="348" customFormat="1" ht="7.5" customHeight="1" x14ac:dyDescent="0.3">
      <c r="B25" s="353"/>
      <c r="C25" s="353"/>
      <c r="D25" s="351"/>
      <c r="E25" s="352"/>
      <c r="F25" s="351"/>
      <c r="K25" s="346"/>
      <c r="L25" s="346"/>
      <c r="O25" s="346"/>
      <c r="P25" s="346"/>
      <c r="Q25" s="346"/>
      <c r="R25" s="346"/>
      <c r="S25" s="346"/>
      <c r="T25" s="346"/>
      <c r="U25" s="346"/>
      <c r="V25" s="346"/>
      <c r="W25" s="346"/>
      <c r="X25" s="346"/>
      <c r="Y25" s="346"/>
      <c r="Z25" s="346"/>
    </row>
    <row r="26" spans="2:26" ht="25.5" customHeight="1" x14ac:dyDescent="0.3">
      <c r="B26" s="359" t="s">
        <v>1183</v>
      </c>
    </row>
    <row r="27" spans="2:26" s="348" customFormat="1" ht="7.5" customHeight="1" x14ac:dyDescent="0.3">
      <c r="B27" s="353"/>
      <c r="C27" s="353"/>
      <c r="D27" s="351"/>
      <c r="E27" s="352"/>
      <c r="F27" s="351"/>
      <c r="K27" s="346"/>
      <c r="L27" s="346"/>
    </row>
    <row r="28" spans="2:26" s="348" customFormat="1" ht="18.75" x14ac:dyDescent="0.3">
      <c r="B28" s="353"/>
      <c r="C28" s="993">
        <v>7</v>
      </c>
      <c r="D28" s="994"/>
      <c r="E28" s="991" t="s">
        <v>1177</v>
      </c>
      <c r="F28" s="991"/>
      <c r="G28" s="991"/>
      <c r="H28" s="991"/>
      <c r="I28" s="991"/>
      <c r="J28" s="992"/>
      <c r="K28" s="346"/>
      <c r="L28" s="346"/>
    </row>
    <row r="29" spans="2:26" s="348" customFormat="1" ht="7.5" customHeight="1" x14ac:dyDescent="0.3">
      <c r="B29" s="353"/>
      <c r="C29" s="353"/>
      <c r="D29" s="351"/>
      <c r="E29" s="352"/>
      <c r="F29" s="351"/>
      <c r="K29" s="346"/>
      <c r="L29" s="346"/>
    </row>
    <row r="30" spans="2:26" ht="25.5" customHeight="1" x14ac:dyDescent="0.3">
      <c r="B30" s="359" t="s">
        <v>643</v>
      </c>
    </row>
    <row r="31" spans="2:26" s="348" customFormat="1" ht="7.5" customHeight="1" x14ac:dyDescent="0.3">
      <c r="B31" s="353"/>
      <c r="C31" s="353"/>
      <c r="D31" s="351"/>
      <c r="E31" s="352"/>
      <c r="F31" s="351"/>
      <c r="K31" s="346"/>
      <c r="L31" s="346"/>
    </row>
    <row r="32" spans="2:26" s="348" customFormat="1" ht="18.75" x14ac:dyDescent="0.3">
      <c r="B32" s="353"/>
      <c r="C32" s="993">
        <v>8</v>
      </c>
      <c r="D32" s="994"/>
      <c r="E32" s="991" t="s">
        <v>13</v>
      </c>
      <c r="F32" s="991"/>
      <c r="G32" s="991"/>
      <c r="H32" s="991"/>
      <c r="I32" s="991"/>
      <c r="J32" s="992"/>
      <c r="K32" s="346"/>
      <c r="L32" s="346"/>
    </row>
    <row r="33" spans="2:14" s="348" customFormat="1" ht="7.5" customHeight="1" x14ac:dyDescent="0.3">
      <c r="B33" s="353"/>
      <c r="C33" s="353"/>
      <c r="D33" s="351"/>
      <c r="E33" s="352"/>
      <c r="F33" s="351"/>
      <c r="K33" s="346"/>
      <c r="L33" s="346"/>
    </row>
    <row r="34" spans="2:14" ht="25.5" customHeight="1" x14ac:dyDescent="0.3">
      <c r="B34" s="359" t="s">
        <v>651</v>
      </c>
    </row>
    <row r="35" spans="2:14" s="348" customFormat="1" ht="7.5" customHeight="1" x14ac:dyDescent="0.3">
      <c r="B35" s="353"/>
      <c r="C35" s="353"/>
      <c r="D35" s="351"/>
      <c r="E35" s="352"/>
      <c r="F35" s="351"/>
      <c r="K35" s="346"/>
      <c r="L35" s="346"/>
    </row>
    <row r="36" spans="2:14" s="348" customFormat="1" ht="18.75" x14ac:dyDescent="0.3">
      <c r="B36" s="353"/>
      <c r="C36" s="993">
        <v>9</v>
      </c>
      <c r="D36" s="994"/>
      <c r="E36" s="991" t="s">
        <v>739</v>
      </c>
      <c r="F36" s="991"/>
      <c r="G36" s="991"/>
      <c r="H36" s="991"/>
      <c r="I36" s="991"/>
      <c r="J36" s="992"/>
      <c r="K36" s="346"/>
      <c r="L36" s="346"/>
    </row>
    <row r="37" spans="2:14" ht="9" customHeight="1" x14ac:dyDescent="0.3">
      <c r="D37" s="355"/>
    </row>
    <row r="38" spans="2:14" s="348" customFormat="1" ht="18.75" x14ac:dyDescent="0.3">
      <c r="B38" s="353"/>
      <c r="C38" s="993">
        <v>10</v>
      </c>
      <c r="D38" s="994"/>
      <c r="E38" s="991" t="s">
        <v>233</v>
      </c>
      <c r="F38" s="991"/>
      <c r="G38" s="991"/>
      <c r="H38" s="991"/>
      <c r="I38" s="991"/>
      <c r="J38" s="992"/>
      <c r="K38" s="346"/>
      <c r="L38" s="346"/>
    </row>
    <row r="39" spans="2:14" ht="19.5" customHeight="1" x14ac:dyDescent="0.3">
      <c r="D39" s="355"/>
    </row>
    <row r="40" spans="2:14" ht="19.5" customHeight="1" x14ac:dyDescent="0.3">
      <c r="B40" s="995" t="s">
        <v>1206</v>
      </c>
      <c r="C40" s="996"/>
      <c r="D40" s="996"/>
      <c r="E40" s="996"/>
      <c r="F40" s="996"/>
      <c r="G40" s="996"/>
      <c r="H40" s="996"/>
      <c r="I40" s="996"/>
      <c r="J40" s="996"/>
      <c r="K40" s="996"/>
      <c r="L40" s="996"/>
      <c r="M40" s="996"/>
      <c r="N40" s="996"/>
    </row>
    <row r="41" spans="2:14" ht="8.25" customHeight="1" x14ac:dyDescent="0.3"/>
    <row r="42" spans="2:14" ht="49.5" customHeight="1" x14ac:dyDescent="0.3">
      <c r="B42" s="989" t="s">
        <v>1310</v>
      </c>
      <c r="C42" s="990"/>
      <c r="D42" s="990"/>
      <c r="E42" s="990"/>
      <c r="F42" s="990"/>
      <c r="G42" s="990"/>
      <c r="H42" s="990"/>
      <c r="I42" s="990"/>
      <c r="J42" s="990"/>
      <c r="K42" s="990"/>
      <c r="L42" s="990"/>
      <c r="M42" s="356"/>
      <c r="N42" s="356"/>
    </row>
    <row r="43" spans="2:14" ht="12.75" customHeight="1" x14ac:dyDescent="0.3"/>
    <row r="44" spans="2:14" x14ac:dyDescent="0.3">
      <c r="C44" s="554"/>
      <c r="D44" s="360" t="s">
        <v>20</v>
      </c>
      <c r="E44" s="361"/>
      <c r="F44" s="361"/>
      <c r="H44" s="266"/>
      <c r="I44" s="360" t="s">
        <v>857</v>
      </c>
      <c r="J44" s="357"/>
      <c r="K44" s="357"/>
    </row>
    <row r="45" spans="2:14" ht="15" customHeight="1" x14ac:dyDescent="0.3">
      <c r="C45" s="555"/>
      <c r="D45" s="360" t="s">
        <v>21</v>
      </c>
      <c r="E45" s="361"/>
      <c r="F45" s="361"/>
      <c r="H45" s="267"/>
      <c r="I45" s="360" t="s">
        <v>23</v>
      </c>
    </row>
    <row r="46" spans="2:14" x14ac:dyDescent="0.3">
      <c r="C46" s="574"/>
      <c r="D46" s="362" t="s">
        <v>22</v>
      </c>
      <c r="E46" s="361"/>
      <c r="F46" s="361"/>
      <c r="H46" s="268"/>
      <c r="I46" s="360" t="s">
        <v>24</v>
      </c>
    </row>
    <row r="47" spans="2:14" x14ac:dyDescent="0.3">
      <c r="I47" s="358"/>
    </row>
    <row r="48" spans="2:14" x14ac:dyDescent="0.3">
      <c r="I48" s="358"/>
    </row>
    <row r="49" spans="5:13" x14ac:dyDescent="0.3">
      <c r="E49" s="358"/>
      <c r="F49" s="358"/>
      <c r="I49" s="358"/>
    </row>
    <row r="50" spans="5:13" ht="13.5" customHeight="1" x14ac:dyDescent="0.3">
      <c r="M50" s="346" t="s">
        <v>6</v>
      </c>
    </row>
    <row r="51" spans="5:13" ht="11.25" customHeight="1" x14ac:dyDescent="0.3"/>
  </sheetData>
  <sheetProtection algorithmName="SHA-512" hashValue="vT8duwrQrbHXzoaj9JVJ1CpT6qFPbBsB/GlFhDDCGFjzkm4LPdmx17TuqoqsF4IGnfRNIzidszxB0/r7tcjz0A==" saltValue="5tLgB2fX++mVKExjuNzvPQ==" spinCount="100000" sheet="1" objects="1" scenarios="1"/>
  <mergeCells count="25">
    <mergeCell ref="E24:J24"/>
    <mergeCell ref="D4:J7"/>
    <mergeCell ref="E9:I9"/>
    <mergeCell ref="B10:M10"/>
    <mergeCell ref="C18:D18"/>
    <mergeCell ref="C14:D14"/>
    <mergeCell ref="C12:D12"/>
    <mergeCell ref="E14:J14"/>
    <mergeCell ref="E12:J12"/>
    <mergeCell ref="B42:L42"/>
    <mergeCell ref="E22:J22"/>
    <mergeCell ref="E20:J20"/>
    <mergeCell ref="E18:J18"/>
    <mergeCell ref="C38:D38"/>
    <mergeCell ref="C20:D20"/>
    <mergeCell ref="C32:D32"/>
    <mergeCell ref="C36:D36"/>
    <mergeCell ref="C22:D22"/>
    <mergeCell ref="C28:D28"/>
    <mergeCell ref="C24:D24"/>
    <mergeCell ref="B40:N40"/>
    <mergeCell ref="E38:J38"/>
    <mergeCell ref="E36:J36"/>
    <mergeCell ref="E32:J32"/>
    <mergeCell ref="E28:J28"/>
  </mergeCells>
  <conditionalFormatting sqref="C45">
    <cfRule type="expression" dxfId="1150" priority="1" stopIfTrue="1">
      <formula>C45=""</formula>
    </cfRule>
  </conditionalFormatting>
  <hyperlinks>
    <hyperlink ref="E12" location="'1.Datos generales organización '!A1" display="Datos generales de la organización"/>
    <hyperlink ref="E14:K14" location="'2. Hoja de trabajo. Consumos'!A1" display="Hoja de trabajo. Consumos"/>
    <hyperlink ref="E18" location="'3. Instalaciones fijas'!A1" display="Consumo de combustibles fósiles en instalaciones fijas"/>
    <hyperlink ref="E20" location="'4.Vehículos y maquinaria'!A1" display="Consumo de combustibles fósiles en vehículos y maquinaria"/>
    <hyperlink ref="E22" location="'5. Emisiones Fugitivas'!A1" display="Emisiones fugitivas (equipos de climatización y otros)"/>
    <hyperlink ref="E24" location="'7. Información adicional'!A1" display="Información adicional (instalaciones propias de generación de energía renovable)"/>
    <hyperlink ref="E28" location="'8. Energía comprada'!A1" display="Emisiones indirectas por energía comprada: electricidad y otros"/>
    <hyperlink ref="E32" location="'9. Informe final. Resultados'!A1" display="Informe final: Resultados"/>
    <hyperlink ref="E36" location="'10_Factores de emisión'!A1" display="Factores de emisión y PCA"/>
    <hyperlink ref="E38" location="'11. Revisiones calculadora'!A1" display="Revisiones de la calculadora"/>
    <hyperlink ref="E28:K28" location="'8.Electricidad y otras energías'!A1" display="Electricidad y otras energías"/>
    <hyperlink ref="E20:K20" location="'4. Vehículos y maquinaria'!A1" display="Consumo de combustibles fósiles en vehículos y maquinaria"/>
    <hyperlink ref="B40:N40" r:id="rId1" display="https://www.miteco.gob.es/es/cambio-climatico/temas/mitigacion-politicas-y-medidas/instruccionescalculadorahc_tcm30-485627.pdf"/>
    <hyperlink ref="E36:J36" location="'9. Factores de emisión'!A1" display="Factores de emisión"/>
    <hyperlink ref="E12:J12" location="'1.Datos generales municipio'!A1" display="Datos generales del municipio"/>
    <hyperlink ref="E24:J24" location="'6. Información adicional'!A1" display="Información adicional (instalaciones propias de generación de energía renovable)"/>
    <hyperlink ref="E28:J28" location="'7.Electricidad y otras energías'!A1" display="Electricidad y otras energías"/>
    <hyperlink ref="E32:J32" location="'8. Informe final. Resultados'!A1" display="Informe final: Resultados"/>
    <hyperlink ref="E38:J38" location="'10. Revisiones calculadora'!A1" display="Revisiones de la calculadora"/>
  </hyperlinks>
  <pageMargins left="0.75" right="0.75" top="1" bottom="1" header="0" footer="0"/>
  <pageSetup paperSize="256" scale="45"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063"/>
  <sheetViews>
    <sheetView showGridLines="0" showRowColHeaders="0" zoomScaleNormal="100" workbookViewId="0">
      <pane xSplit="1" topLeftCell="B1" activePane="topRight" state="frozen"/>
      <selection activeCell="D3" sqref="D3:Q5"/>
      <selection pane="topRight"/>
    </sheetView>
  </sheetViews>
  <sheetFormatPr baseColWidth="10" defaultColWidth="11.42578125" defaultRowHeight="16.5" x14ac:dyDescent="0.3"/>
  <cols>
    <col min="1" max="1" width="26.7109375" style="484" customWidth="1"/>
    <col min="2" max="2" width="0.5703125" style="495" customWidth="1"/>
    <col min="3" max="3" width="1.85546875" style="402" customWidth="1"/>
    <col min="4" max="4" width="1.7109375" style="402" customWidth="1"/>
    <col min="5" max="5" width="16.28515625" style="403" customWidth="1"/>
    <col min="6" max="6" width="25.42578125" style="403" customWidth="1"/>
    <col min="7" max="8" width="8.7109375" style="403" customWidth="1"/>
    <col min="9" max="9" width="10" style="403" customWidth="1"/>
    <col min="10" max="14" width="8.7109375" style="403" customWidth="1"/>
    <col min="15" max="15" width="10.85546875" style="403" customWidth="1"/>
    <col min="16" max="20" width="8.7109375" style="403" customWidth="1"/>
    <col min="21" max="21" width="10.28515625" style="403" customWidth="1"/>
    <col min="22" max="22" width="8.7109375" style="403" customWidth="1"/>
    <col min="23" max="23" width="9.140625" style="403" customWidth="1"/>
    <col min="24" max="26" width="8.7109375" style="403" customWidth="1"/>
    <col min="27" max="27" width="10.5703125" style="403" customWidth="1"/>
    <col min="28" max="32" width="8.7109375" style="403" customWidth="1"/>
    <col min="33" max="33" width="10.5703125" style="403" customWidth="1"/>
    <col min="34" max="38" width="8.7109375" style="403" customWidth="1"/>
    <col min="39" max="39" width="9.7109375" style="403" customWidth="1"/>
    <col min="40" max="44" width="8.7109375" style="403" customWidth="1"/>
    <col min="45" max="45" width="10.7109375" style="403" customWidth="1"/>
    <col min="46" max="50" width="8.7109375" style="403" customWidth="1"/>
    <col min="51" max="51" width="10.140625" style="403" customWidth="1"/>
    <col min="52" max="52" width="8.7109375" style="403" customWidth="1"/>
    <col min="53" max="53" width="9.7109375" style="403" customWidth="1"/>
    <col min="54" max="54" width="10.140625" style="403" customWidth="1"/>
    <col min="55" max="55" width="13.5703125" style="403" customWidth="1"/>
    <col min="56" max="70" width="9.7109375" style="403" customWidth="1"/>
    <col min="71" max="73" width="11.42578125" style="403"/>
    <col min="74" max="74" width="13.42578125" style="403" customWidth="1"/>
    <col min="75" max="79" width="11.42578125" style="403"/>
    <col min="80" max="80" width="11.85546875" style="403" customWidth="1"/>
    <col min="81" max="85" width="11.42578125" style="403"/>
    <col min="86" max="86" width="13.140625" style="403" customWidth="1"/>
    <col min="87" max="92" width="11.42578125" style="403"/>
    <col min="93" max="93" width="12" style="403" customWidth="1"/>
    <col min="94" max="98" width="11.42578125" style="403"/>
    <col min="99" max="99" width="12.5703125" style="403" customWidth="1"/>
    <col min="100" max="104" width="11.42578125" style="403"/>
    <col min="105" max="105" width="12.7109375" style="403" customWidth="1"/>
    <col min="106" max="16384" width="11.42578125" style="403"/>
  </cols>
  <sheetData>
    <row r="1" spans="1:102" ht="36" customHeight="1" x14ac:dyDescent="0.3">
      <c r="C1" s="1258" t="s">
        <v>893</v>
      </c>
      <c r="D1" s="1258"/>
      <c r="E1" s="1258"/>
      <c r="F1" s="1258"/>
      <c r="G1" s="1258"/>
      <c r="H1" s="1258"/>
      <c r="I1" s="1258"/>
      <c r="J1" s="1258"/>
      <c r="K1" s="1258"/>
      <c r="L1" s="1258"/>
      <c r="M1" s="1258"/>
      <c r="N1" s="1258"/>
      <c r="O1" s="1258"/>
      <c r="P1" s="1258"/>
      <c r="Q1" s="1258"/>
      <c r="R1" s="1258"/>
      <c r="S1" s="1259"/>
    </row>
    <row r="2" spans="1:102" ht="36" customHeight="1" x14ac:dyDescent="0.3">
      <c r="B2" s="493"/>
    </row>
    <row r="3" spans="1:102" ht="16.5" customHeight="1" x14ac:dyDescent="0.3">
      <c r="A3" s="373" t="s">
        <v>1207</v>
      </c>
      <c r="B3" s="493"/>
      <c r="D3" s="1261" t="s">
        <v>1197</v>
      </c>
      <c r="E3" s="1261"/>
      <c r="F3" s="1261"/>
      <c r="G3" s="1261"/>
      <c r="H3" s="1261"/>
      <c r="I3" s="1261"/>
      <c r="J3" s="1261"/>
      <c r="K3" s="1261"/>
      <c r="L3" s="1261"/>
      <c r="M3" s="1261"/>
      <c r="N3" s="1261"/>
      <c r="O3" s="1261"/>
      <c r="P3" s="1261"/>
      <c r="Q3" s="1261"/>
      <c r="R3" s="1261"/>
      <c r="S3" s="1261"/>
      <c r="T3" s="1261"/>
      <c r="U3" s="1261"/>
      <c r="V3" s="1261"/>
      <c r="W3" s="1261"/>
      <c r="X3" s="1261"/>
      <c r="Y3" s="1261"/>
      <c r="Z3" s="1261"/>
      <c r="AA3" s="1261"/>
      <c r="AB3" s="1261"/>
      <c r="AC3" s="1261"/>
      <c r="AD3" s="1261"/>
      <c r="AE3" s="1261"/>
      <c r="AF3" s="1261"/>
      <c r="AG3" s="1261"/>
      <c r="AH3" s="1261"/>
      <c r="AI3" s="1261"/>
      <c r="AJ3" s="1261"/>
      <c r="AK3" s="1261"/>
      <c r="AL3" s="1261"/>
      <c r="AM3" s="1261"/>
      <c r="AN3" s="1261"/>
      <c r="AO3" s="1261"/>
      <c r="AP3" s="1261"/>
      <c r="AQ3" s="1261"/>
      <c r="AR3" s="1261"/>
      <c r="AS3" s="1261"/>
      <c r="AT3" s="1261"/>
      <c r="AU3" s="1261"/>
      <c r="AV3" s="1261"/>
      <c r="AW3" s="1261"/>
      <c r="AX3" s="1261"/>
      <c r="AY3" s="1261"/>
      <c r="AZ3" s="1261"/>
      <c r="BA3" s="1261"/>
      <c r="BB3" s="1261"/>
      <c r="BC3" s="1261"/>
      <c r="BD3" s="1261"/>
      <c r="BE3" s="1261"/>
      <c r="BF3" s="1261"/>
      <c r="BG3" s="1261"/>
      <c r="BH3" s="1261"/>
      <c r="BI3" s="1261"/>
      <c r="BJ3" s="1261"/>
      <c r="BK3" s="1261"/>
      <c r="BL3" s="1261"/>
      <c r="BM3" s="1261"/>
      <c r="BN3" s="1261"/>
      <c r="BO3" s="1261"/>
      <c r="BP3" s="1261"/>
      <c r="BQ3" s="1261"/>
      <c r="BR3" s="1261"/>
    </row>
    <row r="4" spans="1:102" ht="16.5" customHeight="1" x14ac:dyDescent="0.3">
      <c r="A4" s="373" t="s">
        <v>992</v>
      </c>
      <c r="B4" s="493"/>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402"/>
      <c r="AU4" s="402"/>
      <c r="AV4" s="402"/>
      <c r="AW4" s="402"/>
      <c r="AX4" s="402"/>
      <c r="AY4" s="402"/>
      <c r="AZ4" s="402"/>
    </row>
    <row r="5" spans="1:102" ht="16.5" customHeight="1" x14ac:dyDescent="0.35">
      <c r="A5" s="373" t="s">
        <v>993</v>
      </c>
      <c r="B5" s="493"/>
      <c r="E5" s="664" t="s">
        <v>1347</v>
      </c>
      <c r="F5" s="402"/>
      <c r="G5" s="402"/>
      <c r="H5" s="402"/>
      <c r="I5" s="402"/>
      <c r="J5" s="402"/>
      <c r="K5" s="402"/>
      <c r="L5" s="402"/>
      <c r="M5" s="402"/>
      <c r="N5" s="402"/>
      <c r="O5" s="402"/>
      <c r="P5" s="402"/>
      <c r="Q5" s="402"/>
      <c r="R5" s="402"/>
      <c r="S5" s="402"/>
      <c r="T5" s="402"/>
      <c r="U5" s="402"/>
      <c r="V5" s="402"/>
      <c r="W5" s="402"/>
      <c r="X5" s="402"/>
      <c r="Y5" s="402"/>
      <c r="Z5" s="402"/>
      <c r="BB5" s="515"/>
    </row>
    <row r="6" spans="1:102" ht="16.5" customHeight="1" x14ac:dyDescent="0.3">
      <c r="A6" s="373" t="s">
        <v>994</v>
      </c>
      <c r="B6" s="493"/>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B6" s="402"/>
      <c r="BC6" s="402"/>
      <c r="BD6" s="402"/>
      <c r="BE6" s="402"/>
      <c r="BF6" s="402"/>
      <c r="BG6" s="402"/>
      <c r="BH6" s="402"/>
      <c r="BI6" s="402"/>
      <c r="BJ6" s="402"/>
      <c r="BK6" s="402"/>
      <c r="BL6" s="402"/>
      <c r="BM6" s="402"/>
      <c r="BN6" s="402"/>
      <c r="BO6" s="402"/>
      <c r="BP6" s="402"/>
      <c r="BQ6" s="402"/>
      <c r="BR6" s="402"/>
      <c r="BS6" s="402"/>
      <c r="BT6" s="402"/>
      <c r="BU6" s="402"/>
      <c r="BV6" s="402"/>
      <c r="BW6" s="402"/>
      <c r="BX6" s="402"/>
      <c r="BY6" s="402"/>
      <c r="BZ6" s="402"/>
      <c r="CA6" s="402"/>
      <c r="CB6" s="402"/>
      <c r="CC6" s="402"/>
      <c r="CD6" s="402"/>
      <c r="CE6" s="402"/>
      <c r="CF6" s="402"/>
      <c r="CG6" s="402"/>
      <c r="CH6" s="402"/>
      <c r="CI6" s="402"/>
      <c r="CJ6" s="402"/>
      <c r="CK6" s="402"/>
      <c r="CL6" s="402"/>
      <c r="CM6" s="402"/>
      <c r="CN6" s="402"/>
      <c r="CO6" s="402"/>
      <c r="CP6" s="402"/>
      <c r="CQ6" s="402"/>
      <c r="CR6" s="402"/>
      <c r="CS6" s="402"/>
      <c r="CT6" s="402"/>
      <c r="CU6" s="402"/>
      <c r="CV6" s="402"/>
      <c r="CW6" s="402"/>
      <c r="CX6" s="402"/>
    </row>
    <row r="7" spans="1:102" ht="16.5" customHeight="1" x14ac:dyDescent="0.3">
      <c r="A7" s="373" t="s">
        <v>995</v>
      </c>
      <c r="B7" s="493"/>
      <c r="E7" s="402"/>
      <c r="F7" s="402"/>
      <c r="G7" s="753">
        <v>2007</v>
      </c>
      <c r="H7" s="753">
        <v>2008</v>
      </c>
      <c r="I7" s="753">
        <v>2009</v>
      </c>
      <c r="J7" s="753">
        <v>2010</v>
      </c>
      <c r="K7" s="753">
        <v>2011</v>
      </c>
      <c r="L7" s="753">
        <v>2012</v>
      </c>
      <c r="M7" s="753">
        <v>2013</v>
      </c>
      <c r="N7" s="753">
        <v>2014</v>
      </c>
      <c r="O7" s="753">
        <v>2015</v>
      </c>
      <c r="P7" s="753">
        <v>2016</v>
      </c>
      <c r="Q7" s="753">
        <v>2017</v>
      </c>
      <c r="R7" s="753">
        <v>2018</v>
      </c>
      <c r="S7" s="753">
        <v>2019</v>
      </c>
      <c r="T7" s="753">
        <v>2020</v>
      </c>
      <c r="U7" s="753">
        <v>2021</v>
      </c>
      <c r="V7" s="753">
        <v>2022</v>
      </c>
      <c r="W7" s="753">
        <v>2023</v>
      </c>
      <c r="X7" s="925">
        <v>2024</v>
      </c>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2"/>
      <c r="BB7" s="402"/>
      <c r="BC7" s="402"/>
      <c r="BD7" s="402"/>
      <c r="BE7" s="402"/>
      <c r="BF7" s="402"/>
      <c r="BG7" s="402"/>
      <c r="BH7" s="402"/>
      <c r="BI7" s="402"/>
      <c r="BJ7" s="402"/>
      <c r="BK7" s="402"/>
      <c r="BL7" s="402"/>
      <c r="BM7" s="402"/>
      <c r="BN7" s="402"/>
      <c r="BO7" s="402"/>
      <c r="BP7" s="402"/>
      <c r="BQ7" s="402"/>
      <c r="BR7" s="402"/>
      <c r="BS7" s="402"/>
      <c r="BT7" s="402"/>
      <c r="BU7" s="402"/>
      <c r="BV7" s="402"/>
      <c r="BW7" s="402"/>
      <c r="BX7" s="402"/>
      <c r="BY7" s="402"/>
      <c r="BZ7" s="402"/>
      <c r="CA7" s="402"/>
      <c r="CB7" s="402"/>
      <c r="CC7" s="402"/>
      <c r="CD7" s="402"/>
      <c r="CE7" s="402"/>
      <c r="CF7" s="402"/>
      <c r="CG7" s="402"/>
      <c r="CH7" s="402"/>
      <c r="CI7" s="402"/>
      <c r="CJ7" s="402"/>
      <c r="CK7" s="402"/>
      <c r="CL7" s="402"/>
      <c r="CM7" s="402"/>
      <c r="CN7" s="402"/>
      <c r="CO7" s="402"/>
      <c r="CP7" s="402"/>
      <c r="CQ7" s="402"/>
      <c r="CR7" s="402"/>
      <c r="CS7" s="402"/>
      <c r="CT7" s="402"/>
      <c r="CU7" s="402"/>
      <c r="CV7" s="402"/>
    </row>
    <row r="8" spans="1:102" ht="16.5" customHeight="1" x14ac:dyDescent="0.3">
      <c r="A8" s="373" t="s">
        <v>1294</v>
      </c>
      <c r="B8" s="493"/>
      <c r="E8" s="1249" t="s">
        <v>208</v>
      </c>
      <c r="F8" s="1250"/>
      <c r="G8" s="677">
        <v>2.8980000000000001</v>
      </c>
      <c r="H8" s="677">
        <v>2.8980000000000001</v>
      </c>
      <c r="I8" s="677">
        <v>2.8980000000000001</v>
      </c>
      <c r="J8" s="677">
        <v>2.8980000000000001</v>
      </c>
      <c r="K8" s="677">
        <v>2.8980000000000001</v>
      </c>
      <c r="L8" s="677">
        <v>2.8980000000000001</v>
      </c>
      <c r="M8" s="677">
        <v>2.8980000000000001</v>
      </c>
      <c r="N8" s="677">
        <v>2.8980000000000001</v>
      </c>
      <c r="O8" s="677">
        <v>2.8980000000000001</v>
      </c>
      <c r="P8" s="677">
        <v>2.8980000000000001</v>
      </c>
      <c r="Q8" s="677">
        <v>2.8980000000000001</v>
      </c>
      <c r="R8" s="677">
        <v>2.8980000000000001</v>
      </c>
      <c r="S8" s="677">
        <v>2.8980000000000001</v>
      </c>
      <c r="T8" s="677">
        <v>2.8980000000000001</v>
      </c>
      <c r="U8" s="677">
        <v>2.8980000000000001</v>
      </c>
      <c r="V8" s="677">
        <v>2.8980000000000001</v>
      </c>
      <c r="W8" s="677">
        <v>2.8980000000000001</v>
      </c>
      <c r="X8" s="677">
        <v>2.8980000000000001</v>
      </c>
      <c r="Y8" s="402"/>
      <c r="Z8" s="402"/>
      <c r="AA8" s="402"/>
      <c r="AB8" s="402"/>
      <c r="AC8" s="402"/>
      <c r="AD8" s="402"/>
      <c r="AE8" s="402"/>
      <c r="AF8" s="402"/>
      <c r="AG8" s="402"/>
      <c r="AH8" s="402"/>
      <c r="AI8" s="402"/>
      <c r="AJ8" s="402"/>
      <c r="AK8" s="402"/>
      <c r="AL8" s="402"/>
      <c r="AM8" s="402"/>
      <c r="AN8" s="402"/>
      <c r="AO8" s="402"/>
      <c r="AP8" s="402"/>
      <c r="AQ8" s="402"/>
      <c r="AR8" s="402"/>
      <c r="AS8" s="402"/>
      <c r="AT8" s="402"/>
      <c r="AU8" s="402"/>
      <c r="AV8" s="402"/>
      <c r="AW8" s="402"/>
      <c r="AX8" s="402"/>
      <c r="AY8" s="402"/>
      <c r="BB8" s="402"/>
      <c r="BC8" s="402"/>
      <c r="BD8" s="402"/>
      <c r="BE8" s="402"/>
      <c r="BF8" s="402"/>
      <c r="BG8" s="402"/>
      <c r="BH8" s="402"/>
      <c r="BI8" s="402"/>
      <c r="BJ8" s="402"/>
      <c r="BK8" s="402"/>
      <c r="BL8" s="402"/>
      <c r="BM8" s="402"/>
      <c r="BN8" s="402"/>
      <c r="BO8" s="402"/>
      <c r="BP8" s="402"/>
      <c r="BQ8" s="402"/>
      <c r="BR8" s="402"/>
      <c r="BS8" s="402"/>
      <c r="BT8" s="402"/>
      <c r="BU8" s="402"/>
      <c r="BV8" s="402"/>
      <c r="BW8" s="402"/>
      <c r="BX8" s="402"/>
      <c r="BY8" s="402"/>
      <c r="BZ8" s="402"/>
      <c r="CA8" s="402"/>
      <c r="CB8" s="402"/>
      <c r="CC8" s="402"/>
      <c r="CD8" s="402"/>
      <c r="CE8" s="402"/>
      <c r="CF8" s="402"/>
      <c r="CG8" s="402"/>
      <c r="CH8" s="402"/>
      <c r="CI8" s="402"/>
      <c r="CJ8" s="402"/>
      <c r="CK8" s="402"/>
      <c r="CL8" s="402"/>
      <c r="CM8" s="402"/>
      <c r="CN8" s="402"/>
      <c r="CO8" s="402"/>
      <c r="CP8" s="402"/>
      <c r="CQ8" s="402"/>
      <c r="CR8" s="402"/>
      <c r="CS8" s="402"/>
      <c r="CT8" s="402"/>
      <c r="CU8" s="402"/>
      <c r="CV8" s="402"/>
    </row>
    <row r="9" spans="1:102" ht="16.5" customHeight="1" x14ac:dyDescent="0.3">
      <c r="A9" s="373" t="s">
        <v>1293</v>
      </c>
      <c r="B9" s="493"/>
      <c r="E9" s="1249" t="s">
        <v>503</v>
      </c>
      <c r="F9" s="1250"/>
      <c r="G9" s="677">
        <v>2.7370000000000001</v>
      </c>
      <c r="H9" s="677">
        <v>2.7370000000000001</v>
      </c>
      <c r="I9" s="677">
        <v>2.7370000000000001</v>
      </c>
      <c r="J9" s="677">
        <v>2.7370000000000001</v>
      </c>
      <c r="K9" s="677">
        <v>2.7370000000000001</v>
      </c>
      <c r="L9" s="677">
        <v>2.7370000000000001</v>
      </c>
      <c r="M9" s="677">
        <v>2.7370000000000001</v>
      </c>
      <c r="N9" s="677">
        <v>2.7370000000000001</v>
      </c>
      <c r="O9" s="677">
        <v>2.7370000000000001</v>
      </c>
      <c r="P9" s="677">
        <v>2.7370000000000001</v>
      </c>
      <c r="Q9" s="677">
        <v>2.7370000000000001</v>
      </c>
      <c r="R9" s="677">
        <v>2.7370000000000001</v>
      </c>
      <c r="S9" s="677">
        <v>2.7370000000000001</v>
      </c>
      <c r="T9" s="677">
        <v>2.7370000000000001</v>
      </c>
      <c r="U9" s="677">
        <v>2.7370000000000001</v>
      </c>
      <c r="V9" s="677">
        <v>2.7370000000000001</v>
      </c>
      <c r="W9" s="677">
        <v>2.7370000000000001</v>
      </c>
      <c r="X9" s="677">
        <v>2.7370000000000001</v>
      </c>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402"/>
      <c r="AX9" s="402"/>
      <c r="AY9" s="402"/>
      <c r="BB9" s="402"/>
      <c r="BC9" s="402"/>
      <c r="BD9" s="402"/>
      <c r="BE9" s="402"/>
      <c r="BF9" s="402"/>
      <c r="BG9" s="402"/>
      <c r="BH9" s="402"/>
      <c r="BI9" s="402"/>
      <c r="BJ9" s="402"/>
      <c r="BK9" s="402"/>
      <c r="BL9" s="402"/>
      <c r="BM9" s="402"/>
      <c r="BN9" s="402"/>
      <c r="BO9" s="402"/>
      <c r="BP9" s="402"/>
      <c r="BQ9" s="402"/>
      <c r="BR9" s="402"/>
      <c r="BS9" s="402"/>
      <c r="BT9" s="402"/>
      <c r="BU9" s="402"/>
      <c r="BV9" s="402"/>
      <c r="BW9" s="402"/>
      <c r="BX9" s="402"/>
      <c r="BY9" s="402"/>
      <c r="BZ9" s="402"/>
      <c r="CA9" s="402"/>
      <c r="CB9" s="402"/>
      <c r="CC9" s="402"/>
      <c r="CD9" s="402"/>
      <c r="CE9" s="402"/>
      <c r="CF9" s="402"/>
      <c r="CG9" s="402"/>
      <c r="CH9" s="402"/>
      <c r="CI9" s="402"/>
      <c r="CJ9" s="402"/>
      <c r="CK9" s="402"/>
      <c r="CL9" s="402"/>
      <c r="CM9" s="402"/>
      <c r="CN9" s="402"/>
      <c r="CO9" s="402"/>
      <c r="CP9" s="402"/>
      <c r="CQ9" s="402"/>
      <c r="CR9" s="402"/>
      <c r="CS9" s="402"/>
      <c r="CT9" s="402"/>
      <c r="CU9" s="402"/>
      <c r="CV9" s="402"/>
    </row>
    <row r="10" spans="1:102" ht="16.5" customHeight="1" x14ac:dyDescent="0.3">
      <c r="A10" s="373" t="s">
        <v>1295</v>
      </c>
      <c r="B10" s="493"/>
      <c r="E10" s="1249" t="s">
        <v>1330</v>
      </c>
      <c r="F10" s="1250"/>
      <c r="G10" s="677">
        <v>0.182</v>
      </c>
      <c r="H10" s="677">
        <v>0.183</v>
      </c>
      <c r="I10" s="677">
        <v>0.184</v>
      </c>
      <c r="J10" s="677">
        <v>0.183</v>
      </c>
      <c r="K10" s="677">
        <v>0.183</v>
      </c>
      <c r="L10" s="677">
        <v>0.183</v>
      </c>
      <c r="M10" s="677">
        <v>0.182</v>
      </c>
      <c r="N10" s="677">
        <v>0.183</v>
      </c>
      <c r="O10" s="677">
        <v>0.184</v>
      </c>
      <c r="P10" s="677">
        <v>0.183</v>
      </c>
      <c r="Q10" s="677">
        <v>0.183</v>
      </c>
      <c r="R10" s="677">
        <v>0.182</v>
      </c>
      <c r="S10" s="677">
        <v>0.182</v>
      </c>
      <c r="T10" s="677">
        <v>0.182</v>
      </c>
      <c r="U10" s="677">
        <v>0.182</v>
      </c>
      <c r="V10" s="677">
        <v>0.182</v>
      </c>
      <c r="W10" s="677">
        <v>0.182</v>
      </c>
      <c r="X10" s="677">
        <v>0.182</v>
      </c>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c r="AU10" s="402"/>
      <c r="AV10" s="402"/>
      <c r="AW10" s="402"/>
      <c r="AX10" s="402"/>
      <c r="AY10" s="402"/>
      <c r="BB10" s="402"/>
      <c r="BC10" s="402"/>
      <c r="BD10" s="402"/>
      <c r="BE10" s="402"/>
      <c r="BF10" s="402"/>
      <c r="BG10" s="402"/>
      <c r="BH10" s="402"/>
      <c r="BI10" s="402"/>
      <c r="BJ10" s="402"/>
      <c r="BK10" s="402"/>
      <c r="BL10" s="402"/>
      <c r="BM10" s="402"/>
      <c r="BN10" s="402"/>
      <c r="BO10" s="402"/>
      <c r="BP10" s="402"/>
      <c r="BQ10" s="402"/>
      <c r="BR10" s="402"/>
      <c r="BS10" s="402"/>
      <c r="BT10" s="402"/>
      <c r="BU10" s="402"/>
      <c r="BV10" s="402"/>
      <c r="BW10" s="402"/>
      <c r="BX10" s="402"/>
      <c r="BY10" s="402"/>
      <c r="BZ10" s="402"/>
      <c r="CA10" s="402"/>
      <c r="CB10" s="402"/>
      <c r="CC10" s="402"/>
      <c r="CD10" s="402"/>
      <c r="CE10" s="402"/>
      <c r="CF10" s="402"/>
      <c r="CG10" s="402"/>
      <c r="CH10" s="402"/>
      <c r="CI10" s="402"/>
      <c r="CJ10" s="402"/>
      <c r="CK10" s="402"/>
      <c r="CL10" s="402"/>
      <c r="CM10" s="402"/>
      <c r="CN10" s="402"/>
      <c r="CO10" s="402"/>
      <c r="CP10" s="402"/>
      <c r="CQ10" s="402"/>
      <c r="CR10" s="402"/>
      <c r="CS10" s="402"/>
      <c r="CT10" s="402"/>
      <c r="CU10" s="402"/>
      <c r="CV10" s="402"/>
    </row>
    <row r="11" spans="1:102" ht="16.5" customHeight="1" x14ac:dyDescent="0.3">
      <c r="A11" s="371" t="s">
        <v>1296</v>
      </c>
      <c r="B11" s="493"/>
      <c r="E11" s="1249" t="s">
        <v>676</v>
      </c>
      <c r="F11" s="1250"/>
      <c r="G11" s="677">
        <v>3.0310000000000001</v>
      </c>
      <c r="H11" s="677">
        <v>3.0310000000000001</v>
      </c>
      <c r="I11" s="677">
        <v>3.0310000000000001</v>
      </c>
      <c r="J11" s="677">
        <v>3.0310000000000001</v>
      </c>
      <c r="K11" s="677">
        <v>3.0310000000000001</v>
      </c>
      <c r="L11" s="677">
        <v>3.0310000000000001</v>
      </c>
      <c r="M11" s="677">
        <v>3.0310000000000001</v>
      </c>
      <c r="N11" s="677">
        <v>3.0310000000000001</v>
      </c>
      <c r="O11" s="677">
        <v>3.0310000000000001</v>
      </c>
      <c r="P11" s="677">
        <v>3.0310000000000001</v>
      </c>
      <c r="Q11" s="677">
        <v>3.0310000000000001</v>
      </c>
      <c r="R11" s="677">
        <v>3.0310000000000001</v>
      </c>
      <c r="S11" s="677">
        <v>3.0310000000000001</v>
      </c>
      <c r="T11" s="677">
        <v>3.0310000000000001</v>
      </c>
      <c r="U11" s="677">
        <v>3.0310000000000001</v>
      </c>
      <c r="V11" s="677">
        <v>3.0310000000000001</v>
      </c>
      <c r="W11" s="677">
        <v>3.0310000000000001</v>
      </c>
      <c r="X11" s="677">
        <v>3.0310000000000001</v>
      </c>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c r="AU11" s="402"/>
      <c r="AV11" s="402"/>
      <c r="AW11" s="402"/>
      <c r="AX11" s="402"/>
      <c r="AY11" s="402"/>
      <c r="BB11" s="402"/>
      <c r="BC11" s="402"/>
      <c r="BD11" s="402"/>
      <c r="BE11" s="402"/>
      <c r="BF11" s="402"/>
      <c r="BG11" s="402"/>
      <c r="BH11" s="402"/>
      <c r="BI11" s="402"/>
      <c r="BJ11" s="402"/>
      <c r="BK11" s="402"/>
      <c r="BL11" s="402"/>
      <c r="BM11" s="402"/>
      <c r="BN11" s="402"/>
      <c r="BO11" s="402"/>
      <c r="BP11" s="402"/>
      <c r="BQ11" s="402"/>
      <c r="BR11" s="402"/>
      <c r="BS11" s="402"/>
      <c r="BT11" s="402"/>
      <c r="BU11" s="402"/>
      <c r="BV11" s="402"/>
      <c r="BW11" s="402"/>
      <c r="BX11" s="402"/>
      <c r="BY11" s="402"/>
      <c r="BZ11" s="402"/>
      <c r="CA11" s="402"/>
      <c r="CB11" s="402"/>
      <c r="CC11" s="402"/>
      <c r="CD11" s="402"/>
      <c r="CE11" s="402"/>
      <c r="CF11" s="402"/>
      <c r="CG11" s="402"/>
      <c r="CH11" s="402"/>
      <c r="CI11" s="402"/>
      <c r="CJ11" s="402"/>
      <c r="CK11" s="402"/>
      <c r="CL11" s="402"/>
      <c r="CM11" s="402"/>
      <c r="CN11" s="402"/>
      <c r="CO11" s="402"/>
      <c r="CP11" s="402"/>
      <c r="CQ11" s="402"/>
      <c r="CR11" s="402"/>
      <c r="CS11" s="402"/>
      <c r="CT11" s="402"/>
      <c r="CU11" s="402"/>
      <c r="CV11" s="402"/>
    </row>
    <row r="12" spans="1:102" ht="16.5" customHeight="1" x14ac:dyDescent="0.3">
      <c r="A12" s="373" t="s">
        <v>1297</v>
      </c>
      <c r="B12" s="493"/>
      <c r="E12" s="1249" t="s">
        <v>478</v>
      </c>
      <c r="F12" s="1250"/>
      <c r="G12" s="677">
        <v>1.5449999999999999</v>
      </c>
      <c r="H12" s="677">
        <v>1.5449999999999999</v>
      </c>
      <c r="I12" s="677">
        <v>1.5449999999999999</v>
      </c>
      <c r="J12" s="677">
        <v>1.5449999999999999</v>
      </c>
      <c r="K12" s="677">
        <v>1.5449999999999999</v>
      </c>
      <c r="L12" s="677">
        <v>1.5449999999999999</v>
      </c>
      <c r="M12" s="677">
        <v>1.5449999999999999</v>
      </c>
      <c r="N12" s="677">
        <v>1.5449999999999999</v>
      </c>
      <c r="O12" s="677">
        <v>1.5449999999999999</v>
      </c>
      <c r="P12" s="677">
        <v>1.5449999999999999</v>
      </c>
      <c r="Q12" s="677">
        <v>1.5449999999999999</v>
      </c>
      <c r="R12" s="677">
        <v>1.5449999999999999</v>
      </c>
      <c r="S12" s="677">
        <v>1.5449999999999999</v>
      </c>
      <c r="T12" s="677">
        <v>1.5449999999999999</v>
      </c>
      <c r="U12" s="677">
        <v>1.5449999999999999</v>
      </c>
      <c r="V12" s="677">
        <v>1.5449999999999999</v>
      </c>
      <c r="W12" s="677">
        <v>1.5449999999999999</v>
      </c>
      <c r="X12" s="677">
        <v>1.5449999999999999</v>
      </c>
      <c r="Y12" s="402"/>
      <c r="Z12" s="402"/>
      <c r="AA12" s="402"/>
      <c r="AB12" s="402"/>
      <c r="AC12" s="402"/>
      <c r="AD12" s="402"/>
      <c r="AE12" s="402"/>
      <c r="AF12" s="402"/>
      <c r="AG12" s="402"/>
      <c r="AH12" s="402"/>
      <c r="AI12" s="402"/>
      <c r="AJ12" s="402"/>
      <c r="AK12" s="402"/>
      <c r="AL12" s="402"/>
      <c r="AM12" s="402"/>
      <c r="AN12" s="402"/>
      <c r="AO12" s="402"/>
      <c r="AP12" s="402"/>
      <c r="AQ12" s="402"/>
      <c r="AR12" s="402"/>
      <c r="AS12" s="402"/>
      <c r="AT12" s="402"/>
      <c r="AU12" s="402"/>
      <c r="AV12" s="402"/>
      <c r="AW12" s="402"/>
      <c r="AX12" s="402"/>
      <c r="AY12" s="402"/>
      <c r="BB12" s="402"/>
      <c r="BC12" s="402"/>
      <c r="BD12" s="402"/>
      <c r="BE12" s="402"/>
      <c r="BF12" s="402"/>
      <c r="BG12" s="402"/>
      <c r="BH12" s="402"/>
      <c r="BI12" s="402"/>
      <c r="BJ12" s="402"/>
      <c r="BK12" s="402"/>
      <c r="BL12" s="402"/>
      <c r="BM12" s="402"/>
      <c r="BN12" s="402"/>
      <c r="BO12" s="402"/>
      <c r="BP12" s="402"/>
      <c r="BQ12" s="402"/>
      <c r="BR12" s="402"/>
      <c r="BS12" s="402"/>
      <c r="BT12" s="402"/>
      <c r="BU12" s="402"/>
      <c r="BV12" s="402"/>
      <c r="BW12" s="402"/>
      <c r="BX12" s="402"/>
      <c r="BY12" s="402"/>
      <c r="BZ12" s="402"/>
      <c r="CA12" s="402"/>
      <c r="CB12" s="402"/>
      <c r="CC12" s="402"/>
      <c r="CD12" s="402"/>
      <c r="CE12" s="402"/>
      <c r="CF12" s="402"/>
      <c r="CG12" s="402"/>
      <c r="CH12" s="402"/>
      <c r="CI12" s="402"/>
      <c r="CJ12" s="402"/>
      <c r="CK12" s="402"/>
      <c r="CL12" s="402"/>
      <c r="CM12" s="402"/>
      <c r="CN12" s="402"/>
      <c r="CO12" s="402"/>
      <c r="CP12" s="402"/>
      <c r="CQ12" s="402"/>
      <c r="CR12" s="402"/>
      <c r="CS12" s="402"/>
      <c r="CT12" s="402"/>
      <c r="CU12" s="402"/>
      <c r="CV12" s="402"/>
    </row>
    <row r="13" spans="1:102" ht="16.5" customHeight="1" x14ac:dyDescent="0.3">
      <c r="B13" s="493"/>
      <c r="E13" s="754" t="s">
        <v>738</v>
      </c>
      <c r="F13" s="755"/>
      <c r="G13" s="677">
        <v>2.5</v>
      </c>
      <c r="H13" s="677">
        <v>2.5</v>
      </c>
      <c r="I13" s="677">
        <v>2.5</v>
      </c>
      <c r="J13" s="677">
        <v>2.5</v>
      </c>
      <c r="K13" s="677">
        <v>2.5</v>
      </c>
      <c r="L13" s="677">
        <v>2.5</v>
      </c>
      <c r="M13" s="677">
        <v>2.5</v>
      </c>
      <c r="N13" s="677">
        <v>2.5</v>
      </c>
      <c r="O13" s="677">
        <v>2.5</v>
      </c>
      <c r="P13" s="677">
        <v>2.5</v>
      </c>
      <c r="Q13" s="677">
        <v>2.5</v>
      </c>
      <c r="R13" s="677">
        <v>2.5</v>
      </c>
      <c r="S13" s="677">
        <v>2.5</v>
      </c>
      <c r="T13" s="677">
        <v>2.5</v>
      </c>
      <c r="U13" s="677">
        <v>2.5</v>
      </c>
      <c r="V13" s="677">
        <v>2.5</v>
      </c>
      <c r="W13" s="677">
        <v>2.5</v>
      </c>
      <c r="X13" s="677">
        <v>2.5</v>
      </c>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c r="AU13" s="402"/>
      <c r="AV13" s="402"/>
      <c r="AW13" s="402"/>
      <c r="AX13" s="402"/>
      <c r="AY13" s="402"/>
      <c r="BB13" s="402"/>
      <c r="BC13" s="402"/>
      <c r="BD13" s="402"/>
      <c r="BE13" s="402"/>
      <c r="BF13" s="402"/>
      <c r="BG13" s="402"/>
      <c r="BH13" s="402"/>
      <c r="BI13" s="402"/>
      <c r="BJ13" s="402"/>
      <c r="BK13" s="402"/>
      <c r="BL13" s="402"/>
      <c r="BM13" s="402"/>
      <c r="BN13" s="402"/>
      <c r="BO13" s="402"/>
      <c r="BP13" s="402"/>
      <c r="BQ13" s="402"/>
      <c r="BR13" s="402"/>
      <c r="BS13" s="402"/>
      <c r="BT13" s="402"/>
      <c r="BU13" s="402"/>
      <c r="BV13" s="402"/>
      <c r="BW13" s="402"/>
      <c r="BX13" s="402"/>
      <c r="BY13" s="402"/>
      <c r="BZ13" s="402"/>
      <c r="CA13" s="402"/>
      <c r="CB13" s="402"/>
      <c r="CC13" s="402"/>
      <c r="CD13" s="402"/>
      <c r="CE13" s="402"/>
      <c r="CF13" s="402"/>
      <c r="CG13" s="402"/>
      <c r="CH13" s="402"/>
      <c r="CI13" s="402"/>
      <c r="CJ13" s="402"/>
      <c r="CK13" s="402"/>
      <c r="CL13" s="402"/>
      <c r="CM13" s="402"/>
      <c r="CN13" s="402"/>
      <c r="CO13" s="402"/>
      <c r="CP13" s="402"/>
      <c r="CQ13" s="402"/>
      <c r="CR13" s="402"/>
      <c r="CS13" s="402"/>
      <c r="CT13" s="402"/>
      <c r="CU13" s="402"/>
      <c r="CV13" s="402"/>
    </row>
    <row r="14" spans="1:102" ht="16.5" customHeight="1" x14ac:dyDescent="0.3">
      <c r="B14" s="493"/>
      <c r="E14" s="1249" t="s">
        <v>519</v>
      </c>
      <c r="F14" s="1250"/>
      <c r="G14" s="677">
        <v>2.9660000000000002</v>
      </c>
      <c r="H14" s="677">
        <v>2.9660000000000002</v>
      </c>
      <c r="I14" s="677">
        <v>2.9660000000000002</v>
      </c>
      <c r="J14" s="677">
        <v>2.9660000000000002</v>
      </c>
      <c r="K14" s="677">
        <v>2.9660000000000002</v>
      </c>
      <c r="L14" s="677">
        <v>2.9660000000000002</v>
      </c>
      <c r="M14" s="677">
        <v>2.9660000000000002</v>
      </c>
      <c r="N14" s="677">
        <v>2.9660000000000002</v>
      </c>
      <c r="O14" s="677">
        <v>2.9660000000000002</v>
      </c>
      <c r="P14" s="677">
        <v>2.9660000000000002</v>
      </c>
      <c r="Q14" s="677">
        <v>2.9660000000000002</v>
      </c>
      <c r="R14" s="677">
        <v>2.9660000000000002</v>
      </c>
      <c r="S14" s="677">
        <v>2.9660000000000002</v>
      </c>
      <c r="T14" s="677">
        <v>2.9660000000000002</v>
      </c>
      <c r="U14" s="677">
        <v>2.9660000000000002</v>
      </c>
      <c r="V14" s="677">
        <v>2.9660000000000002</v>
      </c>
      <c r="W14" s="677">
        <v>2.9660000000000002</v>
      </c>
      <c r="X14" s="677">
        <v>2.9660000000000002</v>
      </c>
      <c r="Y14" s="402"/>
      <c r="Z14" s="402"/>
      <c r="AA14" s="402"/>
      <c r="AB14" s="402"/>
      <c r="AC14" s="402"/>
      <c r="AD14" s="402"/>
      <c r="AE14" s="402"/>
      <c r="AF14" s="402"/>
      <c r="AG14" s="402"/>
      <c r="AH14" s="402"/>
      <c r="AI14" s="402"/>
      <c r="AJ14" s="402"/>
      <c r="AK14" s="402"/>
      <c r="AL14" s="402"/>
      <c r="AM14" s="402"/>
      <c r="AN14" s="402"/>
      <c r="AO14" s="402"/>
      <c r="AP14" s="402"/>
      <c r="AQ14" s="402"/>
      <c r="AR14" s="402"/>
      <c r="AS14" s="402"/>
      <c r="AT14" s="402"/>
      <c r="AU14" s="402"/>
      <c r="AV14" s="402"/>
      <c r="AW14" s="402"/>
      <c r="AX14" s="402"/>
      <c r="AY14" s="402"/>
      <c r="BB14" s="402"/>
      <c r="BC14" s="402"/>
      <c r="BD14" s="402"/>
      <c r="BE14" s="402"/>
      <c r="BF14" s="402"/>
      <c r="BG14" s="402"/>
      <c r="BH14" s="402"/>
      <c r="BI14" s="402"/>
      <c r="BJ14" s="402"/>
      <c r="BK14" s="402"/>
      <c r="BL14" s="402"/>
      <c r="BM14" s="402"/>
      <c r="BN14" s="402"/>
      <c r="BO14" s="402"/>
      <c r="BP14" s="402"/>
      <c r="BQ14" s="402"/>
      <c r="BR14" s="402"/>
      <c r="BS14" s="402"/>
      <c r="BT14" s="402"/>
      <c r="BU14" s="402"/>
      <c r="BV14" s="402"/>
      <c r="BW14" s="402"/>
      <c r="BX14" s="402"/>
      <c r="BY14" s="402"/>
      <c r="BZ14" s="402"/>
      <c r="CA14" s="402"/>
      <c r="CB14" s="402"/>
      <c r="CC14" s="402"/>
      <c r="CD14" s="402"/>
      <c r="CE14" s="402"/>
      <c r="CF14" s="402"/>
      <c r="CG14" s="402"/>
      <c r="CH14" s="402"/>
      <c r="CI14" s="402"/>
      <c r="CJ14" s="402"/>
      <c r="CK14" s="402"/>
      <c r="CL14" s="402"/>
      <c r="CM14" s="402"/>
      <c r="CN14" s="402"/>
      <c r="CO14" s="402"/>
      <c r="CP14" s="402"/>
      <c r="CQ14" s="402"/>
      <c r="CR14" s="402"/>
      <c r="CS14" s="402"/>
      <c r="CT14" s="402"/>
      <c r="CU14" s="402"/>
      <c r="CV14" s="402"/>
    </row>
    <row r="15" spans="1:102" ht="16.5" customHeight="1" x14ac:dyDescent="0.3">
      <c r="B15" s="493"/>
      <c r="E15" s="1249" t="s">
        <v>3</v>
      </c>
      <c r="F15" s="1250"/>
      <c r="G15" s="677">
        <v>2.996</v>
      </c>
      <c r="H15" s="677">
        <v>2.996</v>
      </c>
      <c r="I15" s="677">
        <v>2.996</v>
      </c>
      <c r="J15" s="677">
        <v>2.996</v>
      </c>
      <c r="K15" s="677">
        <v>2.996</v>
      </c>
      <c r="L15" s="677">
        <v>2.996</v>
      </c>
      <c r="M15" s="677">
        <v>2.996</v>
      </c>
      <c r="N15" s="677">
        <v>2.996</v>
      </c>
      <c r="O15" s="677">
        <v>2.996</v>
      </c>
      <c r="P15" s="677">
        <v>2.996</v>
      </c>
      <c r="Q15" s="677">
        <v>2.996</v>
      </c>
      <c r="R15" s="677">
        <v>2.996</v>
      </c>
      <c r="S15" s="677">
        <v>2.996</v>
      </c>
      <c r="T15" s="677">
        <v>2.996</v>
      </c>
      <c r="U15" s="677">
        <v>2.996</v>
      </c>
      <c r="V15" s="677">
        <v>2.996</v>
      </c>
      <c r="W15" s="677">
        <v>2.996</v>
      </c>
      <c r="X15" s="677">
        <v>2.996</v>
      </c>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2"/>
      <c r="AW15" s="402"/>
      <c r="AX15" s="402"/>
      <c r="AY15" s="402"/>
      <c r="BB15" s="402"/>
      <c r="BC15" s="402"/>
      <c r="BD15" s="402"/>
      <c r="BE15" s="402"/>
      <c r="BF15" s="402"/>
      <c r="BG15" s="402"/>
      <c r="BH15" s="402"/>
      <c r="BI15" s="402"/>
      <c r="BJ15" s="402"/>
      <c r="BK15" s="402"/>
      <c r="BL15" s="402"/>
      <c r="BM15" s="402"/>
      <c r="BN15" s="402"/>
      <c r="BO15" s="402"/>
      <c r="BP15" s="402"/>
      <c r="BQ15" s="402"/>
      <c r="BR15" s="402"/>
      <c r="BS15" s="402"/>
      <c r="BT15" s="402"/>
      <c r="BU15" s="402"/>
      <c r="BV15" s="402"/>
      <c r="BW15" s="402"/>
      <c r="BX15" s="402"/>
      <c r="BY15" s="402"/>
      <c r="BZ15" s="402"/>
      <c r="CA15" s="402"/>
      <c r="CB15" s="402"/>
      <c r="CC15" s="402"/>
      <c r="CD15" s="402"/>
      <c r="CE15" s="402"/>
      <c r="CF15" s="402"/>
      <c r="CG15" s="402"/>
      <c r="CH15" s="402"/>
      <c r="CI15" s="402"/>
      <c r="CJ15" s="402"/>
      <c r="CK15" s="402"/>
      <c r="CL15" s="402"/>
      <c r="CM15" s="402"/>
      <c r="CN15" s="402"/>
      <c r="CO15" s="402"/>
      <c r="CP15" s="402"/>
      <c r="CQ15" s="402"/>
      <c r="CR15" s="402"/>
      <c r="CS15" s="402"/>
      <c r="CT15" s="402"/>
      <c r="CU15" s="402"/>
      <c r="CV15" s="402"/>
    </row>
    <row r="16" spans="1:102" ht="16.5" customHeight="1" x14ac:dyDescent="0.3">
      <c r="B16" s="493"/>
      <c r="E16" s="1249" t="s">
        <v>863</v>
      </c>
      <c r="F16" s="1250"/>
      <c r="G16" s="677">
        <v>0.88100000000000001</v>
      </c>
      <c r="H16" s="677">
        <v>0.88100000000000001</v>
      </c>
      <c r="I16" s="677">
        <v>0.88100000000000001</v>
      </c>
      <c r="J16" s="677">
        <v>0.88100000000000001</v>
      </c>
      <c r="K16" s="677">
        <v>0.88100000000000001</v>
      </c>
      <c r="L16" s="677">
        <v>0.88100000000000001</v>
      </c>
      <c r="M16" s="677">
        <v>0.88100000000000001</v>
      </c>
      <c r="N16" s="677">
        <v>0.88100000000000001</v>
      </c>
      <c r="O16" s="677">
        <v>0.88100000000000001</v>
      </c>
      <c r="P16" s="677">
        <v>0.88100000000000001</v>
      </c>
      <c r="Q16" s="677">
        <v>0.88100000000000001</v>
      </c>
      <c r="R16" s="677">
        <v>0.88100000000000001</v>
      </c>
      <c r="S16" s="677">
        <v>0.88100000000000001</v>
      </c>
      <c r="T16" s="677">
        <v>0.88100000000000001</v>
      </c>
      <c r="U16" s="677">
        <v>0.88100000000000001</v>
      </c>
      <c r="V16" s="677">
        <v>0.88100000000000001</v>
      </c>
      <c r="W16" s="677">
        <v>0.88100000000000001</v>
      </c>
      <c r="X16" s="677">
        <v>0.88100000000000001</v>
      </c>
      <c r="Y16" s="402"/>
      <c r="Z16" s="402"/>
      <c r="AA16" s="402"/>
      <c r="AB16" s="402"/>
      <c r="AC16" s="402"/>
      <c r="AD16" s="402"/>
      <c r="AE16" s="402"/>
      <c r="AF16" s="402"/>
      <c r="AG16" s="402"/>
      <c r="AH16" s="402"/>
      <c r="AI16" s="402"/>
      <c r="AJ16" s="402"/>
      <c r="AK16" s="402"/>
      <c r="AL16" s="402"/>
      <c r="AM16" s="402"/>
      <c r="AN16" s="402"/>
      <c r="AO16" s="402"/>
      <c r="AP16" s="402"/>
      <c r="AQ16" s="402"/>
      <c r="AR16" s="402"/>
      <c r="AS16" s="402"/>
      <c r="AT16" s="402"/>
      <c r="AU16" s="402"/>
      <c r="AV16" s="402"/>
      <c r="AW16" s="402"/>
      <c r="AX16" s="402"/>
      <c r="AY16" s="402"/>
      <c r="BB16" s="402"/>
      <c r="BC16" s="402"/>
      <c r="BD16" s="402"/>
      <c r="BE16" s="402"/>
      <c r="BF16" s="402"/>
      <c r="BG16" s="402"/>
      <c r="BH16" s="402"/>
      <c r="BI16" s="402"/>
      <c r="BJ16" s="402"/>
      <c r="BK16" s="402"/>
      <c r="BL16" s="402"/>
      <c r="BM16" s="402"/>
      <c r="BN16" s="402"/>
      <c r="BO16" s="402"/>
      <c r="BP16" s="402"/>
      <c r="BQ16" s="402"/>
      <c r="BR16" s="402"/>
      <c r="BS16" s="402"/>
      <c r="BT16" s="402"/>
      <c r="BU16" s="402"/>
      <c r="BV16" s="402"/>
      <c r="BW16" s="402"/>
      <c r="BX16" s="402"/>
      <c r="BY16" s="402"/>
      <c r="BZ16" s="402"/>
      <c r="CA16" s="402"/>
      <c r="CB16" s="402"/>
      <c r="CC16" s="402"/>
      <c r="CD16" s="402"/>
      <c r="CE16" s="402"/>
      <c r="CF16" s="402"/>
      <c r="CG16" s="402"/>
      <c r="CH16" s="402"/>
      <c r="CI16" s="402"/>
      <c r="CJ16" s="402"/>
      <c r="CK16" s="402"/>
      <c r="CL16" s="402"/>
      <c r="CM16" s="402"/>
      <c r="CN16" s="402"/>
      <c r="CO16" s="402"/>
      <c r="CP16" s="402"/>
      <c r="CQ16" s="402"/>
      <c r="CR16" s="402"/>
      <c r="CS16" s="402"/>
      <c r="CT16" s="402"/>
      <c r="CU16" s="402"/>
      <c r="CV16" s="402"/>
    </row>
    <row r="17" spans="2:100" ht="16.5" customHeight="1" x14ac:dyDescent="0.3">
      <c r="B17" s="493"/>
      <c r="E17" s="1249" t="s">
        <v>1196</v>
      </c>
      <c r="F17" s="1250"/>
      <c r="G17" s="677">
        <v>2E-3</v>
      </c>
      <c r="H17" s="677">
        <v>2E-3</v>
      </c>
      <c r="I17" s="677">
        <v>2E-3</v>
      </c>
      <c r="J17" s="677">
        <v>2E-3</v>
      </c>
      <c r="K17" s="677">
        <v>2E-3</v>
      </c>
      <c r="L17" s="677">
        <v>2E-3</v>
      </c>
      <c r="M17" s="677">
        <v>2E-3</v>
      </c>
      <c r="N17" s="677">
        <v>2E-3</v>
      </c>
      <c r="O17" s="677">
        <v>2E-3</v>
      </c>
      <c r="P17" s="677">
        <v>2E-3</v>
      </c>
      <c r="Q17" s="677">
        <v>2E-3</v>
      </c>
      <c r="R17" s="677">
        <v>2E-3</v>
      </c>
      <c r="S17" s="677">
        <v>2E-3</v>
      </c>
      <c r="T17" s="677">
        <v>2E-3</v>
      </c>
      <c r="U17" s="677">
        <v>2E-3</v>
      </c>
      <c r="V17" s="677">
        <v>2E-3</v>
      </c>
      <c r="W17" s="677">
        <v>2E-3</v>
      </c>
      <c r="X17" s="677">
        <v>2E-3</v>
      </c>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BB17" s="402"/>
      <c r="BC17" s="402"/>
      <c r="BD17" s="402"/>
      <c r="BE17" s="402"/>
      <c r="BF17" s="402"/>
      <c r="BG17" s="402"/>
      <c r="BH17" s="402"/>
      <c r="BI17" s="402"/>
      <c r="BJ17" s="402"/>
      <c r="BK17" s="402"/>
      <c r="BL17" s="402"/>
      <c r="BM17" s="402"/>
      <c r="BN17" s="402"/>
      <c r="BO17" s="402"/>
      <c r="BP17" s="402"/>
      <c r="BQ17" s="402"/>
      <c r="BR17" s="402"/>
      <c r="BS17" s="402"/>
      <c r="BT17" s="402"/>
      <c r="BU17" s="402"/>
      <c r="BV17" s="402"/>
      <c r="BW17" s="402"/>
      <c r="BX17" s="402"/>
      <c r="BY17" s="402"/>
      <c r="BZ17" s="402"/>
      <c r="CA17" s="402"/>
      <c r="CB17" s="402"/>
      <c r="CC17" s="402"/>
      <c r="CD17" s="402"/>
      <c r="CE17" s="402"/>
      <c r="CF17" s="402"/>
      <c r="CG17" s="402"/>
      <c r="CH17" s="402"/>
      <c r="CI17" s="402"/>
      <c r="CJ17" s="402"/>
      <c r="CK17" s="402"/>
      <c r="CL17" s="402"/>
      <c r="CM17" s="402"/>
      <c r="CN17" s="402"/>
      <c r="CO17" s="402"/>
      <c r="CP17" s="402"/>
      <c r="CQ17" s="402"/>
      <c r="CR17" s="402"/>
      <c r="CS17" s="402"/>
      <c r="CT17" s="402"/>
      <c r="CU17" s="402"/>
      <c r="CV17" s="402"/>
    </row>
    <row r="18" spans="2:100" ht="16.5" customHeight="1" x14ac:dyDescent="0.3">
      <c r="B18" s="493"/>
      <c r="E18" s="1249" t="s">
        <v>878</v>
      </c>
      <c r="F18" s="1250"/>
      <c r="G18" s="677">
        <v>0.13700000000000001</v>
      </c>
      <c r="H18" s="677">
        <v>0.13700000000000001</v>
      </c>
      <c r="I18" s="677">
        <v>0.13700000000000001</v>
      </c>
      <c r="J18" s="677">
        <v>0.13700000000000001</v>
      </c>
      <c r="K18" s="677">
        <v>0.13700000000000001</v>
      </c>
      <c r="L18" s="677">
        <v>0.13700000000000001</v>
      </c>
      <c r="M18" s="677">
        <v>0.13700000000000001</v>
      </c>
      <c r="N18" s="677">
        <v>0.13700000000000001</v>
      </c>
      <c r="O18" s="677">
        <v>0.13700000000000001</v>
      </c>
      <c r="P18" s="677">
        <v>0.13700000000000001</v>
      </c>
      <c r="Q18" s="677">
        <v>0.13700000000000001</v>
      </c>
      <c r="R18" s="677">
        <v>0.13700000000000001</v>
      </c>
      <c r="S18" s="677">
        <v>0.13700000000000001</v>
      </c>
      <c r="T18" s="677">
        <v>0.13700000000000001</v>
      </c>
      <c r="U18" s="677">
        <v>0.13700000000000001</v>
      </c>
      <c r="V18" s="677">
        <v>0.13700000000000001</v>
      </c>
      <c r="W18" s="677">
        <v>0.13700000000000001</v>
      </c>
      <c r="X18" s="677">
        <v>0.13700000000000001</v>
      </c>
      <c r="Y18" s="402"/>
      <c r="Z18" s="402"/>
      <c r="AA18" s="402"/>
      <c r="AB18" s="402"/>
      <c r="AC18" s="402"/>
      <c r="AD18" s="402"/>
      <c r="AE18" s="402"/>
      <c r="AF18" s="402"/>
      <c r="AG18" s="402"/>
      <c r="AH18" s="402"/>
      <c r="AI18" s="402"/>
      <c r="AJ18" s="402"/>
      <c r="AK18" s="402"/>
      <c r="AL18" s="402"/>
      <c r="AM18" s="402"/>
      <c r="AN18" s="402"/>
      <c r="AO18" s="402"/>
      <c r="AP18" s="402"/>
      <c r="AQ18" s="402"/>
      <c r="AR18" s="402"/>
      <c r="AS18" s="402"/>
      <c r="AT18" s="402"/>
      <c r="AU18" s="402"/>
      <c r="AV18" s="402"/>
      <c r="AW18" s="402"/>
      <c r="AX18" s="402"/>
      <c r="AY18" s="402"/>
      <c r="BB18" s="402"/>
      <c r="BC18" s="402"/>
      <c r="BD18" s="402"/>
      <c r="BE18" s="402"/>
      <c r="BF18" s="402"/>
      <c r="BG18" s="402"/>
      <c r="BH18" s="402"/>
      <c r="BI18" s="402"/>
      <c r="BJ18" s="402"/>
      <c r="BK18" s="402"/>
      <c r="BL18" s="402"/>
      <c r="BM18" s="402"/>
      <c r="BN18" s="402"/>
      <c r="BO18" s="402"/>
      <c r="BP18" s="402"/>
      <c r="BQ18" s="402"/>
      <c r="BR18" s="402"/>
      <c r="BS18" s="402"/>
      <c r="BT18" s="402"/>
      <c r="BU18" s="402"/>
      <c r="BV18" s="402"/>
      <c r="BW18" s="402"/>
      <c r="BX18" s="402"/>
      <c r="BY18" s="402"/>
      <c r="BZ18" s="402"/>
      <c r="CA18" s="402"/>
      <c r="CB18" s="402"/>
      <c r="CC18" s="402"/>
      <c r="CD18" s="402"/>
      <c r="CE18" s="402"/>
      <c r="CF18" s="402"/>
      <c r="CG18" s="402"/>
      <c r="CH18" s="402"/>
      <c r="CI18" s="402"/>
      <c r="CJ18" s="402"/>
      <c r="CK18" s="402"/>
      <c r="CL18" s="402"/>
      <c r="CM18" s="402"/>
      <c r="CN18" s="402"/>
      <c r="CO18" s="402"/>
      <c r="CP18" s="402"/>
      <c r="CQ18" s="402"/>
      <c r="CR18" s="402"/>
      <c r="CS18" s="402"/>
      <c r="CT18" s="402"/>
      <c r="CU18" s="402"/>
      <c r="CV18" s="402"/>
    </row>
    <row r="19" spans="2:100" ht="16.5" customHeight="1" x14ac:dyDescent="0.3">
      <c r="B19" s="493"/>
      <c r="E19" s="1249" t="s">
        <v>879</v>
      </c>
      <c r="F19" s="1250"/>
      <c r="G19" s="677">
        <v>0.17100000000000001</v>
      </c>
      <c r="H19" s="677">
        <v>0.17100000000000001</v>
      </c>
      <c r="I19" s="677">
        <v>0.17100000000000001</v>
      </c>
      <c r="J19" s="677">
        <v>0.17100000000000001</v>
      </c>
      <c r="K19" s="677">
        <v>0.17100000000000001</v>
      </c>
      <c r="L19" s="677">
        <v>0.17100000000000001</v>
      </c>
      <c r="M19" s="677">
        <v>0.17100000000000001</v>
      </c>
      <c r="N19" s="677">
        <v>0.17100000000000001</v>
      </c>
      <c r="O19" s="677">
        <v>0.17100000000000001</v>
      </c>
      <c r="P19" s="677">
        <v>0.17100000000000001</v>
      </c>
      <c r="Q19" s="677">
        <v>0.17100000000000001</v>
      </c>
      <c r="R19" s="677">
        <v>0.17100000000000001</v>
      </c>
      <c r="S19" s="677">
        <v>0.17100000000000001</v>
      </c>
      <c r="T19" s="677">
        <v>0.17100000000000001</v>
      </c>
      <c r="U19" s="677">
        <v>0.17100000000000001</v>
      </c>
      <c r="V19" s="677">
        <v>0.17100000000000001</v>
      </c>
      <c r="W19" s="677">
        <v>0.17100000000000001</v>
      </c>
      <c r="X19" s="677">
        <v>0.17100000000000001</v>
      </c>
      <c r="Y19" s="402"/>
      <c r="Z19" s="402"/>
      <c r="AA19" s="402"/>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BB19" s="402"/>
      <c r="BC19" s="402"/>
      <c r="BD19" s="402"/>
      <c r="BE19" s="402"/>
      <c r="BF19" s="402"/>
      <c r="BG19" s="402"/>
      <c r="BH19" s="402"/>
      <c r="BI19" s="402"/>
      <c r="BJ19" s="402"/>
      <c r="BK19" s="402"/>
      <c r="BL19" s="402"/>
      <c r="BM19" s="402"/>
      <c r="BN19" s="402"/>
      <c r="BO19" s="402"/>
      <c r="BP19" s="402"/>
      <c r="BQ19" s="402"/>
      <c r="BR19" s="402"/>
      <c r="BS19" s="402"/>
      <c r="BT19" s="402"/>
      <c r="BU19" s="402"/>
      <c r="BV19" s="402"/>
      <c r="BW19" s="402"/>
      <c r="BX19" s="402"/>
      <c r="BY19" s="402"/>
      <c r="BZ19" s="402"/>
      <c r="CA19" s="402"/>
      <c r="CB19" s="402"/>
      <c r="CC19" s="402"/>
      <c r="CD19" s="402"/>
      <c r="CE19" s="402"/>
      <c r="CF19" s="402"/>
      <c r="CG19" s="402"/>
      <c r="CH19" s="402"/>
      <c r="CI19" s="402"/>
      <c r="CJ19" s="402"/>
      <c r="CK19" s="402"/>
      <c r="CL19" s="402"/>
      <c r="CM19" s="402"/>
      <c r="CN19" s="402"/>
      <c r="CO19" s="402"/>
      <c r="CP19" s="402"/>
      <c r="CQ19" s="402"/>
      <c r="CR19" s="402"/>
      <c r="CS19" s="402"/>
      <c r="CT19" s="402"/>
      <c r="CU19" s="402"/>
      <c r="CV19" s="402"/>
    </row>
    <row r="20" spans="2:100" ht="16.5" customHeight="1" x14ac:dyDescent="0.3">
      <c r="B20" s="493"/>
      <c r="E20" s="1249" t="s">
        <v>1335</v>
      </c>
      <c r="F20" s="1250"/>
      <c r="G20" s="677">
        <v>0.14299999999999999</v>
      </c>
      <c r="H20" s="677">
        <v>0.14299999999999999</v>
      </c>
      <c r="I20" s="677">
        <v>0.14299999999999999</v>
      </c>
      <c r="J20" s="677">
        <v>0.14299999999999999</v>
      </c>
      <c r="K20" s="677">
        <v>0.14299999999999999</v>
      </c>
      <c r="L20" s="677">
        <v>0.14299999999999999</v>
      </c>
      <c r="M20" s="677">
        <v>0.14299999999999999</v>
      </c>
      <c r="N20" s="677">
        <v>0.14299999999999999</v>
      </c>
      <c r="O20" s="677">
        <v>0.14299999999999999</v>
      </c>
      <c r="P20" s="677">
        <v>0.14299999999999999</v>
      </c>
      <c r="Q20" s="677">
        <v>0.14299999999999999</v>
      </c>
      <c r="R20" s="677">
        <v>0.14299999999999999</v>
      </c>
      <c r="S20" s="677">
        <v>0.14299999999999999</v>
      </c>
      <c r="T20" s="677">
        <v>0.14299999999999999</v>
      </c>
      <c r="U20" s="677">
        <v>0.14299999999999999</v>
      </c>
      <c r="V20" s="677">
        <v>0.14299999999999999</v>
      </c>
      <c r="W20" s="677">
        <v>0.14299999999999999</v>
      </c>
      <c r="X20" s="677">
        <v>0.14299999999999999</v>
      </c>
      <c r="Y20" s="402"/>
      <c r="Z20" s="402"/>
      <c r="AA20" s="402"/>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02"/>
      <c r="AY20" s="402"/>
      <c r="BB20" s="402"/>
      <c r="BC20" s="402"/>
      <c r="BD20" s="402"/>
      <c r="BE20" s="402"/>
      <c r="BF20" s="402"/>
      <c r="BG20" s="402"/>
      <c r="BH20" s="402"/>
      <c r="BI20" s="402"/>
      <c r="BJ20" s="402"/>
      <c r="BK20" s="402"/>
      <c r="BL20" s="402"/>
      <c r="BM20" s="402"/>
      <c r="BN20" s="402"/>
      <c r="BO20" s="402"/>
      <c r="BP20" s="402"/>
      <c r="BQ20" s="402"/>
      <c r="BR20" s="402"/>
      <c r="BS20" s="402"/>
      <c r="BT20" s="402"/>
      <c r="BU20" s="402"/>
      <c r="BV20" s="402"/>
      <c r="BW20" s="402"/>
      <c r="BX20" s="402"/>
      <c r="BY20" s="402"/>
      <c r="BZ20" s="402"/>
      <c r="CA20" s="402"/>
      <c r="CB20" s="402"/>
      <c r="CC20" s="402"/>
      <c r="CD20" s="402"/>
      <c r="CE20" s="402"/>
      <c r="CF20" s="402"/>
      <c r="CG20" s="402"/>
      <c r="CH20" s="402"/>
      <c r="CI20" s="402"/>
      <c r="CJ20" s="402"/>
      <c r="CK20" s="402"/>
      <c r="CL20" s="402"/>
      <c r="CM20" s="402"/>
      <c r="CN20" s="402"/>
      <c r="CO20" s="402"/>
      <c r="CP20" s="402"/>
      <c r="CQ20" s="402"/>
      <c r="CR20" s="402"/>
      <c r="CS20" s="402"/>
      <c r="CT20" s="402"/>
      <c r="CU20" s="402"/>
      <c r="CV20" s="402"/>
    </row>
    <row r="21" spans="2:100" ht="16.5" customHeight="1" x14ac:dyDescent="0.3">
      <c r="B21" s="493"/>
      <c r="E21" s="1249" t="s">
        <v>1336</v>
      </c>
      <c r="F21" s="1250"/>
      <c r="G21" s="677">
        <v>0.15</v>
      </c>
      <c r="H21" s="677">
        <v>0.15</v>
      </c>
      <c r="I21" s="677">
        <v>0.15</v>
      </c>
      <c r="J21" s="677">
        <v>0.15</v>
      </c>
      <c r="K21" s="677">
        <v>0.15</v>
      </c>
      <c r="L21" s="677">
        <v>0.15</v>
      </c>
      <c r="M21" s="677">
        <v>0.15</v>
      </c>
      <c r="N21" s="677">
        <v>0.15</v>
      </c>
      <c r="O21" s="677">
        <v>0.15</v>
      </c>
      <c r="P21" s="677">
        <v>0.15</v>
      </c>
      <c r="Q21" s="677">
        <v>0.15</v>
      </c>
      <c r="R21" s="677">
        <v>0.15</v>
      </c>
      <c r="S21" s="677">
        <v>0.15</v>
      </c>
      <c r="T21" s="677">
        <v>0.15</v>
      </c>
      <c r="U21" s="677">
        <v>0.15</v>
      </c>
      <c r="V21" s="677">
        <v>0.15</v>
      </c>
      <c r="W21" s="677">
        <v>0.15</v>
      </c>
      <c r="X21" s="677">
        <v>0.15</v>
      </c>
      <c r="Y21" s="402"/>
      <c r="Z21" s="402"/>
      <c r="AA21" s="402"/>
      <c r="AB21" s="402"/>
      <c r="AC21" s="402"/>
      <c r="AD21" s="402"/>
      <c r="AE21" s="402"/>
      <c r="AF21" s="402"/>
      <c r="AG21" s="402"/>
      <c r="AH21" s="402"/>
      <c r="AI21" s="402"/>
      <c r="AJ21" s="402"/>
      <c r="AK21" s="402"/>
      <c r="AL21" s="402"/>
      <c r="AM21" s="402"/>
      <c r="AN21" s="402"/>
      <c r="AO21" s="402"/>
      <c r="AP21" s="402"/>
      <c r="AQ21" s="402"/>
      <c r="AR21" s="402"/>
      <c r="AS21" s="402"/>
      <c r="AT21" s="402"/>
      <c r="AU21" s="402"/>
      <c r="AV21" s="402"/>
      <c r="AW21" s="402"/>
      <c r="AX21" s="402"/>
      <c r="AY21" s="402"/>
      <c r="BB21" s="402"/>
      <c r="BC21" s="402"/>
      <c r="BD21" s="402"/>
      <c r="BE21" s="402"/>
      <c r="BF21" s="402"/>
      <c r="BG21" s="402"/>
      <c r="BH21" s="402"/>
      <c r="BI21" s="402"/>
      <c r="BJ21" s="402"/>
      <c r="BK21" s="402"/>
      <c r="BL21" s="402"/>
      <c r="BM21" s="402"/>
      <c r="BN21" s="402"/>
      <c r="BO21" s="402"/>
      <c r="BP21" s="402"/>
      <c r="BQ21" s="402"/>
      <c r="BR21" s="402"/>
      <c r="BS21" s="402"/>
      <c r="BT21" s="402"/>
      <c r="BU21" s="402"/>
      <c r="BV21" s="402"/>
      <c r="BW21" s="402"/>
      <c r="BX21" s="402"/>
      <c r="BY21" s="402"/>
      <c r="BZ21" s="402"/>
      <c r="CA21" s="402"/>
      <c r="CB21" s="402"/>
      <c r="CC21" s="402"/>
      <c r="CD21" s="402"/>
      <c r="CE21" s="402"/>
      <c r="CF21" s="402"/>
      <c r="CG21" s="402"/>
      <c r="CH21" s="402"/>
      <c r="CI21" s="402"/>
      <c r="CJ21" s="402"/>
      <c r="CK21" s="402"/>
      <c r="CL21" s="402"/>
      <c r="CM21" s="402"/>
      <c r="CN21" s="402"/>
      <c r="CO21" s="402"/>
      <c r="CP21" s="402"/>
      <c r="CQ21" s="402"/>
      <c r="CR21" s="402"/>
      <c r="CS21" s="402"/>
      <c r="CT21" s="402"/>
      <c r="CU21" s="402"/>
      <c r="CV21" s="402"/>
    </row>
    <row r="22" spans="2:100" ht="16.5" customHeight="1" x14ac:dyDescent="0.3">
      <c r="B22" s="493"/>
      <c r="E22" s="1249" t="s">
        <v>1337</v>
      </c>
      <c r="F22" s="1250"/>
      <c r="G22" s="677">
        <v>0.14699999999999999</v>
      </c>
      <c r="H22" s="677">
        <v>0.14699999999999999</v>
      </c>
      <c r="I22" s="677">
        <v>0.14699999999999999</v>
      </c>
      <c r="J22" s="677">
        <v>0.14699999999999999</v>
      </c>
      <c r="K22" s="677">
        <v>0.14699999999999999</v>
      </c>
      <c r="L22" s="677">
        <v>0.14699999999999999</v>
      </c>
      <c r="M22" s="677">
        <v>0.14699999999999999</v>
      </c>
      <c r="N22" s="677">
        <v>0.14699999999999999</v>
      </c>
      <c r="O22" s="677">
        <v>0.14699999999999999</v>
      </c>
      <c r="P22" s="677">
        <v>0.14699999999999999</v>
      </c>
      <c r="Q22" s="677">
        <v>0.14699999999999999</v>
      </c>
      <c r="R22" s="677">
        <v>0.14699999999999999</v>
      </c>
      <c r="S22" s="677">
        <v>0.14699999999999999</v>
      </c>
      <c r="T22" s="677">
        <v>0.14699999999999999</v>
      </c>
      <c r="U22" s="677">
        <v>0.14699999999999999</v>
      </c>
      <c r="V22" s="677">
        <v>0.14699999999999999</v>
      </c>
      <c r="W22" s="677">
        <v>0.14699999999999999</v>
      </c>
      <c r="X22" s="677">
        <v>0.14699999999999999</v>
      </c>
      <c r="Y22" s="402"/>
      <c r="Z22" s="402"/>
      <c r="AA22" s="402"/>
      <c r="AB22" s="402"/>
      <c r="AC22" s="402"/>
      <c r="AD22" s="402"/>
      <c r="AE22" s="402"/>
      <c r="AF22" s="402"/>
      <c r="AG22" s="402"/>
      <c r="AH22" s="402"/>
      <c r="AI22" s="402"/>
      <c r="AJ22" s="402"/>
      <c r="AK22" s="402"/>
      <c r="AL22" s="402"/>
      <c r="AM22" s="402"/>
      <c r="AN22" s="402"/>
      <c r="AO22" s="402"/>
      <c r="AP22" s="402"/>
      <c r="AQ22" s="402"/>
      <c r="AR22" s="402"/>
      <c r="AS22" s="402"/>
      <c r="AT22" s="402"/>
      <c r="AU22" s="402"/>
      <c r="AV22" s="402"/>
      <c r="AW22" s="402"/>
      <c r="AX22" s="402"/>
      <c r="AY22" s="402"/>
      <c r="BB22" s="402"/>
      <c r="BC22" s="402"/>
      <c r="BD22" s="402"/>
      <c r="BE22" s="402"/>
      <c r="BF22" s="402"/>
      <c r="BG22" s="402"/>
      <c r="BH22" s="402"/>
      <c r="BI22" s="402"/>
      <c r="BJ22" s="402"/>
      <c r="BK22" s="402"/>
      <c r="BL22" s="402"/>
      <c r="BM22" s="402"/>
      <c r="BN22" s="402"/>
      <c r="BO22" s="402"/>
      <c r="BP22" s="402"/>
      <c r="BQ22" s="402"/>
      <c r="BR22" s="402"/>
      <c r="BS22" s="402"/>
      <c r="BT22" s="402"/>
      <c r="BU22" s="402"/>
      <c r="BV22" s="402"/>
      <c r="BW22" s="402"/>
      <c r="BX22" s="402"/>
      <c r="BY22" s="402"/>
      <c r="BZ22" s="402"/>
      <c r="CA22" s="402"/>
      <c r="CB22" s="402"/>
      <c r="CC22" s="402"/>
      <c r="CD22" s="402"/>
      <c r="CE22" s="402"/>
      <c r="CF22" s="402"/>
      <c r="CG22" s="402"/>
      <c r="CH22" s="402"/>
      <c r="CI22" s="402"/>
      <c r="CJ22" s="402"/>
      <c r="CK22" s="402"/>
      <c r="CL22" s="402"/>
      <c r="CM22" s="402"/>
      <c r="CN22" s="402"/>
      <c r="CO22" s="402"/>
      <c r="CP22" s="402"/>
      <c r="CQ22" s="402"/>
      <c r="CR22" s="402"/>
      <c r="CS22" s="402"/>
      <c r="CT22" s="402"/>
      <c r="CU22" s="402"/>
      <c r="CV22" s="402"/>
    </row>
    <row r="23" spans="2:100" ht="16.5" customHeight="1" x14ac:dyDescent="0.3">
      <c r="B23" s="493"/>
      <c r="E23" s="1249" t="s">
        <v>1338</v>
      </c>
      <c r="F23" s="1250"/>
      <c r="G23" s="677">
        <v>0.153</v>
      </c>
      <c r="H23" s="677">
        <v>0.153</v>
      </c>
      <c r="I23" s="677">
        <v>0.153</v>
      </c>
      <c r="J23" s="677">
        <v>0.153</v>
      </c>
      <c r="K23" s="677">
        <v>0.153</v>
      </c>
      <c r="L23" s="677">
        <v>0.153</v>
      </c>
      <c r="M23" s="677">
        <v>0.153</v>
      </c>
      <c r="N23" s="677">
        <v>0.153</v>
      </c>
      <c r="O23" s="677">
        <v>0.153</v>
      </c>
      <c r="P23" s="677">
        <v>0.153</v>
      </c>
      <c r="Q23" s="677">
        <v>0.153</v>
      </c>
      <c r="R23" s="677">
        <v>0.153</v>
      </c>
      <c r="S23" s="677">
        <v>0.153</v>
      </c>
      <c r="T23" s="677">
        <v>0.153</v>
      </c>
      <c r="U23" s="677">
        <v>0.153</v>
      </c>
      <c r="V23" s="677">
        <v>0.153</v>
      </c>
      <c r="W23" s="677">
        <v>0.153</v>
      </c>
      <c r="X23" s="677">
        <v>0.153</v>
      </c>
      <c r="Y23" s="525"/>
      <c r="Z23" s="525"/>
      <c r="AA23" s="525"/>
      <c r="AB23" s="525"/>
      <c r="AC23" s="525"/>
      <c r="AD23" s="525"/>
      <c r="AE23" s="525"/>
      <c r="AF23" s="525"/>
      <c r="AG23" s="525"/>
      <c r="AH23" s="525"/>
      <c r="AI23" s="525"/>
      <c r="AJ23" s="525"/>
      <c r="AK23" s="525"/>
      <c r="AL23" s="525"/>
      <c r="AM23" s="525"/>
      <c r="AN23" s="525"/>
      <c r="AO23" s="525"/>
      <c r="AP23" s="402"/>
      <c r="AQ23" s="402"/>
      <c r="AR23" s="402"/>
      <c r="AS23" s="402"/>
      <c r="AT23" s="402"/>
      <c r="AU23" s="402"/>
      <c r="AV23" s="402"/>
      <c r="AW23" s="402"/>
      <c r="AX23" s="402"/>
      <c r="AY23" s="402"/>
      <c r="AZ23" s="402"/>
      <c r="BA23" s="402"/>
      <c r="BB23" s="402"/>
      <c r="BC23" s="567"/>
      <c r="BD23" s="567"/>
      <c r="BE23" s="567"/>
      <c r="BF23" s="567"/>
      <c r="BG23" s="567"/>
      <c r="BH23" s="567"/>
      <c r="BI23" s="567"/>
      <c r="BJ23" s="567"/>
      <c r="BK23" s="567"/>
      <c r="BL23" s="567"/>
      <c r="BM23" s="567"/>
      <c r="BN23" s="567"/>
      <c r="BO23" s="567"/>
      <c r="BP23" s="525"/>
      <c r="BQ23" s="525"/>
      <c r="BR23" s="525"/>
      <c r="BS23" s="402"/>
      <c r="BT23" s="402"/>
      <c r="BU23" s="402"/>
      <c r="BV23" s="402"/>
      <c r="BW23" s="402"/>
      <c r="BX23" s="402"/>
      <c r="BY23" s="402"/>
      <c r="BZ23" s="402"/>
      <c r="CA23" s="402"/>
      <c r="CB23" s="402"/>
      <c r="CC23" s="402"/>
      <c r="CD23" s="402"/>
      <c r="CE23" s="402"/>
      <c r="CF23" s="402"/>
      <c r="CG23" s="402"/>
      <c r="CH23" s="402"/>
      <c r="CI23" s="402"/>
      <c r="CJ23" s="402"/>
      <c r="CK23" s="402"/>
      <c r="CL23" s="402"/>
      <c r="CM23" s="402"/>
      <c r="CN23" s="402"/>
      <c r="CO23" s="402"/>
      <c r="CP23" s="402"/>
      <c r="CQ23" s="402"/>
      <c r="CR23" s="402"/>
      <c r="CS23" s="402"/>
      <c r="CT23" s="402"/>
      <c r="CU23" s="402"/>
      <c r="CV23" s="402"/>
    </row>
    <row r="24" spans="2:100" ht="16.5" customHeight="1" x14ac:dyDescent="0.3">
      <c r="B24" s="493"/>
      <c r="E24" s="1249" t="s">
        <v>1339</v>
      </c>
      <c r="F24" s="1250"/>
      <c r="G24" s="677">
        <v>0.184</v>
      </c>
      <c r="H24" s="677">
        <v>0.184</v>
      </c>
      <c r="I24" s="677">
        <v>0.184</v>
      </c>
      <c r="J24" s="677">
        <v>0.184</v>
      </c>
      <c r="K24" s="677">
        <v>0.184</v>
      </c>
      <c r="L24" s="677">
        <v>0.184</v>
      </c>
      <c r="M24" s="677">
        <v>0.184</v>
      </c>
      <c r="N24" s="677">
        <v>0.184</v>
      </c>
      <c r="O24" s="677">
        <v>0.184</v>
      </c>
      <c r="P24" s="677">
        <v>0.184</v>
      </c>
      <c r="Q24" s="677">
        <v>0.184</v>
      </c>
      <c r="R24" s="677">
        <v>0.184</v>
      </c>
      <c r="S24" s="677">
        <v>0.184</v>
      </c>
      <c r="T24" s="677">
        <v>0.184</v>
      </c>
      <c r="U24" s="677">
        <v>0.184</v>
      </c>
      <c r="V24" s="677">
        <v>0.184</v>
      </c>
      <c r="W24" s="677">
        <v>0.184</v>
      </c>
      <c r="X24" s="677">
        <v>0.184</v>
      </c>
      <c r="Y24" s="567"/>
      <c r="Z24" s="567"/>
      <c r="AA24" s="567"/>
      <c r="AB24" s="567"/>
      <c r="AC24" s="567"/>
      <c r="AD24" s="567"/>
      <c r="AE24" s="567"/>
      <c r="AF24" s="567"/>
      <c r="AG24" s="567"/>
      <c r="AH24" s="567"/>
      <c r="AI24" s="567"/>
      <c r="AJ24" s="567"/>
      <c r="AK24" s="567"/>
      <c r="AL24" s="567"/>
      <c r="AM24" s="567"/>
      <c r="AN24" s="567"/>
      <c r="AO24" s="567"/>
      <c r="AP24" s="402"/>
      <c r="AQ24" s="402"/>
      <c r="AR24" s="402"/>
      <c r="AS24" s="402"/>
      <c r="AT24" s="402"/>
      <c r="AU24" s="402"/>
      <c r="AV24" s="402"/>
      <c r="AW24" s="402"/>
      <c r="AX24" s="402"/>
      <c r="AY24" s="402"/>
      <c r="AZ24" s="402"/>
      <c r="BA24" s="402"/>
      <c r="BB24" s="402"/>
      <c r="BC24" s="567"/>
      <c r="BD24" s="567"/>
      <c r="BE24" s="567"/>
      <c r="BF24" s="567"/>
      <c r="BG24" s="567"/>
      <c r="BH24" s="567"/>
      <c r="BI24" s="567"/>
      <c r="BJ24" s="567"/>
      <c r="BK24" s="567"/>
      <c r="BL24" s="567"/>
      <c r="BM24" s="567"/>
      <c r="BN24" s="567"/>
      <c r="BO24" s="567"/>
      <c r="BP24" s="567"/>
      <c r="BQ24" s="567"/>
      <c r="BR24" s="567"/>
      <c r="BS24" s="402"/>
      <c r="BT24" s="402"/>
      <c r="BU24" s="402"/>
      <c r="BV24" s="402"/>
      <c r="BW24" s="402"/>
      <c r="BX24" s="402"/>
      <c r="BY24" s="402"/>
      <c r="BZ24" s="402"/>
      <c r="CA24" s="402"/>
      <c r="CB24" s="402"/>
      <c r="CC24" s="402"/>
      <c r="CD24" s="402"/>
      <c r="CE24" s="402"/>
      <c r="CF24" s="402"/>
      <c r="CG24" s="402"/>
      <c r="CH24" s="402"/>
      <c r="CI24" s="402"/>
      <c r="CJ24" s="402"/>
      <c r="CK24" s="402"/>
      <c r="CL24" s="402"/>
      <c r="CM24" s="402"/>
      <c r="CN24" s="402"/>
      <c r="CO24" s="402"/>
      <c r="CP24" s="402"/>
      <c r="CQ24" s="402"/>
      <c r="CR24" s="402"/>
      <c r="CS24" s="402"/>
      <c r="CT24" s="402"/>
      <c r="CU24" s="402"/>
      <c r="CV24" s="402"/>
    </row>
    <row r="25" spans="2:100" ht="16.5" customHeight="1" x14ac:dyDescent="0.3">
      <c r="B25" s="493"/>
      <c r="E25" s="1249" t="s">
        <v>209</v>
      </c>
      <c r="F25" s="1250"/>
      <c r="G25" s="677">
        <v>3.1840000000000002</v>
      </c>
      <c r="H25" s="677">
        <v>3.1840000000000002</v>
      </c>
      <c r="I25" s="677">
        <v>3.1840000000000002</v>
      </c>
      <c r="J25" s="677">
        <v>3.1840000000000002</v>
      </c>
      <c r="K25" s="677">
        <v>3.1840000000000002</v>
      </c>
      <c r="L25" s="677">
        <v>3.1840000000000002</v>
      </c>
      <c r="M25" s="677">
        <v>3.1840000000000002</v>
      </c>
      <c r="N25" s="677">
        <v>3.1840000000000002</v>
      </c>
      <c r="O25" s="677">
        <v>3.1840000000000002</v>
      </c>
      <c r="P25" s="677">
        <v>3.1840000000000002</v>
      </c>
      <c r="Q25" s="677">
        <v>3.1840000000000002</v>
      </c>
      <c r="R25" s="677">
        <v>3.1840000000000002</v>
      </c>
      <c r="S25" s="677">
        <v>3.1840000000000002</v>
      </c>
      <c r="T25" s="677">
        <v>3.1840000000000002</v>
      </c>
      <c r="U25" s="677">
        <v>3.1840000000000002</v>
      </c>
      <c r="V25" s="677">
        <v>3.1840000000000002</v>
      </c>
      <c r="W25" s="677">
        <v>3.1840000000000002</v>
      </c>
      <c r="X25" s="677">
        <v>3.1840000000000002</v>
      </c>
      <c r="Y25" s="567"/>
      <c r="Z25" s="567"/>
      <c r="AA25" s="567"/>
      <c r="AB25" s="567"/>
      <c r="AC25" s="567"/>
      <c r="AD25" s="567"/>
      <c r="AE25" s="567"/>
      <c r="AF25" s="567"/>
      <c r="AG25" s="567"/>
      <c r="AH25" s="567"/>
      <c r="AI25" s="567"/>
      <c r="AJ25" s="567"/>
      <c r="AK25" s="567"/>
      <c r="AL25" s="567"/>
      <c r="AM25" s="567"/>
      <c r="AN25" s="567"/>
      <c r="AO25" s="567"/>
      <c r="AP25" s="402"/>
      <c r="AQ25" s="402"/>
      <c r="AR25" s="402"/>
      <c r="AS25" s="402"/>
      <c r="AT25" s="402"/>
      <c r="AU25" s="402"/>
      <c r="AV25" s="402"/>
      <c r="AW25" s="402"/>
      <c r="AX25" s="402"/>
      <c r="AY25" s="402"/>
      <c r="AZ25" s="402"/>
      <c r="BA25" s="402"/>
      <c r="BB25" s="402"/>
      <c r="BC25" s="567"/>
      <c r="BD25" s="567"/>
      <c r="BE25" s="567"/>
      <c r="BF25" s="567"/>
      <c r="BG25" s="567"/>
      <c r="BH25" s="567"/>
      <c r="BI25" s="567"/>
      <c r="BJ25" s="567"/>
      <c r="BK25" s="567"/>
      <c r="BL25" s="567"/>
      <c r="BM25" s="567"/>
      <c r="BN25" s="567"/>
      <c r="BO25" s="567"/>
      <c r="BP25" s="567"/>
      <c r="BQ25" s="567"/>
      <c r="BR25" s="567"/>
      <c r="BS25" s="402"/>
      <c r="BT25" s="402"/>
      <c r="BU25" s="402"/>
      <c r="BV25" s="402"/>
      <c r="BW25" s="402"/>
      <c r="BX25" s="402"/>
      <c r="BY25" s="402"/>
      <c r="BZ25" s="402"/>
      <c r="CA25" s="402"/>
      <c r="CB25" s="402"/>
      <c r="CC25" s="402"/>
      <c r="CD25" s="402"/>
      <c r="CE25" s="402"/>
      <c r="CF25" s="402"/>
      <c r="CG25" s="402"/>
      <c r="CH25" s="402"/>
      <c r="CI25" s="402"/>
      <c r="CJ25" s="402"/>
      <c r="CK25" s="402"/>
      <c r="CL25" s="402"/>
      <c r="CM25" s="402"/>
      <c r="CN25" s="402"/>
      <c r="CO25" s="402"/>
      <c r="CP25" s="402"/>
      <c r="CQ25" s="402"/>
      <c r="CR25" s="402"/>
      <c r="CS25" s="402"/>
      <c r="CT25" s="402"/>
      <c r="CU25" s="402"/>
      <c r="CV25" s="402"/>
    </row>
    <row r="26" spans="2:100" ht="16.5" customHeight="1" x14ac:dyDescent="0.3">
      <c r="B26" s="493"/>
      <c r="E26" s="1249" t="s">
        <v>864</v>
      </c>
      <c r="F26" s="1250"/>
      <c r="G26" s="677">
        <v>3.036</v>
      </c>
      <c r="H26" s="677">
        <v>3.036</v>
      </c>
      <c r="I26" s="677">
        <v>3.036</v>
      </c>
      <c r="J26" s="677">
        <v>3.036</v>
      </c>
      <c r="K26" s="677">
        <v>3.036</v>
      </c>
      <c r="L26" s="677">
        <v>3.036</v>
      </c>
      <c r="M26" s="677">
        <v>3.036</v>
      </c>
      <c r="N26" s="677">
        <v>3.036</v>
      </c>
      <c r="O26" s="677">
        <v>3.036</v>
      </c>
      <c r="P26" s="677">
        <v>3.036</v>
      </c>
      <c r="Q26" s="677">
        <v>3.036</v>
      </c>
      <c r="R26" s="677">
        <v>3.036</v>
      </c>
      <c r="S26" s="677">
        <v>3.036</v>
      </c>
      <c r="T26" s="677">
        <v>3.036</v>
      </c>
      <c r="U26" s="677">
        <v>3.036</v>
      </c>
      <c r="V26" s="677">
        <v>3.036</v>
      </c>
      <c r="W26" s="677">
        <v>3.036</v>
      </c>
      <c r="X26" s="677">
        <v>3.036</v>
      </c>
      <c r="Y26" s="567"/>
      <c r="Z26" s="567"/>
      <c r="AA26" s="567"/>
      <c r="AB26" s="567"/>
      <c r="AC26" s="567"/>
      <c r="AD26" s="567"/>
      <c r="AE26" s="567"/>
      <c r="AF26" s="567"/>
      <c r="AG26" s="567"/>
      <c r="AH26" s="567"/>
      <c r="AI26" s="567"/>
      <c r="AJ26" s="567"/>
      <c r="AK26" s="567"/>
      <c r="AL26" s="567"/>
      <c r="AM26" s="567"/>
      <c r="AN26" s="567"/>
      <c r="AO26" s="567"/>
      <c r="AP26" s="402"/>
      <c r="AQ26" s="402"/>
      <c r="AR26" s="402"/>
      <c r="AS26" s="402"/>
      <c r="AT26" s="402"/>
      <c r="AU26" s="402"/>
      <c r="AV26" s="402"/>
      <c r="AW26" s="402"/>
      <c r="AX26" s="402"/>
      <c r="AY26" s="402"/>
      <c r="AZ26" s="402"/>
      <c r="BA26" s="402"/>
      <c r="BB26" s="402"/>
      <c r="BC26" s="567"/>
      <c r="BD26" s="567"/>
      <c r="BE26" s="567"/>
      <c r="BF26" s="567"/>
      <c r="BG26" s="567"/>
      <c r="BH26" s="567"/>
      <c r="BI26" s="567"/>
      <c r="BJ26" s="567"/>
      <c r="BK26" s="567"/>
      <c r="BL26" s="567"/>
      <c r="BM26" s="567"/>
      <c r="BN26" s="567"/>
      <c r="BO26" s="567"/>
      <c r="BP26" s="567"/>
      <c r="BQ26" s="567"/>
      <c r="BR26" s="567"/>
      <c r="BS26" s="402"/>
      <c r="BT26" s="402"/>
      <c r="BU26" s="402"/>
      <c r="BV26" s="402"/>
      <c r="BW26" s="402"/>
      <c r="BX26" s="402"/>
      <c r="BY26" s="402"/>
      <c r="BZ26" s="402"/>
      <c r="CA26" s="402"/>
      <c r="CB26" s="402"/>
      <c r="CC26" s="402"/>
      <c r="CD26" s="402"/>
      <c r="CE26" s="402"/>
      <c r="CF26" s="402"/>
      <c r="CG26" s="402"/>
      <c r="CH26" s="402"/>
      <c r="CI26" s="402"/>
      <c r="CJ26" s="402"/>
      <c r="CK26" s="402"/>
      <c r="CL26" s="402"/>
      <c r="CM26" s="402"/>
      <c r="CN26" s="402"/>
      <c r="CO26" s="402"/>
      <c r="CP26" s="402"/>
      <c r="CQ26" s="402"/>
      <c r="CR26" s="402"/>
      <c r="CS26" s="402"/>
      <c r="CT26" s="402"/>
      <c r="CU26" s="402"/>
      <c r="CV26" s="402"/>
    </row>
    <row r="27" spans="2:100" ht="16.5" customHeight="1" x14ac:dyDescent="0.3">
      <c r="B27" s="493"/>
      <c r="E27" s="1249" t="s">
        <v>865</v>
      </c>
      <c r="F27" s="1250"/>
      <c r="G27" s="677">
        <v>3.1379999999999999</v>
      </c>
      <c r="H27" s="677">
        <v>3.1379999999999999</v>
      </c>
      <c r="I27" s="677">
        <v>3.1379999999999999</v>
      </c>
      <c r="J27" s="677">
        <v>3.1379999999999999</v>
      </c>
      <c r="K27" s="677">
        <v>3.1379999999999999</v>
      </c>
      <c r="L27" s="677">
        <v>3.1379999999999999</v>
      </c>
      <c r="M27" s="677">
        <v>3.1379999999999999</v>
      </c>
      <c r="N27" s="677">
        <v>3.1379999999999999</v>
      </c>
      <c r="O27" s="677">
        <v>3.1379999999999999</v>
      </c>
      <c r="P27" s="677">
        <v>3.1379999999999999</v>
      </c>
      <c r="Q27" s="677">
        <v>3.1379999999999999</v>
      </c>
      <c r="R27" s="677">
        <v>3.1379999999999999</v>
      </c>
      <c r="S27" s="677">
        <v>3.1379999999999999</v>
      </c>
      <c r="T27" s="677">
        <v>3.1379999999999999</v>
      </c>
      <c r="U27" s="677">
        <v>3.1379999999999999</v>
      </c>
      <c r="V27" s="677">
        <v>3.1379999999999999</v>
      </c>
      <c r="W27" s="677">
        <v>3.1379999999999999</v>
      </c>
      <c r="X27" s="677">
        <v>3.1379999999999999</v>
      </c>
      <c r="Y27" s="567"/>
      <c r="Z27" s="567"/>
      <c r="AA27" s="567"/>
      <c r="AB27" s="567"/>
      <c r="AC27" s="567"/>
      <c r="AD27" s="567"/>
      <c r="AE27" s="567"/>
      <c r="AF27" s="567"/>
      <c r="AG27" s="567"/>
      <c r="AH27" s="567"/>
      <c r="AI27" s="567"/>
      <c r="AJ27" s="567"/>
      <c r="AK27" s="567"/>
      <c r="AL27" s="567"/>
      <c r="AM27" s="567"/>
      <c r="AN27" s="567"/>
      <c r="AO27" s="567"/>
      <c r="AP27" s="402"/>
      <c r="AQ27" s="402"/>
      <c r="AR27" s="402"/>
      <c r="AS27" s="402"/>
      <c r="AT27" s="402"/>
      <c r="AU27" s="402"/>
      <c r="AV27" s="402"/>
      <c r="AW27" s="402"/>
      <c r="AX27" s="402"/>
      <c r="AY27" s="402"/>
      <c r="AZ27" s="402"/>
      <c r="BA27" s="402"/>
      <c r="BB27" s="402"/>
      <c r="BC27" s="567"/>
      <c r="BD27" s="567"/>
      <c r="BE27" s="567"/>
      <c r="BF27" s="567"/>
      <c r="BG27" s="567"/>
      <c r="BH27" s="567"/>
      <c r="BI27" s="567"/>
      <c r="BJ27" s="567"/>
      <c r="BK27" s="567"/>
      <c r="BL27" s="567"/>
      <c r="BM27" s="567"/>
      <c r="BN27" s="567"/>
      <c r="BO27" s="567"/>
      <c r="BP27" s="567"/>
      <c r="BQ27" s="567"/>
      <c r="BR27" s="567"/>
      <c r="BS27" s="402"/>
      <c r="BT27" s="402"/>
      <c r="BU27" s="402"/>
      <c r="BV27" s="402"/>
      <c r="BW27" s="402"/>
      <c r="BX27" s="402"/>
      <c r="BY27" s="402"/>
      <c r="BZ27" s="402"/>
      <c r="CA27" s="402"/>
      <c r="CB27" s="402"/>
      <c r="CC27" s="402"/>
      <c r="CD27" s="402"/>
      <c r="CE27" s="402"/>
      <c r="CF27" s="402"/>
      <c r="CG27" s="402"/>
      <c r="CH27" s="402"/>
      <c r="CI27" s="402"/>
      <c r="CJ27" s="402"/>
      <c r="CK27" s="402"/>
      <c r="CL27" s="402"/>
      <c r="CM27" s="402"/>
      <c r="CN27" s="402"/>
      <c r="CO27" s="402"/>
      <c r="CP27" s="402"/>
      <c r="CQ27" s="402"/>
      <c r="CR27" s="402"/>
      <c r="CS27" s="402"/>
      <c r="CT27" s="402"/>
      <c r="CU27" s="402"/>
      <c r="CV27" s="402"/>
    </row>
    <row r="28" spans="2:100" ht="16.5" customHeight="1" x14ac:dyDescent="0.3">
      <c r="B28" s="493"/>
      <c r="E28" s="1249" t="s">
        <v>866</v>
      </c>
      <c r="F28" s="1250"/>
      <c r="G28" s="677">
        <v>1.34</v>
      </c>
      <c r="H28" s="677">
        <v>1.34</v>
      </c>
      <c r="I28" s="677">
        <v>1.34</v>
      </c>
      <c r="J28" s="677">
        <v>1.34</v>
      </c>
      <c r="K28" s="677">
        <v>1.34</v>
      </c>
      <c r="L28" s="677">
        <v>1.34</v>
      </c>
      <c r="M28" s="677">
        <v>1.34</v>
      </c>
      <c r="N28" s="677">
        <v>1.34</v>
      </c>
      <c r="O28" s="677">
        <v>1.34</v>
      </c>
      <c r="P28" s="677">
        <v>1.34</v>
      </c>
      <c r="Q28" s="677">
        <v>1.34</v>
      </c>
      <c r="R28" s="677">
        <v>1.34</v>
      </c>
      <c r="S28" s="677">
        <v>1.34</v>
      </c>
      <c r="T28" s="677">
        <v>1.34</v>
      </c>
      <c r="U28" s="677">
        <v>1.34</v>
      </c>
      <c r="V28" s="677">
        <v>1.34</v>
      </c>
      <c r="W28" s="677">
        <v>1.34</v>
      </c>
      <c r="X28" s="677">
        <v>1.34</v>
      </c>
      <c r="Y28" s="567"/>
      <c r="Z28" s="567"/>
      <c r="AA28" s="567"/>
      <c r="AB28" s="567"/>
      <c r="AC28" s="567"/>
      <c r="AD28" s="567"/>
      <c r="AE28" s="567"/>
      <c r="AF28" s="567"/>
      <c r="AG28" s="567"/>
      <c r="AH28" s="567"/>
      <c r="AI28" s="567"/>
      <c r="AJ28" s="567"/>
      <c r="AK28" s="567"/>
      <c r="AL28" s="567"/>
      <c r="AM28" s="567"/>
      <c r="AN28" s="567"/>
      <c r="AO28" s="567"/>
      <c r="AP28" s="402"/>
      <c r="AQ28" s="402"/>
      <c r="AR28" s="402"/>
      <c r="AS28" s="402"/>
      <c r="AT28" s="402"/>
      <c r="AU28" s="402"/>
      <c r="AV28" s="402"/>
      <c r="AW28" s="402"/>
      <c r="AX28" s="402"/>
      <c r="AY28" s="402"/>
      <c r="AZ28" s="402"/>
      <c r="BA28" s="402"/>
      <c r="BB28" s="402"/>
      <c r="BC28" s="567"/>
      <c r="BD28" s="567"/>
      <c r="BE28" s="567"/>
      <c r="BF28" s="567"/>
      <c r="BG28" s="567"/>
      <c r="BH28" s="567"/>
      <c r="BI28" s="567"/>
      <c r="BJ28" s="567"/>
      <c r="BK28" s="567"/>
      <c r="BL28" s="567"/>
      <c r="BM28" s="567"/>
      <c r="BN28" s="567"/>
      <c r="BO28" s="567"/>
      <c r="BP28" s="567"/>
      <c r="BQ28" s="567"/>
      <c r="BR28" s="567"/>
      <c r="BS28" s="402"/>
      <c r="BT28" s="402"/>
      <c r="BU28" s="402"/>
      <c r="BV28" s="402"/>
      <c r="BW28" s="402"/>
      <c r="BX28" s="402"/>
      <c r="BY28" s="402"/>
      <c r="BZ28" s="402"/>
      <c r="CA28" s="402"/>
      <c r="CB28" s="402"/>
      <c r="CC28" s="402"/>
      <c r="CD28" s="402"/>
      <c r="CE28" s="402"/>
      <c r="CF28" s="402"/>
      <c r="CG28" s="402"/>
      <c r="CH28" s="402"/>
      <c r="CI28" s="402"/>
      <c r="CJ28" s="402"/>
      <c r="CK28" s="402"/>
      <c r="CL28" s="402"/>
      <c r="CM28" s="402"/>
      <c r="CN28" s="402"/>
      <c r="CO28" s="402"/>
      <c r="CP28" s="402"/>
      <c r="CQ28" s="402"/>
      <c r="CR28" s="402"/>
      <c r="CS28" s="402"/>
      <c r="CT28" s="402"/>
      <c r="CU28" s="402"/>
      <c r="CV28" s="402"/>
    </row>
    <row r="29" spans="2:100" ht="16.5" customHeight="1" x14ac:dyDescent="0.3">
      <c r="B29" s="493"/>
      <c r="E29" s="754" t="s">
        <v>1421</v>
      </c>
      <c r="F29" s="793"/>
      <c r="G29" s="677">
        <v>2.6949999999999998</v>
      </c>
      <c r="H29" s="677">
        <v>2.6949999999999998</v>
      </c>
      <c r="I29" s="677">
        <v>2.6949999999999998</v>
      </c>
      <c r="J29" s="677">
        <v>2.6949999999999998</v>
      </c>
      <c r="K29" s="677">
        <v>2.5430000000000001</v>
      </c>
      <c r="L29" s="677">
        <v>2.5169999999999999</v>
      </c>
      <c r="M29" s="677">
        <v>2.5910000000000002</v>
      </c>
      <c r="N29" s="677">
        <v>2.5910000000000002</v>
      </c>
      <c r="O29" s="677">
        <v>2.5910000000000002</v>
      </c>
      <c r="P29" s="677">
        <v>2.5859999999999999</v>
      </c>
      <c r="Q29" s="677">
        <v>2.5680000000000001</v>
      </c>
      <c r="R29" s="677">
        <v>2.5430000000000001</v>
      </c>
      <c r="S29" s="677" t="s">
        <v>131</v>
      </c>
      <c r="T29" s="677" t="s">
        <v>131</v>
      </c>
      <c r="U29" s="677" t="s">
        <v>131</v>
      </c>
      <c r="V29" s="677" t="s">
        <v>131</v>
      </c>
      <c r="W29" s="677" t="s">
        <v>131</v>
      </c>
      <c r="X29" s="677" t="s">
        <v>131</v>
      </c>
      <c r="Y29" s="567"/>
      <c r="Z29" s="567"/>
      <c r="AA29" s="567"/>
      <c r="AB29" s="567"/>
      <c r="AC29" s="567"/>
      <c r="AD29" s="567"/>
      <c r="AE29" s="567"/>
      <c r="AF29" s="567"/>
      <c r="AG29" s="567"/>
      <c r="AH29" s="567"/>
      <c r="AI29" s="567"/>
      <c r="AJ29" s="567"/>
      <c r="AK29" s="567"/>
      <c r="AL29" s="567"/>
      <c r="AM29" s="567"/>
      <c r="AN29" s="567"/>
      <c r="AO29" s="567"/>
      <c r="AP29" s="402"/>
      <c r="AQ29" s="402"/>
      <c r="AR29" s="402"/>
      <c r="AS29" s="402"/>
      <c r="AT29" s="402"/>
      <c r="AU29" s="402"/>
      <c r="AV29" s="402"/>
      <c r="AW29" s="402"/>
      <c r="AX29" s="402"/>
      <c r="AY29" s="402"/>
      <c r="AZ29" s="402"/>
      <c r="BA29" s="402"/>
      <c r="BB29" s="402"/>
      <c r="BC29" s="567"/>
      <c r="BD29" s="567"/>
      <c r="BE29" s="567"/>
      <c r="BF29" s="567"/>
      <c r="BG29" s="567"/>
      <c r="BH29" s="567"/>
      <c r="BI29" s="567"/>
      <c r="BJ29" s="567"/>
      <c r="BK29" s="567"/>
      <c r="BL29" s="567"/>
      <c r="BM29" s="567"/>
      <c r="BN29" s="567"/>
      <c r="BO29" s="567"/>
      <c r="BP29" s="567"/>
      <c r="BQ29" s="567"/>
      <c r="BR29" s="567"/>
      <c r="BS29" s="402"/>
      <c r="BT29" s="402"/>
      <c r="BU29" s="402"/>
      <c r="BV29" s="402"/>
      <c r="BW29" s="402"/>
      <c r="BX29" s="402"/>
      <c r="BY29" s="402"/>
      <c r="BZ29" s="402"/>
      <c r="CA29" s="402"/>
      <c r="CB29" s="402"/>
      <c r="CC29" s="402"/>
      <c r="CD29" s="402"/>
      <c r="CE29" s="402"/>
      <c r="CF29" s="402"/>
      <c r="CG29" s="402"/>
      <c r="CH29" s="402"/>
      <c r="CI29" s="402"/>
      <c r="CJ29" s="402"/>
      <c r="CK29" s="402"/>
      <c r="CL29" s="402"/>
      <c r="CM29" s="402"/>
      <c r="CN29" s="402"/>
      <c r="CO29" s="402"/>
      <c r="CP29" s="402"/>
      <c r="CQ29" s="402"/>
      <c r="CR29" s="402"/>
      <c r="CS29" s="402"/>
      <c r="CT29" s="402"/>
      <c r="CU29" s="402"/>
      <c r="CV29" s="402"/>
    </row>
    <row r="30" spans="2:100" ht="16.5" customHeight="1" x14ac:dyDescent="0.3">
      <c r="B30" s="493"/>
      <c r="E30" s="754" t="s">
        <v>341</v>
      </c>
      <c r="F30" s="793"/>
      <c r="G30" s="677" t="s">
        <v>131</v>
      </c>
      <c r="H30" s="677" t="s">
        <v>131</v>
      </c>
      <c r="I30" s="677" t="s">
        <v>131</v>
      </c>
      <c r="J30" s="677" t="s">
        <v>131</v>
      </c>
      <c r="K30" s="677" t="s">
        <v>131</v>
      </c>
      <c r="L30" s="677" t="s">
        <v>131</v>
      </c>
      <c r="M30" s="677" t="s">
        <v>131</v>
      </c>
      <c r="N30" s="677" t="s">
        <v>131</v>
      </c>
      <c r="O30" s="677" t="s">
        <v>131</v>
      </c>
      <c r="P30" s="677" t="s">
        <v>131</v>
      </c>
      <c r="Q30" s="677" t="s">
        <v>131</v>
      </c>
      <c r="R30" s="677" t="s">
        <v>131</v>
      </c>
      <c r="S30" s="677">
        <v>2.5169999999999999</v>
      </c>
      <c r="T30" s="677">
        <v>2.5169999999999999</v>
      </c>
      <c r="U30" s="677">
        <v>2.516</v>
      </c>
      <c r="V30" s="677">
        <v>2.516</v>
      </c>
      <c r="W30" s="677">
        <v>2.5169999999999999</v>
      </c>
      <c r="X30" s="677">
        <v>2.5169999999999999</v>
      </c>
      <c r="Y30" s="567"/>
      <c r="Z30" s="567"/>
      <c r="AA30" s="567"/>
      <c r="AB30" s="567"/>
      <c r="AC30" s="567"/>
      <c r="AD30" s="567"/>
      <c r="AE30" s="567"/>
      <c r="AF30" s="567"/>
      <c r="AG30" s="567"/>
      <c r="AH30" s="567"/>
      <c r="AI30" s="567"/>
      <c r="AJ30" s="567"/>
      <c r="AK30" s="567"/>
      <c r="AL30" s="567"/>
      <c r="AM30" s="567"/>
      <c r="AN30" s="567"/>
      <c r="AO30" s="567"/>
      <c r="AP30" s="402"/>
      <c r="AQ30" s="402"/>
      <c r="AR30" s="402"/>
      <c r="AS30" s="402"/>
      <c r="AT30" s="402"/>
      <c r="AU30" s="402"/>
      <c r="AV30" s="402"/>
      <c r="AW30" s="402"/>
      <c r="AX30" s="402"/>
      <c r="AY30" s="402"/>
      <c r="AZ30" s="402"/>
      <c r="BA30" s="402"/>
      <c r="BB30" s="402"/>
      <c r="BC30" s="567"/>
      <c r="BD30" s="567"/>
      <c r="BE30" s="567"/>
      <c r="BF30" s="567"/>
      <c r="BG30" s="567"/>
      <c r="BH30" s="567"/>
      <c r="BI30" s="567"/>
      <c r="BJ30" s="567"/>
      <c r="BK30" s="567"/>
      <c r="BL30" s="567"/>
      <c r="BM30" s="567"/>
      <c r="BN30" s="567"/>
      <c r="BO30" s="567"/>
      <c r="BP30" s="567"/>
      <c r="BQ30" s="567"/>
      <c r="BR30" s="567"/>
      <c r="BS30" s="402"/>
      <c r="BT30" s="402"/>
      <c r="BU30" s="402"/>
      <c r="BV30" s="402"/>
      <c r="BW30" s="402"/>
      <c r="BX30" s="402"/>
      <c r="BY30" s="402"/>
      <c r="BZ30" s="402"/>
      <c r="CA30" s="402"/>
      <c r="CB30" s="402"/>
      <c r="CC30" s="402"/>
      <c r="CD30" s="402"/>
      <c r="CE30" s="402"/>
      <c r="CF30" s="402"/>
      <c r="CG30" s="402"/>
      <c r="CH30" s="402"/>
      <c r="CI30" s="402"/>
      <c r="CJ30" s="402"/>
      <c r="CK30" s="402"/>
      <c r="CL30" s="402"/>
      <c r="CM30" s="402"/>
      <c r="CN30" s="402"/>
      <c r="CO30" s="402"/>
      <c r="CP30" s="402"/>
      <c r="CQ30" s="402"/>
      <c r="CR30" s="402"/>
      <c r="CS30" s="402"/>
      <c r="CT30" s="402"/>
      <c r="CU30" s="402"/>
      <c r="CV30" s="402"/>
    </row>
    <row r="31" spans="2:100" ht="16.5" customHeight="1" x14ac:dyDescent="0.3">
      <c r="B31" s="493"/>
      <c r="E31" s="754" t="s">
        <v>212</v>
      </c>
      <c r="F31" s="793"/>
      <c r="G31" s="677" t="s">
        <v>131</v>
      </c>
      <c r="H31" s="677" t="s">
        <v>131</v>
      </c>
      <c r="I31" s="677" t="s">
        <v>131</v>
      </c>
      <c r="J31" s="677" t="s">
        <v>131</v>
      </c>
      <c r="K31" s="677" t="s">
        <v>131</v>
      </c>
      <c r="L31" s="677" t="s">
        <v>131</v>
      </c>
      <c r="M31" s="677" t="s">
        <v>131</v>
      </c>
      <c r="N31" s="677" t="s">
        <v>131</v>
      </c>
      <c r="O31" s="677" t="s">
        <v>131</v>
      </c>
      <c r="P31" s="677" t="s">
        <v>131</v>
      </c>
      <c r="Q31" s="677" t="s">
        <v>131</v>
      </c>
      <c r="R31" s="677" t="s">
        <v>131</v>
      </c>
      <c r="S31" s="677">
        <v>2.4409999999999998</v>
      </c>
      <c r="T31" s="677">
        <v>2.4409999999999998</v>
      </c>
      <c r="U31" s="677">
        <v>2.4390000000000001</v>
      </c>
      <c r="V31" s="677">
        <v>2.4390000000000001</v>
      </c>
      <c r="W31" s="677">
        <v>2.4409999999999998</v>
      </c>
      <c r="X31" s="677">
        <v>2.4409999999999998</v>
      </c>
      <c r="Y31" s="567"/>
      <c r="Z31" s="567"/>
      <c r="AA31" s="567"/>
      <c r="AB31" s="567"/>
      <c r="AC31" s="567"/>
      <c r="AD31" s="567"/>
      <c r="AE31" s="567"/>
      <c r="AF31" s="567"/>
      <c r="AG31" s="567"/>
      <c r="AH31" s="567"/>
      <c r="AI31" s="567"/>
      <c r="AJ31" s="567"/>
      <c r="AK31" s="567"/>
      <c r="AL31" s="567"/>
      <c r="AM31" s="567"/>
      <c r="AN31" s="567"/>
      <c r="AO31" s="567"/>
      <c r="AP31" s="402"/>
      <c r="AQ31" s="402"/>
      <c r="AR31" s="402"/>
      <c r="AS31" s="402"/>
      <c r="AT31" s="402"/>
      <c r="AU31" s="402"/>
      <c r="AV31" s="402"/>
      <c r="AW31" s="402"/>
      <c r="AX31" s="402"/>
      <c r="AY31" s="402"/>
      <c r="AZ31" s="402"/>
      <c r="BA31" s="402"/>
      <c r="BB31" s="402"/>
      <c r="BC31" s="567"/>
      <c r="BD31" s="567"/>
      <c r="BE31" s="567"/>
      <c r="BF31" s="567"/>
      <c r="BG31" s="567"/>
      <c r="BH31" s="567"/>
      <c r="BI31" s="567"/>
      <c r="BJ31" s="567"/>
      <c r="BK31" s="567"/>
      <c r="BL31" s="567"/>
      <c r="BM31" s="567"/>
      <c r="BN31" s="567"/>
      <c r="BO31" s="567"/>
      <c r="BP31" s="567"/>
      <c r="BQ31" s="567"/>
      <c r="BR31" s="567"/>
      <c r="BS31" s="402"/>
      <c r="BT31" s="402"/>
      <c r="BU31" s="402"/>
      <c r="BV31" s="402"/>
      <c r="BW31" s="402"/>
      <c r="BX31" s="402"/>
      <c r="BY31" s="402"/>
      <c r="BZ31" s="402"/>
      <c r="CA31" s="402"/>
      <c r="CB31" s="402"/>
      <c r="CC31" s="402"/>
      <c r="CD31" s="402"/>
      <c r="CE31" s="402"/>
      <c r="CF31" s="402"/>
      <c r="CG31" s="402"/>
      <c r="CH31" s="402"/>
      <c r="CI31" s="402"/>
      <c r="CJ31" s="402"/>
      <c r="CK31" s="402"/>
      <c r="CL31" s="402"/>
      <c r="CM31" s="402"/>
      <c r="CN31" s="402"/>
      <c r="CO31" s="402"/>
      <c r="CP31" s="402"/>
      <c r="CQ31" s="402"/>
      <c r="CR31" s="402"/>
      <c r="CS31" s="402"/>
      <c r="CT31" s="402"/>
      <c r="CU31" s="402"/>
      <c r="CV31" s="402"/>
    </row>
    <row r="32" spans="2:100" ht="16.5" customHeight="1" x14ac:dyDescent="0.3">
      <c r="B32" s="493"/>
      <c r="E32" s="754" t="s">
        <v>480</v>
      </c>
      <c r="F32" s="793"/>
      <c r="G32" s="677" t="s">
        <v>131</v>
      </c>
      <c r="H32" s="677" t="s">
        <v>131</v>
      </c>
      <c r="I32" s="677" t="s">
        <v>131</v>
      </c>
      <c r="J32" s="677" t="s">
        <v>131</v>
      </c>
      <c r="K32" s="677" t="s">
        <v>131</v>
      </c>
      <c r="L32" s="677" t="s">
        <v>131</v>
      </c>
      <c r="M32" s="677" t="s">
        <v>131</v>
      </c>
      <c r="N32" s="677" t="s">
        <v>131</v>
      </c>
      <c r="O32" s="677" t="s">
        <v>131</v>
      </c>
      <c r="P32" s="677" t="s">
        <v>131</v>
      </c>
      <c r="Q32" s="677" t="s">
        <v>131</v>
      </c>
      <c r="R32" s="677" t="s">
        <v>131</v>
      </c>
      <c r="S32" s="677">
        <v>2.1869999999999998</v>
      </c>
      <c r="T32" s="677">
        <v>2.1869999999999998</v>
      </c>
      <c r="U32" s="677">
        <v>2.1829999999999998</v>
      </c>
      <c r="V32" s="677">
        <v>2.1829999999999998</v>
      </c>
      <c r="W32" s="677">
        <v>2.1869999999999998</v>
      </c>
      <c r="X32" s="677">
        <v>2.1869999999999998</v>
      </c>
      <c r="Y32" s="567"/>
      <c r="Z32" s="567"/>
      <c r="AA32" s="567"/>
      <c r="AB32" s="567"/>
      <c r="AC32" s="567"/>
      <c r="AD32" s="567"/>
      <c r="AE32" s="567"/>
      <c r="AF32" s="567"/>
      <c r="AG32" s="567"/>
      <c r="AH32" s="567"/>
      <c r="AI32" s="567"/>
      <c r="AJ32" s="567"/>
      <c r="AK32" s="567"/>
      <c r="AL32" s="567"/>
      <c r="AM32" s="567"/>
      <c r="AN32" s="567"/>
      <c r="AO32" s="567"/>
      <c r="AP32" s="402"/>
      <c r="AQ32" s="402"/>
      <c r="AR32" s="402"/>
      <c r="AS32" s="402"/>
      <c r="AT32" s="402"/>
      <c r="AU32" s="402"/>
      <c r="AV32" s="402"/>
      <c r="AW32" s="402"/>
      <c r="AX32" s="402"/>
      <c r="AY32" s="402"/>
      <c r="AZ32" s="402"/>
      <c r="BA32" s="402"/>
      <c r="BB32" s="402"/>
      <c r="BC32" s="567"/>
      <c r="BD32" s="567"/>
      <c r="BE32" s="567"/>
      <c r="BF32" s="567"/>
      <c r="BG32" s="567"/>
      <c r="BH32" s="567"/>
      <c r="BI32" s="567"/>
      <c r="BJ32" s="567"/>
      <c r="BK32" s="567"/>
      <c r="BL32" s="567"/>
      <c r="BM32" s="567"/>
      <c r="BN32" s="567"/>
      <c r="BO32" s="567"/>
      <c r="BP32" s="567"/>
      <c r="BQ32" s="567"/>
      <c r="BR32" s="567"/>
      <c r="BS32" s="402"/>
      <c r="BT32" s="402"/>
      <c r="BU32" s="402"/>
      <c r="BV32" s="402"/>
      <c r="BW32" s="402"/>
      <c r="BX32" s="402"/>
      <c r="BY32" s="402"/>
      <c r="BZ32" s="402"/>
      <c r="CA32" s="402"/>
      <c r="CB32" s="402"/>
      <c r="CC32" s="402"/>
      <c r="CD32" s="402"/>
      <c r="CE32" s="402"/>
      <c r="CF32" s="402"/>
      <c r="CG32" s="402"/>
      <c r="CH32" s="402"/>
      <c r="CI32" s="402"/>
      <c r="CJ32" s="402"/>
      <c r="CK32" s="402"/>
      <c r="CL32" s="402"/>
      <c r="CM32" s="402"/>
      <c r="CN32" s="402"/>
      <c r="CO32" s="402"/>
      <c r="CP32" s="402"/>
      <c r="CQ32" s="402"/>
      <c r="CR32" s="402"/>
      <c r="CS32" s="402"/>
      <c r="CT32" s="402"/>
      <c r="CU32" s="402"/>
      <c r="CV32" s="402"/>
    </row>
    <row r="33" spans="1:100" ht="16.5" customHeight="1" x14ac:dyDescent="0.3">
      <c r="B33" s="493"/>
      <c r="E33" s="754" t="s">
        <v>481</v>
      </c>
      <c r="F33" s="793"/>
      <c r="G33" s="677" t="s">
        <v>131</v>
      </c>
      <c r="H33" s="677" t="s">
        <v>131</v>
      </c>
      <c r="I33" s="677" t="s">
        <v>131</v>
      </c>
      <c r="J33" s="677" t="s">
        <v>131</v>
      </c>
      <c r="K33" s="677" t="s">
        <v>131</v>
      </c>
      <c r="L33" s="677" t="s">
        <v>131</v>
      </c>
      <c r="M33" s="677" t="s">
        <v>131</v>
      </c>
      <c r="N33" s="677" t="s">
        <v>131</v>
      </c>
      <c r="O33" s="677" t="s">
        <v>131</v>
      </c>
      <c r="P33" s="677" t="s">
        <v>131</v>
      </c>
      <c r="Q33" s="677" t="s">
        <v>131</v>
      </c>
      <c r="R33" s="677" t="s">
        <v>131</v>
      </c>
      <c r="S33" s="677">
        <v>1.9330000000000001</v>
      </c>
      <c r="T33" s="677">
        <v>1.9319999999999999</v>
      </c>
      <c r="U33" s="677">
        <v>1.927</v>
      </c>
      <c r="V33" s="677">
        <v>1.927</v>
      </c>
      <c r="W33" s="677">
        <v>1.9319999999999999</v>
      </c>
      <c r="X33" s="677">
        <v>1.9319999999999999</v>
      </c>
      <c r="Y33" s="567"/>
      <c r="Z33" s="567"/>
      <c r="AA33" s="567"/>
      <c r="AB33" s="567"/>
      <c r="AC33" s="567"/>
      <c r="AD33" s="567"/>
      <c r="AE33" s="567"/>
      <c r="AF33" s="567"/>
      <c r="AG33" s="567"/>
      <c r="AH33" s="567"/>
      <c r="AI33" s="567"/>
      <c r="AJ33" s="567"/>
      <c r="AK33" s="567"/>
      <c r="AL33" s="567"/>
      <c r="AM33" s="567"/>
      <c r="AN33" s="567"/>
      <c r="AO33" s="567"/>
      <c r="AP33" s="402"/>
      <c r="AQ33" s="402"/>
      <c r="AR33" s="402"/>
      <c r="AS33" s="402"/>
      <c r="AT33" s="402"/>
      <c r="AU33" s="402"/>
      <c r="AV33" s="402"/>
      <c r="AW33" s="402"/>
      <c r="AX33" s="402"/>
      <c r="AY33" s="402"/>
      <c r="AZ33" s="402"/>
      <c r="BA33" s="402"/>
      <c r="BB33" s="402"/>
      <c r="BC33" s="567"/>
      <c r="BD33" s="567"/>
      <c r="BE33" s="567"/>
      <c r="BF33" s="567"/>
      <c r="BG33" s="567"/>
      <c r="BH33" s="567"/>
      <c r="BI33" s="567"/>
      <c r="BJ33" s="567"/>
      <c r="BK33" s="567"/>
      <c r="BL33" s="567"/>
      <c r="BM33" s="567"/>
      <c r="BN33" s="567"/>
      <c r="BO33" s="567"/>
      <c r="BP33" s="567"/>
      <c r="BQ33" s="567"/>
      <c r="BR33" s="567"/>
      <c r="BS33" s="402"/>
      <c r="BT33" s="402"/>
      <c r="BU33" s="402"/>
      <c r="BV33" s="402"/>
      <c r="BW33" s="402"/>
      <c r="BX33" s="402"/>
      <c r="BY33" s="402"/>
      <c r="BZ33" s="402"/>
      <c r="CA33" s="402"/>
      <c r="CB33" s="402"/>
      <c r="CC33" s="402"/>
      <c r="CD33" s="402"/>
      <c r="CE33" s="402"/>
      <c r="CF33" s="402"/>
      <c r="CG33" s="402"/>
      <c r="CH33" s="402"/>
      <c r="CI33" s="402"/>
      <c r="CJ33" s="402"/>
      <c r="CK33" s="402"/>
      <c r="CL33" s="402"/>
      <c r="CM33" s="402"/>
      <c r="CN33" s="402"/>
      <c r="CO33" s="402"/>
      <c r="CP33" s="402"/>
      <c r="CQ33" s="402"/>
      <c r="CR33" s="402"/>
      <c r="CS33" s="402"/>
      <c r="CT33" s="402"/>
      <c r="CU33" s="402"/>
      <c r="CV33" s="402"/>
    </row>
    <row r="34" spans="1:100" ht="16.5" customHeight="1" x14ac:dyDescent="0.3">
      <c r="B34" s="493"/>
      <c r="E34" s="754" t="s">
        <v>482</v>
      </c>
      <c r="F34" s="793"/>
      <c r="G34" s="677" t="s">
        <v>131</v>
      </c>
      <c r="H34" s="677" t="s">
        <v>131</v>
      </c>
      <c r="I34" s="677" t="s">
        <v>131</v>
      </c>
      <c r="J34" s="677" t="s">
        <v>131</v>
      </c>
      <c r="K34" s="677" t="s">
        <v>131</v>
      </c>
      <c r="L34" s="677" t="s">
        <v>131</v>
      </c>
      <c r="M34" s="677" t="s">
        <v>131</v>
      </c>
      <c r="N34" s="677" t="s">
        <v>131</v>
      </c>
      <c r="O34" s="677" t="s">
        <v>131</v>
      </c>
      <c r="P34" s="677" t="s">
        <v>131</v>
      </c>
      <c r="Q34" s="677" t="s">
        <v>131</v>
      </c>
      <c r="R34" s="677" t="s">
        <v>131</v>
      </c>
      <c r="S34" s="677">
        <v>0.153</v>
      </c>
      <c r="T34" s="677">
        <v>0.152</v>
      </c>
      <c r="U34" s="677">
        <v>0.13600000000000001</v>
      </c>
      <c r="V34" s="677">
        <v>0.13300000000000001</v>
      </c>
      <c r="W34" s="677">
        <v>0.152</v>
      </c>
      <c r="X34" s="677">
        <v>0.152</v>
      </c>
      <c r="Y34" s="567"/>
      <c r="Z34" s="567"/>
      <c r="AA34" s="567"/>
      <c r="AB34" s="567"/>
      <c r="AC34" s="567"/>
      <c r="AD34" s="567"/>
      <c r="AE34" s="567"/>
      <c r="AF34" s="567"/>
      <c r="AG34" s="567"/>
      <c r="AH34" s="567"/>
      <c r="AI34" s="567"/>
      <c r="AJ34" s="567"/>
      <c r="AK34" s="567"/>
      <c r="AL34" s="567"/>
      <c r="AM34" s="567"/>
      <c r="AN34" s="567"/>
      <c r="AO34" s="567"/>
      <c r="AP34" s="402"/>
      <c r="AQ34" s="402"/>
      <c r="AR34" s="402"/>
      <c r="AS34" s="402"/>
      <c r="AT34" s="402"/>
      <c r="AU34" s="402"/>
      <c r="AV34" s="402"/>
      <c r="AW34" s="402"/>
      <c r="AX34" s="402"/>
      <c r="AY34" s="402"/>
      <c r="AZ34" s="402"/>
      <c r="BA34" s="402"/>
      <c r="BB34" s="402"/>
      <c r="BC34" s="567"/>
      <c r="BD34" s="567"/>
      <c r="BE34" s="567"/>
      <c r="BF34" s="567"/>
      <c r="BG34" s="567"/>
      <c r="BH34" s="567"/>
      <c r="BI34" s="567"/>
      <c r="BJ34" s="567"/>
      <c r="BK34" s="567"/>
      <c r="BL34" s="567"/>
      <c r="BM34" s="567"/>
      <c r="BN34" s="567"/>
      <c r="BO34" s="567"/>
      <c r="BP34" s="567"/>
      <c r="BQ34" s="567"/>
      <c r="BR34" s="567"/>
      <c r="BS34" s="402"/>
      <c r="BT34" s="402"/>
      <c r="BU34" s="402"/>
      <c r="BV34" s="402"/>
      <c r="BW34" s="402"/>
      <c r="BX34" s="402"/>
      <c r="BY34" s="402"/>
      <c r="BZ34" s="402"/>
      <c r="CA34" s="402"/>
      <c r="CB34" s="402"/>
      <c r="CC34" s="402"/>
      <c r="CD34" s="402"/>
      <c r="CE34" s="402"/>
      <c r="CF34" s="402"/>
      <c r="CG34" s="402"/>
      <c r="CH34" s="402"/>
      <c r="CI34" s="402"/>
      <c r="CJ34" s="402"/>
      <c r="CK34" s="402"/>
      <c r="CL34" s="402"/>
      <c r="CM34" s="402"/>
      <c r="CN34" s="402"/>
      <c r="CO34" s="402"/>
      <c r="CP34" s="402"/>
      <c r="CQ34" s="402"/>
      <c r="CR34" s="402"/>
      <c r="CS34" s="402"/>
      <c r="CT34" s="402"/>
      <c r="CU34" s="402"/>
      <c r="CV34" s="402"/>
    </row>
    <row r="35" spans="1:100" ht="16.5" customHeight="1" x14ac:dyDescent="0.3">
      <c r="B35" s="493"/>
      <c r="E35" s="754" t="s">
        <v>1422</v>
      </c>
      <c r="F35" s="793"/>
      <c r="G35" s="677">
        <v>2.1880000000000002</v>
      </c>
      <c r="H35" s="677">
        <v>2.1880000000000002</v>
      </c>
      <c r="I35" s="677">
        <v>2.1880000000000002</v>
      </c>
      <c r="J35" s="677">
        <v>2.1880000000000002</v>
      </c>
      <c r="K35" s="677">
        <v>2.1030000000000002</v>
      </c>
      <c r="L35" s="677">
        <v>2.0990000000000002</v>
      </c>
      <c r="M35" s="677">
        <v>2.1030000000000002</v>
      </c>
      <c r="N35" s="677">
        <v>2.1030000000000002</v>
      </c>
      <c r="O35" s="677">
        <v>2.1030000000000002</v>
      </c>
      <c r="P35" s="677">
        <v>2.0950000000000002</v>
      </c>
      <c r="Q35" s="677">
        <v>2.0790000000000002</v>
      </c>
      <c r="R35" s="677">
        <v>2.0579999999999998</v>
      </c>
      <c r="S35" s="677" t="s">
        <v>131</v>
      </c>
      <c r="T35" s="677" t="s">
        <v>131</v>
      </c>
      <c r="U35" s="677" t="s">
        <v>131</v>
      </c>
      <c r="V35" s="677" t="s">
        <v>131</v>
      </c>
      <c r="W35" s="677" t="s">
        <v>131</v>
      </c>
      <c r="X35" s="677" t="s">
        <v>131</v>
      </c>
      <c r="Y35" s="567"/>
      <c r="Z35" s="567"/>
      <c r="AA35" s="567"/>
      <c r="AB35" s="567"/>
      <c r="AC35" s="567"/>
      <c r="AD35" s="567"/>
      <c r="AE35" s="567"/>
      <c r="AF35" s="567"/>
      <c r="AG35" s="567"/>
      <c r="AH35" s="567"/>
      <c r="AI35" s="567"/>
      <c r="AJ35" s="567"/>
      <c r="AK35" s="567"/>
      <c r="AL35" s="567"/>
      <c r="AM35" s="567"/>
      <c r="AN35" s="567"/>
      <c r="AO35" s="567"/>
      <c r="AP35" s="402"/>
      <c r="AQ35" s="402"/>
      <c r="AR35" s="402"/>
      <c r="AS35" s="402"/>
      <c r="AT35" s="402"/>
      <c r="AU35" s="402"/>
      <c r="AV35" s="402"/>
      <c r="AW35" s="402"/>
      <c r="AX35" s="402"/>
      <c r="AY35" s="402"/>
      <c r="AZ35" s="402"/>
      <c r="BA35" s="402"/>
      <c r="BB35" s="402"/>
      <c r="BC35" s="567"/>
      <c r="BD35" s="567"/>
      <c r="BE35" s="567"/>
      <c r="BF35" s="567"/>
      <c r="BG35" s="567"/>
      <c r="BH35" s="567"/>
      <c r="BI35" s="567"/>
      <c r="BJ35" s="567"/>
      <c r="BK35" s="567"/>
      <c r="BL35" s="567"/>
      <c r="BM35" s="567"/>
      <c r="BN35" s="567"/>
      <c r="BO35" s="567"/>
      <c r="BP35" s="567"/>
      <c r="BQ35" s="567"/>
      <c r="BR35" s="567"/>
      <c r="BS35" s="402"/>
      <c r="BT35" s="402"/>
      <c r="BU35" s="402"/>
      <c r="BV35" s="402"/>
      <c r="BW35" s="402"/>
      <c r="BX35" s="402"/>
      <c r="BY35" s="402"/>
      <c r="BZ35" s="402"/>
      <c r="CA35" s="402"/>
      <c r="CB35" s="402"/>
      <c r="CC35" s="402"/>
      <c r="CD35" s="402"/>
      <c r="CE35" s="402"/>
      <c r="CF35" s="402"/>
      <c r="CG35" s="402"/>
      <c r="CH35" s="402"/>
      <c r="CI35" s="402"/>
      <c r="CJ35" s="402"/>
      <c r="CK35" s="402"/>
      <c r="CL35" s="402"/>
      <c r="CM35" s="402"/>
      <c r="CN35" s="402"/>
      <c r="CO35" s="402"/>
      <c r="CP35" s="402"/>
      <c r="CQ35" s="402"/>
      <c r="CR35" s="402"/>
      <c r="CS35" s="402"/>
      <c r="CT35" s="402"/>
      <c r="CU35" s="402"/>
      <c r="CV35" s="402"/>
    </row>
    <row r="36" spans="1:100" ht="16.5" customHeight="1" x14ac:dyDescent="0.3">
      <c r="B36" s="493"/>
      <c r="E36" s="754" t="s">
        <v>479</v>
      </c>
      <c r="F36" s="793"/>
      <c r="G36" s="677" t="s">
        <v>131</v>
      </c>
      <c r="H36" s="677" t="s">
        <v>131</v>
      </c>
      <c r="I36" s="677" t="s">
        <v>131</v>
      </c>
      <c r="J36" s="677" t="s">
        <v>131</v>
      </c>
      <c r="K36" s="677" t="s">
        <v>131</v>
      </c>
      <c r="L36" s="677" t="s">
        <v>131</v>
      </c>
      <c r="M36" s="677" t="s">
        <v>131</v>
      </c>
      <c r="N36" s="677" t="s">
        <v>131</v>
      </c>
      <c r="O36" s="677" t="s">
        <v>131</v>
      </c>
      <c r="P36" s="677" t="s">
        <v>131</v>
      </c>
      <c r="Q36" s="677" t="s">
        <v>131</v>
      </c>
      <c r="R36" s="677" t="s">
        <v>131</v>
      </c>
      <c r="S36" s="677">
        <v>2.0790000000000002</v>
      </c>
      <c r="T36" s="677">
        <v>2.0790000000000002</v>
      </c>
      <c r="U36" s="677">
        <v>2.0790000000000002</v>
      </c>
      <c r="V36" s="677">
        <v>2.0790000000000002</v>
      </c>
      <c r="W36" s="677">
        <v>2.0790000000000002</v>
      </c>
      <c r="X36" s="677">
        <v>2.0790000000000002</v>
      </c>
      <c r="Y36" s="567"/>
      <c r="Z36" s="567"/>
      <c r="AA36" s="567"/>
      <c r="AB36" s="567"/>
      <c r="AC36" s="567"/>
      <c r="AD36" s="567"/>
      <c r="AE36" s="567"/>
      <c r="AF36" s="567"/>
      <c r="AG36" s="567"/>
      <c r="AH36" s="567"/>
      <c r="AI36" s="567"/>
      <c r="AJ36" s="567"/>
      <c r="AK36" s="567"/>
      <c r="AL36" s="567"/>
      <c r="AM36" s="567"/>
      <c r="AN36" s="567"/>
      <c r="AO36" s="567"/>
      <c r="AP36" s="402"/>
      <c r="AQ36" s="402"/>
      <c r="AR36" s="402"/>
      <c r="AS36" s="402"/>
      <c r="AT36" s="402"/>
      <c r="AU36" s="402"/>
      <c r="AV36" s="402"/>
      <c r="AW36" s="402"/>
      <c r="AX36" s="402"/>
      <c r="AY36" s="402"/>
      <c r="AZ36" s="402"/>
      <c r="BA36" s="402"/>
      <c r="BB36" s="402"/>
      <c r="BC36" s="567"/>
      <c r="BD36" s="567"/>
      <c r="BE36" s="567"/>
      <c r="BF36" s="567"/>
      <c r="BG36" s="567"/>
      <c r="BH36" s="567"/>
      <c r="BI36" s="567"/>
      <c r="BJ36" s="567"/>
      <c r="BK36" s="567"/>
      <c r="BL36" s="567"/>
      <c r="BM36" s="567"/>
      <c r="BN36" s="567"/>
      <c r="BO36" s="567"/>
      <c r="BP36" s="567"/>
      <c r="BQ36" s="567"/>
      <c r="BR36" s="567"/>
      <c r="BS36" s="402"/>
      <c r="BT36" s="402"/>
      <c r="BU36" s="402"/>
      <c r="BV36" s="402"/>
      <c r="BW36" s="402"/>
      <c r="BX36" s="402"/>
      <c r="BY36" s="402"/>
      <c r="BZ36" s="402"/>
      <c r="CA36" s="402"/>
      <c r="CB36" s="402"/>
      <c r="CC36" s="402"/>
      <c r="CD36" s="402"/>
      <c r="CE36" s="402"/>
      <c r="CF36" s="402"/>
      <c r="CG36" s="402"/>
      <c r="CH36" s="402"/>
      <c r="CI36" s="402"/>
      <c r="CJ36" s="402"/>
      <c r="CK36" s="402"/>
      <c r="CL36" s="402"/>
      <c r="CM36" s="402"/>
      <c r="CN36" s="402"/>
      <c r="CO36" s="402"/>
      <c r="CP36" s="402"/>
      <c r="CQ36" s="402"/>
      <c r="CR36" s="402"/>
      <c r="CS36" s="402"/>
      <c r="CT36" s="402"/>
      <c r="CU36" s="402"/>
      <c r="CV36" s="402"/>
    </row>
    <row r="37" spans="1:100" ht="16.5" customHeight="1" x14ac:dyDescent="0.3">
      <c r="B37" s="493"/>
      <c r="E37" s="754" t="s">
        <v>11</v>
      </c>
      <c r="F37" s="793"/>
      <c r="G37" s="677" t="s">
        <v>131</v>
      </c>
      <c r="H37" s="677" t="s">
        <v>131</v>
      </c>
      <c r="I37" s="677" t="s">
        <v>131</v>
      </c>
      <c r="J37" s="677" t="s">
        <v>131</v>
      </c>
      <c r="K37" s="677" t="s">
        <v>131</v>
      </c>
      <c r="L37" s="677" t="s">
        <v>131</v>
      </c>
      <c r="M37" s="677" t="s">
        <v>131</v>
      </c>
      <c r="N37" s="677" t="s">
        <v>131</v>
      </c>
      <c r="O37" s="677" t="s">
        <v>131</v>
      </c>
      <c r="P37" s="677" t="s">
        <v>131</v>
      </c>
      <c r="Q37" s="677" t="s">
        <v>131</v>
      </c>
      <c r="R37" s="677" t="s">
        <v>131</v>
      </c>
      <c r="S37" s="677">
        <v>1.9710000000000001</v>
      </c>
      <c r="T37" s="677">
        <v>1.9710000000000001</v>
      </c>
      <c r="U37" s="677">
        <v>1.9710000000000001</v>
      </c>
      <c r="V37" s="677">
        <v>1.9710000000000001</v>
      </c>
      <c r="W37" s="677">
        <v>1.9710000000000001</v>
      </c>
      <c r="X37" s="677">
        <v>1.9710000000000001</v>
      </c>
      <c r="Y37" s="567"/>
      <c r="Z37" s="567"/>
      <c r="AA37" s="567"/>
      <c r="AB37" s="567"/>
      <c r="AC37" s="567"/>
      <c r="AD37" s="567"/>
      <c r="AE37" s="567"/>
      <c r="AF37" s="567"/>
      <c r="AG37" s="567"/>
      <c r="AH37" s="567"/>
      <c r="AI37" s="567"/>
      <c r="AJ37" s="567"/>
      <c r="AK37" s="567"/>
      <c r="AL37" s="567"/>
      <c r="AM37" s="567"/>
      <c r="AN37" s="567"/>
      <c r="AO37" s="567"/>
      <c r="AP37" s="402"/>
      <c r="AQ37" s="402"/>
      <c r="AR37" s="402"/>
      <c r="AS37" s="402"/>
      <c r="AT37" s="402"/>
      <c r="AU37" s="402"/>
      <c r="AV37" s="402"/>
      <c r="AW37" s="402"/>
      <c r="AX37" s="402"/>
      <c r="AY37" s="402"/>
      <c r="AZ37" s="402"/>
      <c r="BA37" s="402"/>
      <c r="BB37" s="402"/>
      <c r="BC37" s="567"/>
      <c r="BD37" s="567"/>
      <c r="BE37" s="567"/>
      <c r="BF37" s="567"/>
      <c r="BG37" s="567"/>
      <c r="BH37" s="567"/>
      <c r="BI37" s="567"/>
      <c r="BJ37" s="567"/>
      <c r="BK37" s="567"/>
      <c r="BL37" s="567"/>
      <c r="BM37" s="567"/>
      <c r="BN37" s="567"/>
      <c r="BO37" s="567"/>
      <c r="BP37" s="567"/>
      <c r="BQ37" s="567"/>
      <c r="BR37" s="567"/>
      <c r="BS37" s="402"/>
      <c r="BT37" s="402"/>
      <c r="BU37" s="402"/>
      <c r="BV37" s="402"/>
      <c r="BW37" s="402"/>
      <c r="BX37" s="402"/>
      <c r="BY37" s="402"/>
      <c r="BZ37" s="402"/>
      <c r="CA37" s="402"/>
      <c r="CB37" s="402"/>
      <c r="CC37" s="402"/>
      <c r="CD37" s="402"/>
      <c r="CE37" s="402"/>
      <c r="CF37" s="402"/>
      <c r="CG37" s="402"/>
      <c r="CH37" s="402"/>
      <c r="CI37" s="402"/>
      <c r="CJ37" s="402"/>
      <c r="CK37" s="402"/>
      <c r="CL37" s="402"/>
      <c r="CM37" s="402"/>
      <c r="CN37" s="402"/>
      <c r="CO37" s="402"/>
      <c r="CP37" s="402"/>
      <c r="CQ37" s="402"/>
      <c r="CR37" s="402"/>
      <c r="CS37" s="402"/>
      <c r="CT37" s="402"/>
      <c r="CU37" s="402"/>
      <c r="CV37" s="402"/>
    </row>
    <row r="38" spans="1:100" ht="16.5" customHeight="1" x14ac:dyDescent="0.3">
      <c r="B38" s="493"/>
      <c r="E38" s="754" t="s">
        <v>12</v>
      </c>
      <c r="F38" s="793"/>
      <c r="G38" s="677" t="s">
        <v>131</v>
      </c>
      <c r="H38" s="677" t="s">
        <v>131</v>
      </c>
      <c r="I38" s="677" t="s">
        <v>131</v>
      </c>
      <c r="J38" s="677" t="s">
        <v>131</v>
      </c>
      <c r="K38" s="677" t="s">
        <v>131</v>
      </c>
      <c r="L38" s="677" t="s">
        <v>131</v>
      </c>
      <c r="M38" s="677" t="s">
        <v>131</v>
      </c>
      <c r="N38" s="677" t="s">
        <v>131</v>
      </c>
      <c r="O38" s="677" t="s">
        <v>131</v>
      </c>
      <c r="P38" s="677" t="s">
        <v>131</v>
      </c>
      <c r="Q38" s="677" t="s">
        <v>131</v>
      </c>
      <c r="R38" s="677" t="s">
        <v>131</v>
      </c>
      <c r="S38" s="677">
        <v>0.34</v>
      </c>
      <c r="T38" s="677">
        <v>0.34</v>
      </c>
      <c r="U38" s="677">
        <v>0.34</v>
      </c>
      <c r="V38" s="677">
        <v>0.34</v>
      </c>
      <c r="W38" s="677">
        <v>0.34</v>
      </c>
      <c r="X38" s="677">
        <v>0.34</v>
      </c>
      <c r="Y38" s="567"/>
      <c r="Z38" s="567"/>
      <c r="AA38" s="567"/>
      <c r="AB38" s="567"/>
      <c r="AC38" s="567"/>
      <c r="AD38" s="567"/>
      <c r="AE38" s="567"/>
      <c r="AF38" s="567"/>
      <c r="AG38" s="567"/>
      <c r="AH38" s="567"/>
      <c r="AI38" s="567"/>
      <c r="AJ38" s="567"/>
      <c r="AK38" s="567"/>
      <c r="AL38" s="567"/>
      <c r="AM38" s="567"/>
      <c r="AN38" s="567"/>
      <c r="AO38" s="567"/>
      <c r="AP38" s="402"/>
      <c r="AQ38" s="402"/>
      <c r="AR38" s="402"/>
      <c r="AS38" s="402"/>
      <c r="AT38" s="402"/>
      <c r="AU38" s="402"/>
      <c r="AV38" s="402"/>
      <c r="AW38" s="402"/>
      <c r="AX38" s="402"/>
      <c r="AY38" s="402"/>
      <c r="AZ38" s="402"/>
      <c r="BA38" s="402"/>
      <c r="BB38" s="402"/>
      <c r="BC38" s="567"/>
      <c r="BD38" s="567"/>
      <c r="BE38" s="567"/>
      <c r="BF38" s="567"/>
      <c r="BG38" s="567"/>
      <c r="BH38" s="567"/>
      <c r="BI38" s="567"/>
      <c r="BJ38" s="567"/>
      <c r="BK38" s="567"/>
      <c r="BL38" s="567"/>
      <c r="BM38" s="567"/>
      <c r="BN38" s="567"/>
      <c r="BO38" s="567"/>
      <c r="BP38" s="567"/>
      <c r="BQ38" s="567"/>
      <c r="BR38" s="567"/>
      <c r="BS38" s="402"/>
      <c r="BT38" s="402"/>
      <c r="BU38" s="402"/>
      <c r="BV38" s="402"/>
      <c r="BW38" s="402"/>
      <c r="BX38" s="402"/>
      <c r="BY38" s="402"/>
      <c r="BZ38" s="402"/>
      <c r="CA38" s="402"/>
      <c r="CB38" s="402"/>
      <c r="CC38" s="402"/>
      <c r="CD38" s="402"/>
      <c r="CE38" s="402"/>
      <c r="CF38" s="402"/>
      <c r="CG38" s="402"/>
      <c r="CH38" s="402"/>
      <c r="CI38" s="402"/>
      <c r="CJ38" s="402"/>
      <c r="CK38" s="402"/>
      <c r="CL38" s="402"/>
      <c r="CM38" s="402"/>
      <c r="CN38" s="402"/>
      <c r="CO38" s="402"/>
      <c r="CP38" s="402"/>
      <c r="CQ38" s="402"/>
      <c r="CR38" s="402"/>
      <c r="CS38" s="402"/>
      <c r="CT38" s="402"/>
      <c r="CU38" s="402"/>
      <c r="CV38" s="402"/>
    </row>
    <row r="39" spans="1:100" ht="16.5" customHeight="1" x14ac:dyDescent="0.3">
      <c r="B39" s="493"/>
      <c r="E39" s="754" t="s">
        <v>504</v>
      </c>
      <c r="F39" s="793"/>
      <c r="G39" s="677" t="s">
        <v>131</v>
      </c>
      <c r="H39" s="677" t="s">
        <v>131</v>
      </c>
      <c r="I39" s="677" t="s">
        <v>131</v>
      </c>
      <c r="J39" s="677" t="s">
        <v>131</v>
      </c>
      <c r="K39" s="677" t="s">
        <v>131</v>
      </c>
      <c r="L39" s="677" t="s">
        <v>131</v>
      </c>
      <c r="M39" s="677" t="s">
        <v>131</v>
      </c>
      <c r="N39" s="677" t="s">
        <v>131</v>
      </c>
      <c r="O39" s="677" t="s">
        <v>131</v>
      </c>
      <c r="P39" s="677" t="s">
        <v>131</v>
      </c>
      <c r="Q39" s="677" t="s">
        <v>131</v>
      </c>
      <c r="R39" s="677" t="s">
        <v>131</v>
      </c>
      <c r="S39" s="677">
        <v>1.4E-2</v>
      </c>
      <c r="T39" s="677">
        <v>1.4E-2</v>
      </c>
      <c r="U39" s="677">
        <v>1.4E-2</v>
      </c>
      <c r="V39" s="677">
        <v>1.4E-2</v>
      </c>
      <c r="W39" s="677">
        <v>1.4E-2</v>
      </c>
      <c r="X39" s="677">
        <v>1.4E-2</v>
      </c>
      <c r="Y39" s="567"/>
      <c r="Z39" s="567"/>
      <c r="AA39" s="567"/>
      <c r="AB39" s="567"/>
      <c r="AC39" s="567"/>
      <c r="AD39" s="567"/>
      <c r="AE39" s="567"/>
      <c r="AF39" s="567"/>
      <c r="AG39" s="567"/>
      <c r="AH39" s="567"/>
      <c r="AI39" s="567"/>
      <c r="AJ39" s="567"/>
      <c r="AK39" s="567"/>
      <c r="AL39" s="567"/>
      <c r="AM39" s="567"/>
      <c r="AN39" s="567"/>
      <c r="AO39" s="567"/>
      <c r="AP39" s="402"/>
      <c r="AQ39" s="402"/>
      <c r="AR39" s="402"/>
      <c r="AS39" s="402"/>
      <c r="AT39" s="402"/>
      <c r="AU39" s="402"/>
      <c r="AV39" s="402"/>
      <c r="AW39" s="402"/>
      <c r="AX39" s="402"/>
      <c r="AY39" s="402"/>
      <c r="AZ39" s="402"/>
      <c r="BA39" s="402"/>
      <c r="BB39" s="402"/>
      <c r="BC39" s="567"/>
      <c r="BD39" s="567"/>
      <c r="BE39" s="567"/>
      <c r="BF39" s="567"/>
      <c r="BG39" s="567"/>
      <c r="BH39" s="567"/>
      <c r="BI39" s="567"/>
      <c r="BJ39" s="567"/>
      <c r="BK39" s="567"/>
      <c r="BL39" s="567"/>
      <c r="BM39" s="567"/>
      <c r="BN39" s="567"/>
      <c r="BO39" s="567"/>
      <c r="BP39" s="567"/>
      <c r="BQ39" s="567"/>
      <c r="BR39" s="567"/>
      <c r="BS39" s="402"/>
      <c r="BT39" s="402"/>
      <c r="BU39" s="402"/>
      <c r="BV39" s="402"/>
      <c r="BW39" s="402"/>
      <c r="BX39" s="402"/>
      <c r="BY39" s="402"/>
      <c r="BZ39" s="402"/>
      <c r="CA39" s="402"/>
      <c r="CB39" s="402"/>
      <c r="CC39" s="402"/>
      <c r="CD39" s="402"/>
      <c r="CE39" s="402"/>
      <c r="CF39" s="402"/>
      <c r="CG39" s="402"/>
      <c r="CH39" s="402"/>
      <c r="CI39" s="402"/>
      <c r="CJ39" s="402"/>
      <c r="CK39" s="402"/>
      <c r="CL39" s="402"/>
      <c r="CM39" s="402"/>
      <c r="CN39" s="402"/>
      <c r="CO39" s="402"/>
      <c r="CP39" s="402"/>
      <c r="CQ39" s="402"/>
      <c r="CR39" s="402"/>
      <c r="CS39" s="402"/>
      <c r="CT39" s="402"/>
      <c r="CU39" s="402"/>
      <c r="CV39" s="402"/>
    </row>
    <row r="40" spans="1:100" ht="16.5" customHeight="1" x14ac:dyDescent="0.3">
      <c r="B40" s="493"/>
      <c r="E40" s="1251" t="s">
        <v>1331</v>
      </c>
      <c r="F40" s="1251"/>
      <c r="G40" s="1251"/>
      <c r="H40" s="1251"/>
      <c r="I40" s="1251"/>
      <c r="J40" s="1251"/>
      <c r="K40" s="1251"/>
      <c r="L40" s="1251"/>
      <c r="M40" s="1251"/>
      <c r="N40" s="1251"/>
      <c r="O40" s="1251"/>
      <c r="P40" s="1251"/>
      <c r="Q40" s="1251"/>
      <c r="R40" s="1251"/>
      <c r="S40" s="1251"/>
      <c r="T40" s="1251"/>
      <c r="U40" s="1251"/>
      <c r="V40" s="1251"/>
      <c r="W40" s="1251"/>
      <c r="X40" s="567"/>
      <c r="Y40" s="567"/>
      <c r="Z40" s="567"/>
      <c r="AA40" s="567"/>
      <c r="AB40" s="567"/>
      <c r="AC40" s="567"/>
      <c r="AD40" s="567"/>
      <c r="AE40" s="567"/>
      <c r="AF40" s="567"/>
      <c r="AG40" s="567"/>
      <c r="AH40" s="567"/>
      <c r="AI40" s="567"/>
      <c r="AJ40" s="567"/>
      <c r="AK40" s="567"/>
      <c r="AL40" s="567"/>
      <c r="AM40" s="567"/>
      <c r="AN40" s="567"/>
      <c r="AO40" s="567"/>
      <c r="AP40" s="402"/>
      <c r="AQ40" s="402"/>
      <c r="AR40" s="402"/>
      <c r="AS40" s="402"/>
      <c r="AT40" s="402"/>
      <c r="AU40" s="402"/>
      <c r="AV40" s="402"/>
      <c r="AW40" s="402"/>
      <c r="AX40" s="402"/>
      <c r="AY40" s="402"/>
      <c r="AZ40" s="402"/>
      <c r="BA40" s="402"/>
      <c r="BB40" s="402"/>
      <c r="BC40" s="567"/>
      <c r="BD40" s="567"/>
      <c r="BE40" s="567"/>
      <c r="BF40" s="567"/>
      <c r="BG40" s="567"/>
      <c r="BH40" s="567"/>
      <c r="BI40" s="567"/>
      <c r="BJ40" s="567"/>
      <c r="BK40" s="567"/>
      <c r="BL40" s="567"/>
      <c r="BM40" s="567"/>
      <c r="BN40" s="567"/>
      <c r="BO40" s="567"/>
      <c r="BP40" s="567"/>
      <c r="BQ40" s="567"/>
      <c r="BR40" s="567"/>
      <c r="BS40" s="402"/>
      <c r="BT40" s="402"/>
      <c r="BU40" s="402"/>
      <c r="BV40" s="402"/>
      <c r="BW40" s="402"/>
      <c r="BX40" s="402"/>
      <c r="BY40" s="402"/>
      <c r="BZ40" s="402"/>
      <c r="CA40" s="402"/>
      <c r="CB40" s="402"/>
      <c r="CC40" s="402"/>
      <c r="CD40" s="402"/>
      <c r="CE40" s="402"/>
      <c r="CF40" s="402"/>
      <c r="CG40" s="402"/>
      <c r="CH40" s="402"/>
      <c r="CI40" s="402"/>
      <c r="CJ40" s="402"/>
      <c r="CK40" s="402"/>
      <c r="CL40" s="402"/>
      <c r="CM40" s="402"/>
      <c r="CN40" s="402"/>
      <c r="CO40" s="402"/>
      <c r="CP40" s="402"/>
      <c r="CQ40" s="402"/>
      <c r="CR40" s="402"/>
      <c r="CS40" s="402"/>
      <c r="CT40" s="402"/>
      <c r="CU40" s="402"/>
      <c r="CV40" s="402"/>
    </row>
    <row r="41" spans="1:100" ht="16.5" customHeight="1" x14ac:dyDescent="0.3">
      <c r="B41" s="493"/>
      <c r="E41" s="800" t="s">
        <v>1594</v>
      </c>
      <c r="F41" s="801"/>
      <c r="G41" s="801"/>
      <c r="H41" s="801"/>
      <c r="I41" s="801"/>
      <c r="J41" s="801"/>
      <c r="K41" s="801"/>
      <c r="L41" s="801"/>
      <c r="M41" s="801"/>
      <c r="N41" s="801"/>
      <c r="O41" s="801"/>
      <c r="P41" s="801"/>
      <c r="Q41" s="801"/>
      <c r="R41" s="801"/>
      <c r="S41" s="801"/>
      <c r="T41" s="801"/>
      <c r="U41" s="801"/>
      <c r="V41" s="801"/>
      <c r="W41" s="801"/>
      <c r="X41" s="567"/>
      <c r="Y41" s="567"/>
      <c r="Z41" s="567"/>
      <c r="AA41" s="567"/>
      <c r="AB41" s="567"/>
      <c r="AC41" s="567"/>
      <c r="AD41" s="567"/>
      <c r="AE41" s="567"/>
      <c r="AF41" s="567"/>
      <c r="AG41" s="567"/>
      <c r="AH41" s="567"/>
      <c r="AI41" s="567"/>
      <c r="AJ41" s="567"/>
      <c r="AK41" s="567"/>
      <c r="AL41" s="567"/>
      <c r="AM41" s="567"/>
      <c r="AN41" s="567"/>
      <c r="AO41" s="567"/>
      <c r="AP41" s="402"/>
      <c r="AQ41" s="402"/>
      <c r="AR41" s="402"/>
      <c r="AS41" s="402"/>
      <c r="AT41" s="402"/>
      <c r="AU41" s="402"/>
      <c r="AV41" s="402"/>
      <c r="AW41" s="402"/>
      <c r="AX41" s="402"/>
      <c r="AY41" s="402"/>
      <c r="AZ41" s="402"/>
      <c r="BA41" s="402"/>
      <c r="BB41" s="402"/>
      <c r="BC41" s="567"/>
      <c r="BD41" s="567"/>
      <c r="BE41" s="567"/>
      <c r="BF41" s="567"/>
      <c r="BG41" s="567"/>
      <c r="BH41" s="567"/>
      <c r="BI41" s="567"/>
      <c r="BJ41" s="567"/>
      <c r="BK41" s="567"/>
      <c r="BL41" s="567"/>
      <c r="BM41" s="567"/>
      <c r="BN41" s="567"/>
      <c r="BO41" s="567"/>
      <c r="BP41" s="567"/>
      <c r="BQ41" s="567"/>
      <c r="BR41" s="567"/>
      <c r="BS41" s="402"/>
      <c r="BT41" s="402"/>
      <c r="BU41" s="402"/>
      <c r="BV41" s="402"/>
      <c r="BW41" s="402"/>
      <c r="BX41" s="402"/>
      <c r="BY41" s="402"/>
      <c r="BZ41" s="402"/>
      <c r="CA41" s="402"/>
      <c r="CB41" s="402"/>
      <c r="CC41" s="402"/>
      <c r="CD41" s="402"/>
      <c r="CE41" s="402"/>
      <c r="CF41" s="402"/>
      <c r="CG41" s="402"/>
      <c r="CH41" s="402"/>
      <c r="CI41" s="402"/>
      <c r="CJ41" s="402"/>
      <c r="CK41" s="402"/>
      <c r="CL41" s="402"/>
      <c r="CM41" s="402"/>
      <c r="CN41" s="402"/>
      <c r="CO41" s="402"/>
      <c r="CP41" s="402"/>
      <c r="CQ41" s="402"/>
      <c r="CR41" s="402"/>
      <c r="CS41" s="402"/>
      <c r="CT41" s="402"/>
      <c r="CU41" s="402"/>
      <c r="CV41" s="402"/>
    </row>
    <row r="42" spans="1:100" ht="16.5" customHeight="1" x14ac:dyDescent="0.3">
      <c r="B42" s="493"/>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c r="AG42" s="567"/>
      <c r="AH42" s="567"/>
      <c r="AI42" s="567"/>
      <c r="AJ42" s="567"/>
      <c r="AK42" s="567"/>
      <c r="AL42" s="567"/>
      <c r="AM42" s="567"/>
      <c r="AN42" s="567"/>
      <c r="AO42" s="567"/>
      <c r="AP42" s="402"/>
      <c r="AQ42" s="402"/>
      <c r="AR42" s="402"/>
      <c r="AS42" s="402"/>
      <c r="AT42" s="402"/>
      <c r="AU42" s="402"/>
      <c r="AV42" s="402"/>
      <c r="AW42" s="402"/>
      <c r="AX42" s="402"/>
      <c r="AY42" s="402"/>
      <c r="AZ42" s="402"/>
      <c r="BA42" s="402"/>
      <c r="BB42" s="402"/>
      <c r="BC42" s="567"/>
      <c r="BD42" s="567"/>
      <c r="BE42" s="567"/>
      <c r="BF42" s="567"/>
      <c r="BG42" s="567"/>
      <c r="BH42" s="567"/>
      <c r="BI42" s="567"/>
      <c r="BJ42" s="567"/>
      <c r="BK42" s="567"/>
      <c r="BL42" s="567"/>
      <c r="BM42" s="567"/>
      <c r="BN42" s="567"/>
      <c r="BO42" s="567"/>
      <c r="BP42" s="567"/>
      <c r="BQ42" s="567"/>
      <c r="BR42" s="567"/>
      <c r="BS42" s="402"/>
      <c r="BT42" s="402"/>
      <c r="BU42" s="402"/>
      <c r="BV42" s="402"/>
      <c r="BW42" s="402"/>
      <c r="BX42" s="402"/>
      <c r="BY42" s="402"/>
      <c r="BZ42" s="402"/>
      <c r="CA42" s="402"/>
      <c r="CB42" s="402"/>
      <c r="CC42" s="402"/>
      <c r="CD42" s="402"/>
      <c r="CE42" s="402"/>
      <c r="CF42" s="402"/>
      <c r="CG42" s="402"/>
      <c r="CH42" s="402"/>
      <c r="CI42" s="402"/>
      <c r="CJ42" s="402"/>
      <c r="CK42" s="402"/>
      <c r="CL42" s="402"/>
      <c r="CM42" s="402"/>
      <c r="CN42" s="402"/>
      <c r="CO42" s="402"/>
      <c r="CP42" s="402"/>
      <c r="CQ42" s="402"/>
      <c r="CR42" s="402"/>
      <c r="CS42" s="402"/>
      <c r="CT42" s="402"/>
      <c r="CU42" s="402"/>
      <c r="CV42" s="402"/>
    </row>
    <row r="43" spans="1:100" s="795" customFormat="1" ht="16.5" customHeight="1" x14ac:dyDescent="0.3">
      <c r="A43" s="484"/>
      <c r="B43" s="493"/>
      <c r="C43" s="794"/>
      <c r="D43" s="794"/>
      <c r="E43" s="802" t="s">
        <v>1340</v>
      </c>
      <c r="F43" s="803"/>
      <c r="G43" s="803"/>
      <c r="H43" s="803"/>
      <c r="I43" s="803"/>
      <c r="J43" s="803"/>
      <c r="K43" s="803"/>
      <c r="L43" s="803"/>
      <c r="M43" s="803"/>
      <c r="N43" s="803"/>
      <c r="O43" s="803"/>
      <c r="P43" s="803"/>
      <c r="Q43" s="803"/>
      <c r="R43" s="803"/>
      <c r="S43" s="803"/>
      <c r="T43" s="803"/>
      <c r="U43" s="803"/>
      <c r="V43" s="803"/>
      <c r="W43" s="803"/>
      <c r="X43" s="794"/>
      <c r="Y43" s="794"/>
      <c r="Z43" s="794"/>
      <c r="AA43" s="794"/>
      <c r="AB43" s="794"/>
      <c r="AC43" s="794"/>
      <c r="AD43" s="794"/>
      <c r="AE43" s="794"/>
      <c r="AF43" s="794"/>
      <c r="AG43" s="794"/>
      <c r="AH43" s="794"/>
      <c r="AI43" s="794"/>
      <c r="AJ43" s="794"/>
      <c r="AK43" s="794"/>
      <c r="AL43" s="794"/>
      <c r="AM43" s="794"/>
      <c r="AN43" s="794"/>
      <c r="AO43" s="794"/>
      <c r="AP43" s="794"/>
      <c r="AQ43" s="794"/>
      <c r="AR43" s="794"/>
      <c r="AS43" s="794"/>
      <c r="AT43" s="794"/>
      <c r="AU43" s="794"/>
      <c r="AV43" s="794"/>
      <c r="AW43" s="794"/>
      <c r="AX43" s="794"/>
      <c r="AY43" s="794"/>
      <c r="AZ43" s="794"/>
      <c r="BA43" s="794"/>
      <c r="BB43" s="794"/>
      <c r="BC43" s="794"/>
      <c r="BE43" s="797"/>
      <c r="BF43" s="797"/>
      <c r="BG43" s="797"/>
      <c r="BH43" s="797"/>
      <c r="BI43" s="797"/>
      <c r="BJ43" s="797"/>
      <c r="BK43" s="797"/>
      <c r="BL43" s="797"/>
      <c r="BM43" s="797"/>
      <c r="BN43" s="797"/>
      <c r="BO43" s="797"/>
      <c r="BP43" s="797"/>
      <c r="BQ43" s="797"/>
      <c r="BR43" s="797"/>
      <c r="BS43" s="797"/>
      <c r="BT43" s="797"/>
      <c r="BU43" s="797"/>
      <c r="BV43" s="797"/>
    </row>
    <row r="44" spans="1:100" s="795" customFormat="1" ht="16.5" customHeight="1" x14ac:dyDescent="0.3">
      <c r="A44" s="484"/>
      <c r="B44" s="493"/>
      <c r="C44" s="794"/>
      <c r="D44" s="794"/>
      <c r="E44" s="804" t="s">
        <v>1480</v>
      </c>
      <c r="F44" s="803"/>
      <c r="G44" s="803"/>
      <c r="H44" s="803"/>
      <c r="I44" s="803"/>
      <c r="J44" s="803"/>
      <c r="K44" s="803"/>
      <c r="L44" s="803"/>
      <c r="M44" s="803"/>
      <c r="N44" s="803"/>
      <c r="O44" s="803"/>
      <c r="P44" s="803"/>
      <c r="Q44" s="803"/>
      <c r="R44" s="803"/>
      <c r="S44" s="803"/>
      <c r="T44" s="803"/>
      <c r="U44" s="803"/>
      <c r="V44" s="803"/>
      <c r="W44" s="803"/>
      <c r="X44" s="794"/>
      <c r="Y44" s="794"/>
      <c r="Z44" s="794"/>
      <c r="AA44" s="794"/>
      <c r="AB44" s="794"/>
      <c r="AC44" s="794"/>
      <c r="AD44" s="794"/>
      <c r="AE44" s="794"/>
      <c r="AF44" s="794"/>
      <c r="AG44" s="794"/>
      <c r="AH44" s="794"/>
      <c r="AI44" s="794"/>
      <c r="AJ44" s="794"/>
      <c r="AK44" s="794"/>
      <c r="AL44" s="794"/>
      <c r="AM44" s="794"/>
      <c r="AN44" s="794"/>
      <c r="AO44" s="794"/>
      <c r="AP44" s="794"/>
      <c r="AQ44" s="794"/>
      <c r="AR44" s="794"/>
      <c r="AS44" s="794"/>
      <c r="AT44" s="794"/>
      <c r="AU44" s="794"/>
      <c r="AV44" s="794"/>
      <c r="AW44" s="794"/>
      <c r="AX44" s="794"/>
      <c r="AY44" s="794"/>
      <c r="AZ44" s="794"/>
      <c r="BA44" s="794"/>
      <c r="BB44" s="794"/>
      <c r="BC44" s="794"/>
      <c r="BE44" s="797"/>
      <c r="BF44" s="797"/>
      <c r="BG44" s="797"/>
      <c r="BH44" s="797"/>
      <c r="BI44" s="797"/>
      <c r="BJ44" s="797"/>
      <c r="BK44" s="797"/>
      <c r="BL44" s="797"/>
      <c r="BM44" s="797"/>
      <c r="BN44" s="797"/>
      <c r="BO44" s="797"/>
      <c r="BP44" s="797"/>
      <c r="BQ44" s="797"/>
      <c r="BR44" s="797"/>
      <c r="BS44" s="797"/>
      <c r="BT44" s="797"/>
      <c r="BU44" s="797"/>
      <c r="BV44" s="797"/>
    </row>
    <row r="45" spans="1:100" s="795" customFormat="1" ht="16.5" customHeight="1" x14ac:dyDescent="0.3">
      <c r="A45" s="484"/>
      <c r="B45" s="493"/>
      <c r="C45" s="794"/>
      <c r="D45" s="794"/>
      <c r="E45" s="804" t="s">
        <v>1481</v>
      </c>
      <c r="F45" s="803"/>
      <c r="G45" s="803"/>
      <c r="H45" s="803"/>
      <c r="I45" s="803"/>
      <c r="J45" s="803"/>
      <c r="K45" s="803"/>
      <c r="L45" s="803"/>
      <c r="M45" s="803"/>
      <c r="N45" s="803"/>
      <c r="O45" s="803"/>
      <c r="P45" s="803"/>
      <c r="Q45" s="803"/>
      <c r="R45" s="803"/>
      <c r="S45" s="803"/>
      <c r="T45" s="803"/>
      <c r="U45" s="803"/>
      <c r="V45" s="803"/>
      <c r="W45" s="803"/>
      <c r="X45" s="794"/>
      <c r="Y45" s="794"/>
      <c r="Z45" s="794"/>
      <c r="AA45" s="794"/>
      <c r="AB45" s="794"/>
      <c r="AC45" s="794"/>
      <c r="AD45" s="794"/>
      <c r="AE45" s="794"/>
      <c r="AF45" s="794"/>
      <c r="AG45" s="794"/>
      <c r="AH45" s="794"/>
      <c r="AI45" s="794"/>
      <c r="AJ45" s="794"/>
      <c r="AK45" s="794"/>
      <c r="AL45" s="794"/>
      <c r="AM45" s="794"/>
      <c r="AN45" s="794"/>
      <c r="AO45" s="794"/>
      <c r="AP45" s="794"/>
      <c r="AQ45" s="794"/>
      <c r="AR45" s="794"/>
      <c r="AS45" s="794"/>
      <c r="AT45" s="794"/>
      <c r="AU45" s="794"/>
      <c r="AV45" s="794"/>
      <c r="AW45" s="794"/>
      <c r="AX45" s="794"/>
      <c r="AY45" s="794"/>
      <c r="AZ45" s="794"/>
      <c r="BA45" s="794"/>
      <c r="BB45" s="794"/>
      <c r="BC45" s="794"/>
      <c r="BE45" s="797"/>
      <c r="BF45" s="797"/>
      <c r="BG45" s="797"/>
      <c r="BH45" s="797"/>
      <c r="BI45" s="797"/>
      <c r="BJ45" s="797"/>
      <c r="BK45" s="797"/>
      <c r="BL45" s="797"/>
      <c r="BM45" s="797"/>
      <c r="BN45" s="797"/>
      <c r="BO45" s="797"/>
      <c r="BP45" s="797"/>
      <c r="BQ45" s="797"/>
      <c r="BR45" s="797"/>
      <c r="BS45" s="797"/>
      <c r="BT45" s="797"/>
      <c r="BU45" s="797"/>
      <c r="BV45" s="797"/>
    </row>
    <row r="46" spans="1:100" s="795" customFormat="1" ht="16.5" customHeight="1" x14ac:dyDescent="0.35">
      <c r="A46" s="484"/>
      <c r="B46" s="493"/>
      <c r="C46" s="794"/>
      <c r="D46" s="794"/>
      <c r="E46" s="804" t="s">
        <v>1482</v>
      </c>
      <c r="F46" s="803"/>
      <c r="G46" s="803"/>
      <c r="H46" s="803"/>
      <c r="I46" s="803"/>
      <c r="J46" s="803"/>
      <c r="K46" s="803"/>
      <c r="L46" s="803"/>
      <c r="M46" s="803"/>
      <c r="N46" s="803"/>
      <c r="O46" s="803"/>
      <c r="P46" s="803"/>
      <c r="Q46" s="803"/>
      <c r="R46" s="803"/>
      <c r="S46" s="803"/>
      <c r="T46" s="803"/>
      <c r="U46" s="803"/>
      <c r="V46" s="803"/>
      <c r="W46" s="803"/>
      <c r="X46" s="794"/>
      <c r="Y46" s="794"/>
      <c r="Z46" s="794"/>
      <c r="AA46" s="794"/>
      <c r="AB46" s="794"/>
      <c r="AC46" s="794"/>
      <c r="AD46" s="794"/>
      <c r="AE46" s="794"/>
      <c r="AF46" s="794"/>
      <c r="AG46" s="794"/>
      <c r="AH46" s="794"/>
      <c r="AI46" s="794"/>
      <c r="AJ46" s="794"/>
      <c r="AK46" s="794"/>
      <c r="AL46" s="794"/>
      <c r="AM46" s="794"/>
      <c r="AN46" s="794"/>
      <c r="AO46" s="794"/>
      <c r="AP46" s="794"/>
      <c r="AQ46" s="794"/>
      <c r="AR46" s="794"/>
      <c r="AS46" s="794"/>
      <c r="AT46" s="794"/>
      <c r="AU46" s="794"/>
      <c r="AV46" s="794"/>
      <c r="AW46" s="794"/>
      <c r="AX46" s="794"/>
      <c r="AY46" s="794"/>
      <c r="AZ46" s="794"/>
      <c r="BA46" s="794"/>
      <c r="BB46" s="794"/>
      <c r="BC46" s="794"/>
      <c r="BE46" s="797"/>
      <c r="BF46" s="797"/>
      <c r="BG46" s="797"/>
      <c r="BH46" s="797"/>
      <c r="BI46" s="797"/>
      <c r="BJ46" s="797"/>
      <c r="BK46" s="797"/>
      <c r="BL46" s="797"/>
      <c r="BM46" s="797"/>
      <c r="BN46" s="797"/>
      <c r="BO46" s="797"/>
      <c r="BP46" s="797"/>
      <c r="BQ46" s="797"/>
      <c r="BR46" s="797"/>
      <c r="BS46" s="797"/>
      <c r="BT46" s="797"/>
      <c r="BU46" s="797"/>
      <c r="BV46" s="797"/>
    </row>
    <row r="47" spans="1:100" s="795" customFormat="1" ht="16.5" customHeight="1" x14ac:dyDescent="0.3">
      <c r="A47" s="484"/>
      <c r="B47" s="493"/>
      <c r="C47" s="794"/>
      <c r="D47" s="794"/>
      <c r="E47" s="802" t="s">
        <v>1341</v>
      </c>
      <c r="F47" s="803"/>
      <c r="G47" s="803"/>
      <c r="H47" s="803"/>
      <c r="I47" s="803"/>
      <c r="J47" s="803"/>
      <c r="K47" s="803"/>
      <c r="L47" s="803"/>
      <c r="M47" s="803"/>
      <c r="N47" s="803"/>
      <c r="O47" s="803"/>
      <c r="P47" s="803"/>
      <c r="Q47" s="803"/>
      <c r="R47" s="803"/>
      <c r="S47" s="803"/>
      <c r="T47" s="803"/>
      <c r="U47" s="803"/>
      <c r="V47" s="803"/>
      <c r="W47" s="803"/>
      <c r="X47" s="794"/>
      <c r="Y47" s="794"/>
      <c r="Z47" s="794"/>
      <c r="AA47" s="794"/>
      <c r="AB47" s="794"/>
      <c r="AC47" s="794"/>
      <c r="AD47" s="794"/>
      <c r="AE47" s="794"/>
      <c r="AF47" s="794"/>
      <c r="AG47" s="794"/>
      <c r="AH47" s="794"/>
      <c r="AI47" s="794"/>
      <c r="AJ47" s="794"/>
      <c r="AK47" s="794"/>
      <c r="AL47" s="794"/>
      <c r="AM47" s="794"/>
      <c r="AN47" s="794"/>
      <c r="AO47" s="794"/>
      <c r="AP47" s="794"/>
      <c r="AQ47" s="794"/>
      <c r="AR47" s="794"/>
      <c r="AS47" s="794"/>
      <c r="AT47" s="794"/>
      <c r="AU47" s="794"/>
      <c r="AV47" s="794"/>
      <c r="AW47" s="794"/>
      <c r="AX47" s="794"/>
      <c r="AY47" s="794"/>
      <c r="AZ47" s="794"/>
      <c r="BA47" s="794"/>
      <c r="BB47" s="794"/>
      <c r="BC47" s="794"/>
    </row>
    <row r="48" spans="1:100" s="795" customFormat="1" x14ac:dyDescent="0.3">
      <c r="A48" s="484"/>
      <c r="B48" s="493"/>
      <c r="C48" s="794"/>
      <c r="E48" s="805" t="s">
        <v>1595</v>
      </c>
      <c r="F48" s="803"/>
      <c r="G48" s="803"/>
      <c r="H48" s="803"/>
      <c r="I48" s="803"/>
      <c r="J48" s="803"/>
      <c r="K48" s="803"/>
      <c r="L48" s="803"/>
      <c r="M48" s="803"/>
      <c r="N48" s="803"/>
      <c r="O48" s="803"/>
      <c r="P48" s="803"/>
      <c r="Q48" s="803"/>
      <c r="R48" s="803"/>
      <c r="S48" s="803"/>
      <c r="T48" s="803"/>
      <c r="U48" s="803"/>
      <c r="V48" s="803"/>
      <c r="W48" s="803"/>
    </row>
    <row r="49" spans="1:12" s="795" customFormat="1" x14ac:dyDescent="0.3">
      <c r="A49" s="484"/>
      <c r="B49" s="493"/>
      <c r="C49" s="794"/>
      <c r="E49" s="1252" t="s">
        <v>1342</v>
      </c>
      <c r="F49" s="1252"/>
      <c r="G49" s="1252"/>
      <c r="H49" s="1252"/>
      <c r="I49" s="1252"/>
      <c r="J49" s="1252"/>
      <c r="K49" s="1252"/>
      <c r="L49" s="1252"/>
    </row>
    <row r="50" spans="1:12" s="795" customFormat="1" x14ac:dyDescent="0.3">
      <c r="A50" s="484"/>
      <c r="B50" s="493"/>
      <c r="C50" s="794"/>
      <c r="E50" s="806" t="s">
        <v>1343</v>
      </c>
    </row>
    <row r="51" spans="1:12" s="795" customFormat="1" x14ac:dyDescent="0.3">
      <c r="A51" s="484"/>
      <c r="B51" s="493"/>
      <c r="C51" s="794"/>
      <c r="E51" s="802" t="s">
        <v>867</v>
      </c>
    </row>
    <row r="52" spans="1:12" s="795" customFormat="1" x14ac:dyDescent="0.3">
      <c r="A52" s="484"/>
      <c r="B52" s="493"/>
      <c r="C52" s="794"/>
      <c r="E52" s="807" t="s">
        <v>1596</v>
      </c>
    </row>
    <row r="53" spans="1:12" s="795" customFormat="1" x14ac:dyDescent="0.3">
      <c r="A53" s="484"/>
      <c r="B53" s="493"/>
      <c r="C53" s="794"/>
      <c r="E53" s="953" t="s">
        <v>1344</v>
      </c>
      <c r="F53" s="953"/>
      <c r="G53" s="956"/>
    </row>
    <row r="54" spans="1:12" s="795" customFormat="1" ht="18" x14ac:dyDescent="0.3">
      <c r="A54" s="484"/>
      <c r="B54" s="493"/>
      <c r="C54" s="794"/>
      <c r="E54" s="957" t="s">
        <v>1629</v>
      </c>
      <c r="F54" s="953"/>
      <c r="G54" s="956"/>
    </row>
    <row r="55" spans="1:12" s="795" customFormat="1" ht="18" x14ac:dyDescent="0.3">
      <c r="A55" s="484"/>
      <c r="B55" s="493"/>
      <c r="C55" s="794"/>
      <c r="E55" s="957" t="s">
        <v>1630</v>
      </c>
      <c r="F55" s="953"/>
      <c r="G55" s="956"/>
    </row>
    <row r="56" spans="1:12" s="795" customFormat="1" x14ac:dyDescent="0.3">
      <c r="A56" s="484"/>
      <c r="B56" s="493"/>
      <c r="C56" s="794"/>
      <c r="E56" s="807" t="s">
        <v>1597</v>
      </c>
      <c r="F56" s="799"/>
      <c r="G56" s="799"/>
      <c r="H56" s="799"/>
    </row>
    <row r="57" spans="1:12" s="795" customFormat="1" x14ac:dyDescent="0.3">
      <c r="A57" s="484"/>
      <c r="B57" s="493"/>
      <c r="C57" s="794"/>
      <c r="E57" s="807" t="s">
        <v>1598</v>
      </c>
      <c r="F57" s="927"/>
    </row>
    <row r="58" spans="1:12" s="795" customFormat="1" x14ac:dyDescent="0.3">
      <c r="A58" s="484"/>
      <c r="B58" s="493"/>
      <c r="C58" s="794"/>
      <c r="E58" s="1253" t="s">
        <v>1599</v>
      </c>
      <c r="F58" s="1253"/>
      <c r="G58" s="1253"/>
      <c r="H58" s="1253"/>
    </row>
    <row r="59" spans="1:12" s="795" customFormat="1" ht="18" x14ac:dyDescent="0.3">
      <c r="A59" s="484"/>
      <c r="B59" s="493"/>
      <c r="C59" s="794"/>
      <c r="E59" s="806" t="s">
        <v>1603</v>
      </c>
      <c r="G59" s="927"/>
      <c r="H59" s="927"/>
    </row>
    <row r="60" spans="1:12" s="795" customFormat="1" x14ac:dyDescent="0.3">
      <c r="A60" s="484"/>
      <c r="B60" s="493"/>
      <c r="C60" s="794"/>
      <c r="E60" s="839" t="s">
        <v>1600</v>
      </c>
      <c r="G60" s="927"/>
      <c r="H60" s="927"/>
    </row>
    <row r="61" spans="1:12" s="795" customFormat="1" x14ac:dyDescent="0.3">
      <c r="A61" s="484"/>
      <c r="B61" s="493"/>
      <c r="C61" s="794"/>
      <c r="E61" s="1253" t="s">
        <v>1344</v>
      </c>
      <c r="F61" s="1253"/>
      <c r="G61" s="927"/>
      <c r="H61" s="927"/>
    </row>
    <row r="62" spans="1:12" s="795" customFormat="1" ht="18" x14ac:dyDescent="0.3">
      <c r="A62" s="484"/>
      <c r="B62" s="493"/>
      <c r="C62" s="794"/>
      <c r="E62" s="808" t="s">
        <v>1345</v>
      </c>
    </row>
    <row r="63" spans="1:12" s="795" customFormat="1" ht="18" x14ac:dyDescent="0.3">
      <c r="A63" s="484"/>
      <c r="B63" s="493"/>
      <c r="C63" s="794"/>
      <c r="E63" s="808" t="s">
        <v>1346</v>
      </c>
    </row>
    <row r="64" spans="1:12" s="795" customFormat="1" x14ac:dyDescent="0.3">
      <c r="A64" s="484"/>
      <c r="B64" s="493"/>
      <c r="C64" s="794"/>
      <c r="E64" s="807" t="s">
        <v>1631</v>
      </c>
      <c r="F64" s="927"/>
    </row>
    <row r="65" spans="1:100" s="795" customFormat="1" x14ac:dyDescent="0.3">
      <c r="A65" s="484"/>
      <c r="B65" s="493"/>
      <c r="C65" s="794"/>
      <c r="E65" s="1253" t="s">
        <v>1602</v>
      </c>
      <c r="F65" s="1253"/>
      <c r="G65" s="1253"/>
      <c r="H65" s="1253"/>
    </row>
    <row r="66" spans="1:100" s="795" customFormat="1" x14ac:dyDescent="0.3">
      <c r="A66" s="484"/>
      <c r="B66" s="493"/>
      <c r="C66" s="794"/>
      <c r="E66" s="806"/>
    </row>
    <row r="67" spans="1:100" ht="16.5" customHeight="1" x14ac:dyDescent="0.3">
      <c r="B67" s="493"/>
      <c r="E67" s="664" t="s">
        <v>1203</v>
      </c>
      <c r="F67" s="567"/>
      <c r="G67" s="567"/>
      <c r="H67" s="567"/>
      <c r="I67" s="567"/>
      <c r="J67" s="567"/>
      <c r="K67" s="567"/>
      <c r="L67" s="567"/>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402"/>
      <c r="AQ67" s="402"/>
      <c r="AR67" s="402"/>
      <c r="AS67" s="402"/>
      <c r="AT67" s="402"/>
      <c r="AU67" s="402"/>
      <c r="AV67" s="402"/>
      <c r="AW67" s="402"/>
      <c r="AX67" s="402"/>
      <c r="AY67" s="402"/>
      <c r="AZ67" s="402"/>
      <c r="BA67" s="402"/>
      <c r="BB67" s="402"/>
      <c r="BC67" s="567"/>
      <c r="BD67" s="567"/>
      <c r="BE67" s="567"/>
      <c r="BF67" s="567"/>
      <c r="BG67" s="567"/>
      <c r="BH67" s="567"/>
      <c r="BI67" s="567"/>
      <c r="BJ67" s="567"/>
      <c r="BK67" s="567"/>
      <c r="BL67" s="567"/>
      <c r="BM67" s="567"/>
      <c r="BN67" s="567"/>
      <c r="BO67" s="567"/>
      <c r="BP67" s="567"/>
      <c r="BQ67" s="567"/>
      <c r="BR67" s="567"/>
      <c r="BS67" s="402"/>
      <c r="BT67" s="402"/>
      <c r="BU67" s="402"/>
      <c r="BV67" s="402"/>
      <c r="BW67" s="402"/>
      <c r="BX67" s="402"/>
      <c r="BY67" s="402"/>
      <c r="BZ67" s="402"/>
      <c r="CA67" s="402"/>
      <c r="CB67" s="402"/>
      <c r="CC67" s="402"/>
      <c r="CD67" s="402"/>
      <c r="CE67" s="402"/>
      <c r="CF67" s="402"/>
      <c r="CG67" s="402"/>
      <c r="CH67" s="402"/>
      <c r="CI67" s="402"/>
      <c r="CJ67" s="402"/>
      <c r="CK67" s="402"/>
      <c r="CL67" s="402"/>
      <c r="CM67" s="402"/>
      <c r="CN67" s="402"/>
      <c r="CO67" s="402"/>
      <c r="CP67" s="402"/>
      <c r="CQ67" s="402"/>
      <c r="CR67" s="402"/>
      <c r="CS67" s="402"/>
      <c r="CT67" s="402"/>
      <c r="CU67" s="402"/>
      <c r="CV67" s="402"/>
    </row>
    <row r="68" spans="1:100" s="795" customFormat="1" ht="18" x14ac:dyDescent="0.3">
      <c r="A68" s="484"/>
      <c r="B68" s="493"/>
      <c r="C68" s="794"/>
      <c r="D68" s="794"/>
      <c r="E68" s="809" t="s">
        <v>1483</v>
      </c>
    </row>
    <row r="69" spans="1:100" ht="16.5" customHeight="1" x14ac:dyDescent="0.3">
      <c r="B69" s="493"/>
      <c r="E69" s="567"/>
      <c r="F69" s="567"/>
      <c r="G69" s="567"/>
      <c r="H69" s="567"/>
      <c r="I69" s="567"/>
      <c r="J69" s="567"/>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402"/>
      <c r="AQ69" s="402"/>
      <c r="AR69" s="402"/>
      <c r="AS69" s="402"/>
      <c r="AT69" s="402"/>
      <c r="AU69" s="402"/>
      <c r="AV69" s="402"/>
      <c r="AW69" s="402"/>
      <c r="AX69" s="402"/>
      <c r="AY69" s="402"/>
      <c r="AZ69" s="402"/>
      <c r="BA69" s="402"/>
      <c r="BB69" s="402"/>
      <c r="BC69" s="567"/>
      <c r="BD69" s="567"/>
      <c r="BE69" s="567"/>
      <c r="BF69" s="567"/>
      <c r="BG69" s="567"/>
      <c r="BH69" s="567"/>
      <c r="BI69" s="567"/>
      <c r="BJ69" s="567"/>
      <c r="BK69" s="567"/>
      <c r="BL69" s="567"/>
      <c r="BM69" s="567"/>
      <c r="BN69" s="567"/>
      <c r="BO69" s="567"/>
      <c r="BP69" s="567"/>
      <c r="BQ69" s="567"/>
      <c r="BR69" s="567"/>
      <c r="BS69" s="402"/>
      <c r="BT69" s="402"/>
      <c r="BU69" s="402"/>
      <c r="BV69" s="402"/>
      <c r="BW69" s="402"/>
      <c r="BX69" s="402"/>
      <c r="BY69" s="402"/>
      <c r="BZ69" s="402"/>
      <c r="CA69" s="402"/>
      <c r="CB69" s="402"/>
      <c r="CC69" s="402"/>
      <c r="CD69" s="402"/>
      <c r="CE69" s="402"/>
      <c r="CF69" s="402"/>
      <c r="CG69" s="402"/>
      <c r="CH69" s="402"/>
      <c r="CI69" s="402"/>
      <c r="CJ69" s="402"/>
      <c r="CK69" s="402"/>
      <c r="CL69" s="402"/>
      <c r="CM69" s="402"/>
      <c r="CN69" s="402"/>
      <c r="CO69" s="402"/>
      <c r="CP69" s="402"/>
      <c r="CQ69" s="402"/>
      <c r="CR69" s="402"/>
      <c r="CS69" s="402"/>
      <c r="CT69" s="402"/>
      <c r="CU69" s="402"/>
      <c r="CV69" s="402"/>
    </row>
    <row r="70" spans="1:100" ht="16.5" customHeight="1" x14ac:dyDescent="0.3">
      <c r="B70" s="493"/>
      <c r="E70" s="402"/>
      <c r="F70" s="402"/>
      <c r="G70" s="1237">
        <v>2007</v>
      </c>
      <c r="H70" s="1237"/>
      <c r="I70" s="1237"/>
      <c r="J70" s="1228">
        <v>2008</v>
      </c>
      <c r="K70" s="1229"/>
      <c r="L70" s="1230"/>
      <c r="M70" s="1237">
        <v>2009</v>
      </c>
      <c r="N70" s="1237"/>
      <c r="O70" s="1237"/>
      <c r="P70" s="1237">
        <v>2010</v>
      </c>
      <c r="Q70" s="1237"/>
      <c r="R70" s="1237"/>
      <c r="S70" s="1237">
        <v>2011</v>
      </c>
      <c r="T70" s="1237"/>
      <c r="U70" s="1237"/>
      <c r="V70" s="1237">
        <v>2012</v>
      </c>
      <c r="W70" s="1237"/>
      <c r="X70" s="1237"/>
      <c r="Y70" s="1237">
        <v>2013</v>
      </c>
      <c r="Z70" s="1237"/>
      <c r="AA70" s="1237"/>
      <c r="AB70" s="1237">
        <v>2014</v>
      </c>
      <c r="AC70" s="1237"/>
      <c r="AD70" s="1237"/>
      <c r="AE70" s="1237">
        <v>2015</v>
      </c>
      <c r="AF70" s="1237"/>
      <c r="AG70" s="1237"/>
      <c r="AH70" s="1237">
        <v>2016</v>
      </c>
      <c r="AI70" s="1237"/>
      <c r="AJ70" s="1237"/>
      <c r="AK70" s="1237">
        <v>2017</v>
      </c>
      <c r="AL70" s="1237"/>
      <c r="AM70" s="1237"/>
      <c r="AN70" s="1237">
        <v>2018</v>
      </c>
      <c r="AO70" s="1237"/>
      <c r="AP70" s="1237"/>
      <c r="AQ70" s="1237">
        <v>2019</v>
      </c>
      <c r="AR70" s="1237"/>
      <c r="AS70" s="1237"/>
      <c r="AT70" s="1237">
        <v>2020</v>
      </c>
      <c r="AU70" s="1237"/>
      <c r="AV70" s="1237"/>
      <c r="AW70" s="1237">
        <v>2021</v>
      </c>
      <c r="AX70" s="1237"/>
      <c r="AY70" s="1237"/>
      <c r="AZ70" s="1237">
        <v>2022</v>
      </c>
      <c r="BA70" s="1237"/>
      <c r="BB70" s="1237"/>
      <c r="BC70" s="1237">
        <v>2023</v>
      </c>
      <c r="BD70" s="1237"/>
      <c r="BE70" s="1237"/>
      <c r="BF70" s="1237">
        <v>2024</v>
      </c>
      <c r="BG70" s="1237"/>
      <c r="BH70" s="1237"/>
      <c r="BI70" s="567"/>
      <c r="BJ70" s="567"/>
      <c r="BK70" s="567"/>
      <c r="BL70" s="567"/>
      <c r="BM70" s="567"/>
      <c r="BN70" s="567"/>
      <c r="BO70" s="567"/>
      <c r="BP70" s="567"/>
      <c r="BQ70" s="567"/>
      <c r="BR70" s="567"/>
      <c r="BS70" s="402"/>
      <c r="BT70" s="402"/>
      <c r="BU70" s="402"/>
      <c r="BV70" s="402"/>
      <c r="BW70" s="402"/>
      <c r="BX70" s="402"/>
      <c r="BY70" s="402"/>
      <c r="BZ70" s="402"/>
      <c r="CA70" s="402"/>
      <c r="CB70" s="402"/>
      <c r="CC70" s="402"/>
      <c r="CD70" s="402"/>
      <c r="CE70" s="402"/>
      <c r="CF70" s="402"/>
      <c r="CG70" s="402"/>
      <c r="CH70" s="402"/>
      <c r="CI70" s="402"/>
      <c r="CJ70" s="402"/>
      <c r="CK70" s="402"/>
      <c r="CL70" s="402"/>
      <c r="CM70" s="402"/>
      <c r="CN70" s="402"/>
      <c r="CO70" s="402"/>
      <c r="CP70" s="402"/>
      <c r="CQ70" s="402"/>
      <c r="CR70" s="402"/>
      <c r="CS70" s="402"/>
      <c r="CT70" s="402"/>
      <c r="CU70" s="402"/>
      <c r="CV70" s="402"/>
    </row>
    <row r="71" spans="1:100" ht="16.5" customHeight="1" x14ac:dyDescent="0.3">
      <c r="B71" s="493"/>
      <c r="E71" s="402"/>
      <c r="F71" s="402"/>
      <c r="G71" s="753" t="s">
        <v>911</v>
      </c>
      <c r="H71" s="753" t="s">
        <v>912</v>
      </c>
      <c r="I71" s="753" t="s">
        <v>913</v>
      </c>
      <c r="J71" s="753" t="s">
        <v>911</v>
      </c>
      <c r="K71" s="753" t="s">
        <v>912</v>
      </c>
      <c r="L71" s="753" t="s">
        <v>913</v>
      </c>
      <c r="M71" s="753" t="s">
        <v>911</v>
      </c>
      <c r="N71" s="753" t="s">
        <v>912</v>
      </c>
      <c r="O71" s="753" t="s">
        <v>913</v>
      </c>
      <c r="P71" s="753" t="s">
        <v>911</v>
      </c>
      <c r="Q71" s="753" t="s">
        <v>912</v>
      </c>
      <c r="R71" s="753" t="s">
        <v>913</v>
      </c>
      <c r="S71" s="753" t="s">
        <v>911</v>
      </c>
      <c r="T71" s="753" t="s">
        <v>912</v>
      </c>
      <c r="U71" s="753" t="s">
        <v>913</v>
      </c>
      <c r="V71" s="753" t="s">
        <v>911</v>
      </c>
      <c r="W71" s="753" t="s">
        <v>912</v>
      </c>
      <c r="X71" s="753" t="s">
        <v>913</v>
      </c>
      <c r="Y71" s="753" t="s">
        <v>911</v>
      </c>
      <c r="Z71" s="753" t="s">
        <v>912</v>
      </c>
      <c r="AA71" s="753" t="s">
        <v>913</v>
      </c>
      <c r="AB71" s="753" t="s">
        <v>911</v>
      </c>
      <c r="AC71" s="753" t="s">
        <v>912</v>
      </c>
      <c r="AD71" s="753" t="s">
        <v>913</v>
      </c>
      <c r="AE71" s="753" t="s">
        <v>911</v>
      </c>
      <c r="AF71" s="753" t="s">
        <v>912</v>
      </c>
      <c r="AG71" s="753" t="s">
        <v>913</v>
      </c>
      <c r="AH71" s="753" t="s">
        <v>911</v>
      </c>
      <c r="AI71" s="753" t="s">
        <v>912</v>
      </c>
      <c r="AJ71" s="753" t="s">
        <v>913</v>
      </c>
      <c r="AK71" s="753" t="s">
        <v>911</v>
      </c>
      <c r="AL71" s="753" t="s">
        <v>912</v>
      </c>
      <c r="AM71" s="753" t="s">
        <v>913</v>
      </c>
      <c r="AN71" s="753" t="s">
        <v>911</v>
      </c>
      <c r="AO71" s="753" t="s">
        <v>912</v>
      </c>
      <c r="AP71" s="753" t="s">
        <v>913</v>
      </c>
      <c r="AQ71" s="753" t="s">
        <v>911</v>
      </c>
      <c r="AR71" s="753" t="s">
        <v>912</v>
      </c>
      <c r="AS71" s="753" t="s">
        <v>913</v>
      </c>
      <c r="AT71" s="753" t="s">
        <v>911</v>
      </c>
      <c r="AU71" s="753" t="s">
        <v>912</v>
      </c>
      <c r="AV71" s="753" t="s">
        <v>913</v>
      </c>
      <c r="AW71" s="753" t="s">
        <v>911</v>
      </c>
      <c r="AX71" s="753" t="s">
        <v>912</v>
      </c>
      <c r="AY71" s="753" t="s">
        <v>913</v>
      </c>
      <c r="AZ71" s="753" t="s">
        <v>911</v>
      </c>
      <c r="BA71" s="753" t="s">
        <v>912</v>
      </c>
      <c r="BB71" s="753" t="s">
        <v>913</v>
      </c>
      <c r="BC71" s="753" t="s">
        <v>911</v>
      </c>
      <c r="BD71" s="753" t="s">
        <v>912</v>
      </c>
      <c r="BE71" s="753" t="s">
        <v>913</v>
      </c>
      <c r="BF71" s="925" t="s">
        <v>911</v>
      </c>
      <c r="BG71" s="925" t="s">
        <v>912</v>
      </c>
      <c r="BH71" s="925" t="s">
        <v>913</v>
      </c>
      <c r="BI71" s="567"/>
      <c r="BJ71" s="567"/>
      <c r="BK71" s="567"/>
      <c r="BL71" s="567"/>
      <c r="BM71" s="567"/>
      <c r="BN71" s="567"/>
      <c r="BO71" s="567"/>
      <c r="BP71" s="567"/>
      <c r="BQ71" s="567"/>
      <c r="BR71" s="567"/>
      <c r="BS71" s="402"/>
      <c r="BT71" s="402"/>
      <c r="BU71" s="402"/>
      <c r="BV71" s="402"/>
      <c r="BW71" s="402"/>
      <c r="BX71" s="402"/>
      <c r="BY71" s="402"/>
      <c r="BZ71" s="402"/>
      <c r="CA71" s="402"/>
      <c r="CB71" s="402"/>
      <c r="CC71" s="402"/>
      <c r="CD71" s="402"/>
      <c r="CE71" s="402"/>
      <c r="CF71" s="402"/>
      <c r="CG71" s="402"/>
      <c r="CH71" s="402"/>
      <c r="CI71" s="402"/>
      <c r="CJ71" s="402"/>
      <c r="CK71" s="402"/>
      <c r="CL71" s="402"/>
      <c r="CM71" s="402"/>
      <c r="CN71" s="402"/>
      <c r="CO71" s="402"/>
      <c r="CP71" s="402"/>
      <c r="CQ71" s="402"/>
      <c r="CR71" s="402"/>
      <c r="CS71" s="402"/>
      <c r="CT71" s="402"/>
      <c r="CU71" s="402"/>
      <c r="CV71" s="402"/>
    </row>
    <row r="72" spans="1:100" ht="16.5" customHeight="1" x14ac:dyDescent="0.3">
      <c r="B72" s="493"/>
      <c r="E72" s="1249" t="s">
        <v>208</v>
      </c>
      <c r="F72" s="1250"/>
      <c r="G72" s="677">
        <v>2.8809999999999998</v>
      </c>
      <c r="H72" s="677">
        <v>0.38900000000000001</v>
      </c>
      <c r="I72" s="677">
        <v>2.3E-2</v>
      </c>
      <c r="J72" s="677">
        <v>2.8809999999999998</v>
      </c>
      <c r="K72" s="677">
        <v>0.38900000000000001</v>
      </c>
      <c r="L72" s="677">
        <v>2.3E-2</v>
      </c>
      <c r="M72" s="677">
        <v>2.8809999999999998</v>
      </c>
      <c r="N72" s="677">
        <v>0.38900000000000001</v>
      </c>
      <c r="O72" s="677">
        <v>2.3E-2</v>
      </c>
      <c r="P72" s="677">
        <v>2.8809999999999998</v>
      </c>
      <c r="Q72" s="677">
        <v>0.38900000000000001</v>
      </c>
      <c r="R72" s="677">
        <v>2.3E-2</v>
      </c>
      <c r="S72" s="677">
        <v>2.8809999999999998</v>
      </c>
      <c r="T72" s="677">
        <v>0.38900000000000001</v>
      </c>
      <c r="U72" s="677">
        <v>2.3E-2</v>
      </c>
      <c r="V72" s="677">
        <v>2.8809999999999998</v>
      </c>
      <c r="W72" s="677">
        <v>0.38900000000000001</v>
      </c>
      <c r="X72" s="677">
        <v>2.3E-2</v>
      </c>
      <c r="Y72" s="677">
        <v>2.8809999999999998</v>
      </c>
      <c r="Z72" s="677">
        <v>0.38900000000000001</v>
      </c>
      <c r="AA72" s="677">
        <v>2.3E-2</v>
      </c>
      <c r="AB72" s="677">
        <v>2.8809999999999998</v>
      </c>
      <c r="AC72" s="677">
        <v>0.38900000000000001</v>
      </c>
      <c r="AD72" s="677">
        <v>2.3E-2</v>
      </c>
      <c r="AE72" s="677">
        <v>2.8809999999999998</v>
      </c>
      <c r="AF72" s="677">
        <v>0.38900000000000001</v>
      </c>
      <c r="AG72" s="677">
        <v>2.3E-2</v>
      </c>
      <c r="AH72" s="677">
        <v>2.8809999999999998</v>
      </c>
      <c r="AI72" s="677">
        <v>0.38900000000000001</v>
      </c>
      <c r="AJ72" s="677">
        <v>2.3E-2</v>
      </c>
      <c r="AK72" s="677">
        <v>2.8809999999999998</v>
      </c>
      <c r="AL72" s="677">
        <v>0.38900000000000001</v>
      </c>
      <c r="AM72" s="677">
        <v>2.3E-2</v>
      </c>
      <c r="AN72" s="677">
        <v>2.8809999999999998</v>
      </c>
      <c r="AO72" s="677">
        <v>0.38900000000000001</v>
      </c>
      <c r="AP72" s="677">
        <v>2.3E-2</v>
      </c>
      <c r="AQ72" s="677">
        <v>2.8809999999999998</v>
      </c>
      <c r="AR72" s="677">
        <v>0.38900000000000001</v>
      </c>
      <c r="AS72" s="677">
        <v>2.3E-2</v>
      </c>
      <c r="AT72" s="677">
        <v>2.8809999999999998</v>
      </c>
      <c r="AU72" s="677">
        <v>0.38900000000000001</v>
      </c>
      <c r="AV72" s="677">
        <v>2.3E-2</v>
      </c>
      <c r="AW72" s="677">
        <v>2.8809999999999998</v>
      </c>
      <c r="AX72" s="677">
        <v>0.38900000000000001</v>
      </c>
      <c r="AY72" s="677">
        <v>2.3E-2</v>
      </c>
      <c r="AZ72" s="677">
        <v>2.8809999999999998</v>
      </c>
      <c r="BA72" s="677">
        <v>0.38900000000000001</v>
      </c>
      <c r="BB72" s="677">
        <v>2.3E-2</v>
      </c>
      <c r="BC72" s="677">
        <v>2.8809999999999998</v>
      </c>
      <c r="BD72" s="677">
        <v>0.38900000000000001</v>
      </c>
      <c r="BE72" s="677">
        <v>2.3E-2</v>
      </c>
      <c r="BF72" s="677">
        <v>2.8809999999999998</v>
      </c>
      <c r="BG72" s="677">
        <v>0.38900000000000001</v>
      </c>
      <c r="BH72" s="677">
        <v>2.3E-2</v>
      </c>
      <c r="BI72" s="567"/>
      <c r="BJ72" s="567"/>
      <c r="BK72" s="567"/>
      <c r="BL72" s="567"/>
      <c r="BM72" s="567"/>
      <c r="BN72" s="567"/>
      <c r="BO72" s="567"/>
      <c r="BP72" s="567"/>
      <c r="BQ72" s="567"/>
      <c r="BR72" s="567"/>
      <c r="BS72" s="402"/>
      <c r="BT72" s="402"/>
      <c r="BU72" s="402"/>
      <c r="BV72" s="402"/>
      <c r="BW72" s="402"/>
      <c r="BX72" s="402"/>
      <c r="BY72" s="402"/>
      <c r="BZ72" s="402"/>
      <c r="CA72" s="402"/>
      <c r="CB72" s="402"/>
      <c r="CC72" s="402"/>
      <c r="CD72" s="402"/>
      <c r="CE72" s="402"/>
      <c r="CF72" s="402"/>
      <c r="CG72" s="402"/>
      <c r="CH72" s="402"/>
      <c r="CI72" s="402"/>
      <c r="CJ72" s="402"/>
      <c r="CK72" s="402"/>
      <c r="CL72" s="402"/>
      <c r="CM72" s="402"/>
      <c r="CN72" s="402"/>
      <c r="CO72" s="402"/>
      <c r="CP72" s="402"/>
      <c r="CQ72" s="402"/>
      <c r="CR72" s="402"/>
      <c r="CS72" s="402"/>
      <c r="CT72" s="402"/>
      <c r="CU72" s="402"/>
      <c r="CV72" s="402"/>
    </row>
    <row r="73" spans="1:100" ht="16.5" customHeight="1" x14ac:dyDescent="0.3">
      <c r="B73" s="493"/>
      <c r="E73" s="1249" t="s">
        <v>503</v>
      </c>
      <c r="F73" s="1250"/>
      <c r="G73" s="677">
        <v>2.7210000000000001</v>
      </c>
      <c r="H73" s="677">
        <v>0.36699999999999999</v>
      </c>
      <c r="I73" s="677">
        <v>2.1999999999999999E-2</v>
      </c>
      <c r="J73" s="677">
        <v>2.7210000000000001</v>
      </c>
      <c r="K73" s="677">
        <v>0.36699999999999999</v>
      </c>
      <c r="L73" s="677">
        <v>2.1999999999999999E-2</v>
      </c>
      <c r="M73" s="677">
        <v>2.7210000000000001</v>
      </c>
      <c r="N73" s="677">
        <v>0.36699999999999999</v>
      </c>
      <c r="O73" s="677">
        <v>2.1999999999999999E-2</v>
      </c>
      <c r="P73" s="677">
        <v>2.7210000000000001</v>
      </c>
      <c r="Q73" s="677">
        <v>0.36699999999999999</v>
      </c>
      <c r="R73" s="677">
        <v>2.1999999999999999E-2</v>
      </c>
      <c r="S73" s="677">
        <v>2.7210000000000001</v>
      </c>
      <c r="T73" s="677">
        <v>0.36699999999999999</v>
      </c>
      <c r="U73" s="677">
        <v>2.1999999999999999E-2</v>
      </c>
      <c r="V73" s="677">
        <v>2.7210000000000001</v>
      </c>
      <c r="W73" s="677">
        <v>0.36699999999999999</v>
      </c>
      <c r="X73" s="677">
        <v>2.1999999999999999E-2</v>
      </c>
      <c r="Y73" s="677">
        <v>2.7210000000000001</v>
      </c>
      <c r="Z73" s="677">
        <v>0.36699999999999999</v>
      </c>
      <c r="AA73" s="677">
        <v>2.1999999999999999E-2</v>
      </c>
      <c r="AB73" s="677">
        <v>2.7210000000000001</v>
      </c>
      <c r="AC73" s="677">
        <v>0.36699999999999999</v>
      </c>
      <c r="AD73" s="677">
        <v>2.1999999999999999E-2</v>
      </c>
      <c r="AE73" s="677">
        <v>2.7210000000000001</v>
      </c>
      <c r="AF73" s="677">
        <v>0.36699999999999999</v>
      </c>
      <c r="AG73" s="677">
        <v>2.1999999999999999E-2</v>
      </c>
      <c r="AH73" s="677">
        <v>2.7210000000000001</v>
      </c>
      <c r="AI73" s="677">
        <v>0.36699999999999999</v>
      </c>
      <c r="AJ73" s="677">
        <v>2.1999999999999999E-2</v>
      </c>
      <c r="AK73" s="677">
        <v>2.7210000000000001</v>
      </c>
      <c r="AL73" s="677">
        <v>0.36699999999999999</v>
      </c>
      <c r="AM73" s="677">
        <v>2.1999999999999999E-2</v>
      </c>
      <c r="AN73" s="677">
        <v>2.7210000000000001</v>
      </c>
      <c r="AO73" s="677">
        <v>0.36699999999999999</v>
      </c>
      <c r="AP73" s="677">
        <v>2.1999999999999999E-2</v>
      </c>
      <c r="AQ73" s="677">
        <v>2.7210000000000001</v>
      </c>
      <c r="AR73" s="677">
        <v>0.36699999999999999</v>
      </c>
      <c r="AS73" s="677">
        <v>2.1999999999999999E-2</v>
      </c>
      <c r="AT73" s="677">
        <v>2.7210000000000001</v>
      </c>
      <c r="AU73" s="677">
        <v>0.36699999999999999</v>
      </c>
      <c r="AV73" s="677">
        <v>2.1999999999999999E-2</v>
      </c>
      <c r="AW73" s="677">
        <v>2.7210000000000001</v>
      </c>
      <c r="AX73" s="677">
        <v>0.36699999999999999</v>
      </c>
      <c r="AY73" s="677">
        <v>2.1999999999999999E-2</v>
      </c>
      <c r="AZ73" s="677">
        <v>2.7210000000000001</v>
      </c>
      <c r="BA73" s="677">
        <v>0.36699999999999999</v>
      </c>
      <c r="BB73" s="677">
        <v>2.1999999999999999E-2</v>
      </c>
      <c r="BC73" s="677">
        <v>2.7210000000000001</v>
      </c>
      <c r="BD73" s="677">
        <v>0.36699999999999999</v>
      </c>
      <c r="BE73" s="677">
        <v>2.1999999999999999E-2</v>
      </c>
      <c r="BF73" s="677">
        <v>2.7210000000000001</v>
      </c>
      <c r="BG73" s="677">
        <v>0.36699999999999999</v>
      </c>
      <c r="BH73" s="677">
        <v>2.1999999999999999E-2</v>
      </c>
      <c r="BI73" s="567"/>
      <c r="BJ73" s="567"/>
      <c r="BK73" s="567"/>
      <c r="BL73" s="567"/>
      <c r="BM73" s="567"/>
      <c r="BN73" s="567"/>
      <c r="BO73" s="567"/>
      <c r="BP73" s="567"/>
      <c r="BQ73" s="567"/>
      <c r="BR73" s="567"/>
      <c r="BS73" s="402"/>
      <c r="BT73" s="402"/>
      <c r="BU73" s="402"/>
      <c r="BV73" s="402"/>
      <c r="BW73" s="402"/>
      <c r="BX73" s="402"/>
      <c r="BY73" s="402"/>
      <c r="BZ73" s="402"/>
      <c r="CA73" s="402"/>
      <c r="CB73" s="402"/>
      <c r="CC73" s="402"/>
      <c r="CD73" s="402"/>
      <c r="CE73" s="402"/>
      <c r="CF73" s="402"/>
      <c r="CG73" s="402"/>
      <c r="CH73" s="402"/>
      <c r="CI73" s="402"/>
      <c r="CJ73" s="402"/>
      <c r="CK73" s="402"/>
      <c r="CL73" s="402"/>
      <c r="CM73" s="402"/>
      <c r="CN73" s="402"/>
      <c r="CO73" s="402"/>
      <c r="CP73" s="402"/>
      <c r="CQ73" s="402"/>
      <c r="CR73" s="402"/>
      <c r="CS73" s="402"/>
      <c r="CT73" s="402"/>
      <c r="CU73" s="402"/>
      <c r="CV73" s="402"/>
    </row>
    <row r="74" spans="1:100" ht="16.5" customHeight="1" x14ac:dyDescent="0.3">
      <c r="B74" s="493"/>
      <c r="E74" s="1249" t="s">
        <v>1330</v>
      </c>
      <c r="F74" s="1250"/>
      <c r="G74" s="677">
        <v>0.182</v>
      </c>
      <c r="H74" s="677">
        <v>1.6E-2</v>
      </c>
      <c r="I74" s="677">
        <v>0</v>
      </c>
      <c r="J74" s="677">
        <v>0.183</v>
      </c>
      <c r="K74" s="677">
        <v>1.6E-2</v>
      </c>
      <c r="L74" s="677">
        <v>0</v>
      </c>
      <c r="M74" s="677">
        <v>0.184</v>
      </c>
      <c r="N74" s="677">
        <v>1.6E-2</v>
      </c>
      <c r="O74" s="677">
        <v>0</v>
      </c>
      <c r="P74" s="677">
        <v>0.183</v>
      </c>
      <c r="Q74" s="677">
        <v>1.6E-2</v>
      </c>
      <c r="R74" s="677">
        <v>0</v>
      </c>
      <c r="S74" s="677">
        <v>0.183</v>
      </c>
      <c r="T74" s="677">
        <v>1.6E-2</v>
      </c>
      <c r="U74" s="677">
        <v>0</v>
      </c>
      <c r="V74" s="677">
        <v>0.183</v>
      </c>
      <c r="W74" s="677">
        <v>1.6E-2</v>
      </c>
      <c r="X74" s="677">
        <v>0</v>
      </c>
      <c r="Y74" s="677">
        <v>0.182</v>
      </c>
      <c r="Z74" s="677">
        <v>1.6E-2</v>
      </c>
      <c r="AA74" s="677">
        <v>0</v>
      </c>
      <c r="AB74" s="677">
        <v>0.183</v>
      </c>
      <c r="AC74" s="677">
        <v>1.6E-2</v>
      </c>
      <c r="AD74" s="677">
        <v>0</v>
      </c>
      <c r="AE74" s="677">
        <v>0.184</v>
      </c>
      <c r="AF74" s="677">
        <v>1.6E-2</v>
      </c>
      <c r="AG74" s="677">
        <v>0</v>
      </c>
      <c r="AH74" s="677">
        <v>0.183</v>
      </c>
      <c r="AI74" s="677">
        <v>1.6E-2</v>
      </c>
      <c r="AJ74" s="677">
        <v>0</v>
      </c>
      <c r="AK74" s="677">
        <v>0.183</v>
      </c>
      <c r="AL74" s="677">
        <v>1.6E-2</v>
      </c>
      <c r="AM74" s="677">
        <v>0</v>
      </c>
      <c r="AN74" s="677">
        <v>0.182</v>
      </c>
      <c r="AO74" s="677">
        <v>1.6E-2</v>
      </c>
      <c r="AP74" s="677">
        <v>0</v>
      </c>
      <c r="AQ74" s="677">
        <v>0.182</v>
      </c>
      <c r="AR74" s="677">
        <v>1.6E-2</v>
      </c>
      <c r="AS74" s="677">
        <v>0</v>
      </c>
      <c r="AT74" s="677">
        <v>0.182</v>
      </c>
      <c r="AU74" s="677">
        <v>1.6E-2</v>
      </c>
      <c r="AV74" s="677">
        <v>0</v>
      </c>
      <c r="AW74" s="677">
        <v>0.182</v>
      </c>
      <c r="AX74" s="677">
        <v>1.6E-2</v>
      </c>
      <c r="AY74" s="677">
        <v>0</v>
      </c>
      <c r="AZ74" s="677">
        <v>0.182</v>
      </c>
      <c r="BA74" s="677">
        <v>1.6E-2</v>
      </c>
      <c r="BB74" s="677">
        <v>0</v>
      </c>
      <c r="BC74" s="677">
        <v>0.182</v>
      </c>
      <c r="BD74" s="677">
        <v>1.6E-2</v>
      </c>
      <c r="BE74" s="677">
        <v>0</v>
      </c>
      <c r="BF74" s="677">
        <v>0.182</v>
      </c>
      <c r="BG74" s="677">
        <v>1.6E-2</v>
      </c>
      <c r="BH74" s="677">
        <v>0</v>
      </c>
      <c r="BI74" s="567"/>
      <c r="BJ74" s="567"/>
      <c r="BK74" s="567"/>
      <c r="BL74" s="567"/>
      <c r="BM74" s="567"/>
      <c r="BN74" s="567"/>
      <c r="BO74" s="567"/>
      <c r="BP74" s="567"/>
      <c r="BQ74" s="567"/>
      <c r="BR74" s="567"/>
      <c r="BS74" s="402"/>
      <c r="BT74" s="402"/>
      <c r="BU74" s="402"/>
      <c r="BV74" s="402"/>
      <c r="BW74" s="402"/>
      <c r="BX74" s="402"/>
      <c r="BY74" s="402"/>
      <c r="BZ74" s="402"/>
      <c r="CA74" s="402"/>
      <c r="CB74" s="402"/>
      <c r="CC74" s="402"/>
      <c r="CD74" s="402"/>
      <c r="CE74" s="402"/>
      <c r="CF74" s="402"/>
      <c r="CG74" s="402"/>
      <c r="CH74" s="402"/>
      <c r="CI74" s="402"/>
      <c r="CJ74" s="402"/>
      <c r="CK74" s="402"/>
      <c r="CL74" s="402"/>
      <c r="CM74" s="402"/>
      <c r="CN74" s="402"/>
      <c r="CO74" s="402"/>
      <c r="CP74" s="402"/>
      <c r="CQ74" s="402"/>
      <c r="CR74" s="402"/>
      <c r="CS74" s="402"/>
      <c r="CT74" s="402"/>
      <c r="CU74" s="402"/>
      <c r="CV74" s="402"/>
    </row>
    <row r="75" spans="1:100" ht="16.5" customHeight="1" x14ac:dyDescent="0.3">
      <c r="B75" s="493"/>
      <c r="E75" s="1249" t="s">
        <v>676</v>
      </c>
      <c r="F75" s="1250"/>
      <c r="G75" s="677">
        <v>3.0169999999999999</v>
      </c>
      <c r="H75" s="677">
        <v>0.39</v>
      </c>
      <c r="I75" s="677">
        <v>1.2E-2</v>
      </c>
      <c r="J75" s="677">
        <v>3.0169999999999999</v>
      </c>
      <c r="K75" s="677">
        <v>0.39</v>
      </c>
      <c r="L75" s="677">
        <v>1.2E-2</v>
      </c>
      <c r="M75" s="677">
        <v>3.0169999999999999</v>
      </c>
      <c r="N75" s="677">
        <v>0.39</v>
      </c>
      <c r="O75" s="677">
        <v>1.2E-2</v>
      </c>
      <c r="P75" s="677">
        <v>3.0169999999999999</v>
      </c>
      <c r="Q75" s="677">
        <v>0.39</v>
      </c>
      <c r="R75" s="677">
        <v>1.2E-2</v>
      </c>
      <c r="S75" s="677">
        <v>3.0169999999999999</v>
      </c>
      <c r="T75" s="677">
        <v>0.39</v>
      </c>
      <c r="U75" s="677">
        <v>1.2E-2</v>
      </c>
      <c r="V75" s="677">
        <v>3.0169999999999999</v>
      </c>
      <c r="W75" s="677">
        <v>0.39</v>
      </c>
      <c r="X75" s="677">
        <v>1.2E-2</v>
      </c>
      <c r="Y75" s="677">
        <v>3.0169999999999999</v>
      </c>
      <c r="Z75" s="677">
        <v>0.39</v>
      </c>
      <c r="AA75" s="677">
        <v>1.2E-2</v>
      </c>
      <c r="AB75" s="677">
        <v>3.0169999999999999</v>
      </c>
      <c r="AC75" s="677">
        <v>0.39</v>
      </c>
      <c r="AD75" s="677">
        <v>1.2E-2</v>
      </c>
      <c r="AE75" s="677">
        <v>3.0169999999999999</v>
      </c>
      <c r="AF75" s="677">
        <v>0.39</v>
      </c>
      <c r="AG75" s="677">
        <v>1.2E-2</v>
      </c>
      <c r="AH75" s="677">
        <v>3.0169999999999999</v>
      </c>
      <c r="AI75" s="677">
        <v>0.39</v>
      </c>
      <c r="AJ75" s="677">
        <v>1.2E-2</v>
      </c>
      <c r="AK75" s="677">
        <v>3.0169999999999999</v>
      </c>
      <c r="AL75" s="677">
        <v>0.39</v>
      </c>
      <c r="AM75" s="677">
        <v>1.2E-2</v>
      </c>
      <c r="AN75" s="677">
        <v>3.0169999999999999</v>
      </c>
      <c r="AO75" s="677">
        <v>0.39</v>
      </c>
      <c r="AP75" s="677">
        <v>1.2E-2</v>
      </c>
      <c r="AQ75" s="677">
        <v>3.0169999999999999</v>
      </c>
      <c r="AR75" s="677">
        <v>0.39</v>
      </c>
      <c r="AS75" s="677">
        <v>1.2E-2</v>
      </c>
      <c r="AT75" s="677">
        <v>3.0169999999999999</v>
      </c>
      <c r="AU75" s="677">
        <v>0.39</v>
      </c>
      <c r="AV75" s="677">
        <v>1.2E-2</v>
      </c>
      <c r="AW75" s="677">
        <v>3.0169999999999999</v>
      </c>
      <c r="AX75" s="677">
        <v>0.39</v>
      </c>
      <c r="AY75" s="677">
        <v>1.2E-2</v>
      </c>
      <c r="AZ75" s="677">
        <v>3.0169999999999999</v>
      </c>
      <c r="BA75" s="677">
        <v>0.39</v>
      </c>
      <c r="BB75" s="677">
        <v>1.2E-2</v>
      </c>
      <c r="BC75" s="677">
        <v>3.0169999999999999</v>
      </c>
      <c r="BD75" s="677">
        <v>0.39</v>
      </c>
      <c r="BE75" s="677">
        <v>1.2E-2</v>
      </c>
      <c r="BF75" s="677">
        <v>3.0169999999999999</v>
      </c>
      <c r="BG75" s="677">
        <v>0.39</v>
      </c>
      <c r="BH75" s="677">
        <v>1.2E-2</v>
      </c>
      <c r="BI75" s="567"/>
      <c r="BJ75" s="567"/>
      <c r="BK75" s="567"/>
      <c r="BL75" s="567"/>
      <c r="BM75" s="567"/>
      <c r="BN75" s="567"/>
      <c r="BO75" s="567"/>
      <c r="BP75" s="567"/>
      <c r="BQ75" s="567"/>
      <c r="BR75" s="567"/>
      <c r="BS75" s="402"/>
      <c r="BT75" s="402"/>
      <c r="BU75" s="402"/>
      <c r="BV75" s="402"/>
      <c r="BW75" s="402"/>
      <c r="BX75" s="402"/>
      <c r="BY75" s="402"/>
      <c r="BZ75" s="402"/>
      <c r="CA75" s="402"/>
      <c r="CB75" s="402"/>
      <c r="CC75" s="402"/>
      <c r="CD75" s="402"/>
      <c r="CE75" s="402"/>
      <c r="CF75" s="402"/>
      <c r="CG75" s="402"/>
      <c r="CH75" s="402"/>
      <c r="CI75" s="402"/>
      <c r="CJ75" s="402"/>
      <c r="CK75" s="402"/>
      <c r="CL75" s="402"/>
      <c r="CM75" s="402"/>
      <c r="CN75" s="402"/>
      <c r="CO75" s="402"/>
      <c r="CP75" s="402"/>
      <c r="CQ75" s="402"/>
      <c r="CR75" s="402"/>
      <c r="CS75" s="402"/>
      <c r="CT75" s="402"/>
      <c r="CU75" s="402"/>
      <c r="CV75" s="402"/>
    </row>
    <row r="76" spans="1:100" ht="16.5" customHeight="1" x14ac:dyDescent="0.3">
      <c r="B76" s="493"/>
      <c r="E76" s="1249" t="s">
        <v>478</v>
      </c>
      <c r="F76" s="1250"/>
      <c r="G76" s="677">
        <v>1.5409999999999999</v>
      </c>
      <c r="H76" s="677">
        <v>0.122</v>
      </c>
      <c r="I76" s="677">
        <v>2E-3</v>
      </c>
      <c r="J76" s="677">
        <v>1.5409999999999999</v>
      </c>
      <c r="K76" s="677">
        <v>0.122</v>
      </c>
      <c r="L76" s="677">
        <v>2E-3</v>
      </c>
      <c r="M76" s="677">
        <v>1.5409999999999999</v>
      </c>
      <c r="N76" s="677">
        <v>0.122</v>
      </c>
      <c r="O76" s="677">
        <v>2E-3</v>
      </c>
      <c r="P76" s="677">
        <v>1.5409999999999999</v>
      </c>
      <c r="Q76" s="677">
        <v>0.122</v>
      </c>
      <c r="R76" s="677">
        <v>2E-3</v>
      </c>
      <c r="S76" s="677">
        <v>1.5409999999999999</v>
      </c>
      <c r="T76" s="677">
        <v>0.122</v>
      </c>
      <c r="U76" s="677">
        <v>2E-3</v>
      </c>
      <c r="V76" s="677">
        <v>1.5409999999999999</v>
      </c>
      <c r="W76" s="677">
        <v>0.122</v>
      </c>
      <c r="X76" s="677">
        <v>2E-3</v>
      </c>
      <c r="Y76" s="677">
        <v>1.5409999999999999</v>
      </c>
      <c r="Z76" s="677">
        <v>0.122</v>
      </c>
      <c r="AA76" s="677">
        <v>2E-3</v>
      </c>
      <c r="AB76" s="677">
        <v>1.5409999999999999</v>
      </c>
      <c r="AC76" s="677">
        <v>0.122</v>
      </c>
      <c r="AD76" s="677">
        <v>2E-3</v>
      </c>
      <c r="AE76" s="677">
        <v>1.5409999999999999</v>
      </c>
      <c r="AF76" s="677">
        <v>0.122</v>
      </c>
      <c r="AG76" s="677">
        <v>2E-3</v>
      </c>
      <c r="AH76" s="677">
        <v>1.5409999999999999</v>
      </c>
      <c r="AI76" s="677">
        <v>0.122</v>
      </c>
      <c r="AJ76" s="677">
        <v>2E-3</v>
      </c>
      <c r="AK76" s="677">
        <v>1.5409999999999999</v>
      </c>
      <c r="AL76" s="677">
        <v>0.122</v>
      </c>
      <c r="AM76" s="677">
        <v>2E-3</v>
      </c>
      <c r="AN76" s="677">
        <v>1.5409999999999999</v>
      </c>
      <c r="AO76" s="677">
        <v>0.122</v>
      </c>
      <c r="AP76" s="677">
        <v>2E-3</v>
      </c>
      <c r="AQ76" s="677">
        <v>1.5409999999999999</v>
      </c>
      <c r="AR76" s="677">
        <v>0.122</v>
      </c>
      <c r="AS76" s="677">
        <v>2E-3</v>
      </c>
      <c r="AT76" s="677">
        <v>1.5409999999999999</v>
      </c>
      <c r="AU76" s="677">
        <v>0.122</v>
      </c>
      <c r="AV76" s="677">
        <v>2E-3</v>
      </c>
      <c r="AW76" s="677">
        <v>1.5409999999999999</v>
      </c>
      <c r="AX76" s="677">
        <v>0.122</v>
      </c>
      <c r="AY76" s="677">
        <v>2E-3</v>
      </c>
      <c r="AZ76" s="677">
        <v>1.5409999999999999</v>
      </c>
      <c r="BA76" s="677">
        <v>0.122</v>
      </c>
      <c r="BB76" s="677">
        <v>2E-3</v>
      </c>
      <c r="BC76" s="677">
        <v>1.5409999999999999</v>
      </c>
      <c r="BD76" s="677">
        <v>0.122</v>
      </c>
      <c r="BE76" s="677">
        <v>2E-3</v>
      </c>
      <c r="BF76" s="677">
        <v>1.5409999999999999</v>
      </c>
      <c r="BG76" s="677">
        <v>0.122</v>
      </c>
      <c r="BH76" s="677">
        <v>2E-3</v>
      </c>
      <c r="BI76" s="567"/>
      <c r="BJ76" s="567"/>
      <c r="BK76" s="567"/>
      <c r="BL76" s="567"/>
      <c r="BM76" s="567"/>
      <c r="BN76" s="567"/>
      <c r="BO76" s="567"/>
      <c r="BP76" s="567"/>
      <c r="BQ76" s="567"/>
      <c r="BR76" s="567"/>
      <c r="BS76" s="402"/>
      <c r="BT76" s="402"/>
      <c r="BU76" s="402"/>
      <c r="BV76" s="402"/>
      <c r="BW76" s="402"/>
      <c r="BX76" s="402"/>
      <c r="BY76" s="402"/>
      <c r="BZ76" s="402"/>
      <c r="CA76" s="402"/>
      <c r="CB76" s="402"/>
      <c r="CC76" s="402"/>
      <c r="CD76" s="402"/>
      <c r="CE76" s="402"/>
      <c r="CF76" s="402"/>
      <c r="CG76" s="402"/>
      <c r="CH76" s="402"/>
      <c r="CI76" s="402"/>
      <c r="CJ76" s="402"/>
      <c r="CK76" s="402"/>
      <c r="CL76" s="402"/>
      <c r="CM76" s="402"/>
      <c r="CN76" s="402"/>
      <c r="CO76" s="402"/>
      <c r="CP76" s="402"/>
      <c r="CQ76" s="402"/>
      <c r="CR76" s="402"/>
      <c r="CS76" s="402"/>
      <c r="CT76" s="402"/>
      <c r="CU76" s="402"/>
      <c r="CV76" s="402"/>
    </row>
    <row r="77" spans="1:100" ht="16.5" customHeight="1" x14ac:dyDescent="0.3">
      <c r="B77" s="493"/>
      <c r="E77" s="754" t="s">
        <v>738</v>
      </c>
      <c r="F77" s="755"/>
      <c r="G77" s="677">
        <v>2.4849999999999999</v>
      </c>
      <c r="H77" s="677">
        <v>0.34599999999999997</v>
      </c>
      <c r="I77" s="677">
        <v>2.1000000000000001E-2</v>
      </c>
      <c r="J77" s="677">
        <v>2.4849999999999999</v>
      </c>
      <c r="K77" s="677">
        <v>0.34599999999999997</v>
      </c>
      <c r="L77" s="677">
        <v>2.1000000000000001E-2</v>
      </c>
      <c r="M77" s="677">
        <v>2.4849999999999999</v>
      </c>
      <c r="N77" s="677">
        <v>0.34599999999999997</v>
      </c>
      <c r="O77" s="677">
        <v>2.1000000000000001E-2</v>
      </c>
      <c r="P77" s="677">
        <v>2.4849999999999999</v>
      </c>
      <c r="Q77" s="677">
        <v>0.34599999999999997</v>
      </c>
      <c r="R77" s="677">
        <v>2.1000000000000001E-2</v>
      </c>
      <c r="S77" s="677">
        <v>2.4849999999999999</v>
      </c>
      <c r="T77" s="677">
        <v>0.34599999999999997</v>
      </c>
      <c r="U77" s="677">
        <v>2.1000000000000001E-2</v>
      </c>
      <c r="V77" s="677">
        <v>2.4849999999999999</v>
      </c>
      <c r="W77" s="677">
        <v>0.34599999999999997</v>
      </c>
      <c r="X77" s="677">
        <v>2.1000000000000001E-2</v>
      </c>
      <c r="Y77" s="677">
        <v>2.4849999999999999</v>
      </c>
      <c r="Z77" s="677">
        <v>0.34599999999999997</v>
      </c>
      <c r="AA77" s="677">
        <v>2.1000000000000001E-2</v>
      </c>
      <c r="AB77" s="677">
        <v>2.4849999999999999</v>
      </c>
      <c r="AC77" s="677">
        <v>0.34599999999999997</v>
      </c>
      <c r="AD77" s="677">
        <v>2.1000000000000001E-2</v>
      </c>
      <c r="AE77" s="677">
        <v>2.4849999999999999</v>
      </c>
      <c r="AF77" s="677">
        <v>0.34599999999999997</v>
      </c>
      <c r="AG77" s="677">
        <v>2.1000000000000001E-2</v>
      </c>
      <c r="AH77" s="677">
        <v>2.4849999999999999</v>
      </c>
      <c r="AI77" s="677">
        <v>0.34599999999999997</v>
      </c>
      <c r="AJ77" s="677">
        <v>2.1000000000000001E-2</v>
      </c>
      <c r="AK77" s="677">
        <v>2.4849999999999999</v>
      </c>
      <c r="AL77" s="677">
        <v>0.34599999999999997</v>
      </c>
      <c r="AM77" s="677">
        <v>2.1000000000000001E-2</v>
      </c>
      <c r="AN77" s="677">
        <v>2.4849999999999999</v>
      </c>
      <c r="AO77" s="677">
        <v>0.34599999999999997</v>
      </c>
      <c r="AP77" s="677">
        <v>2.1000000000000001E-2</v>
      </c>
      <c r="AQ77" s="677">
        <v>2.4849999999999999</v>
      </c>
      <c r="AR77" s="677">
        <v>0.34599999999999997</v>
      </c>
      <c r="AS77" s="677">
        <v>2.1000000000000001E-2</v>
      </c>
      <c r="AT77" s="677">
        <v>2.4849999999999999</v>
      </c>
      <c r="AU77" s="677">
        <v>0.34599999999999997</v>
      </c>
      <c r="AV77" s="677">
        <v>2.1000000000000001E-2</v>
      </c>
      <c r="AW77" s="677">
        <v>2.4849999999999999</v>
      </c>
      <c r="AX77" s="677">
        <v>0.34599999999999997</v>
      </c>
      <c r="AY77" s="677">
        <v>2.1000000000000001E-2</v>
      </c>
      <c r="AZ77" s="677">
        <v>2.4849999999999999</v>
      </c>
      <c r="BA77" s="677">
        <v>0.34599999999999997</v>
      </c>
      <c r="BB77" s="677">
        <v>2.1000000000000001E-2</v>
      </c>
      <c r="BC77" s="677">
        <v>2.4849999999999999</v>
      </c>
      <c r="BD77" s="677">
        <v>0.34599999999999997</v>
      </c>
      <c r="BE77" s="677">
        <v>2.1000000000000001E-2</v>
      </c>
      <c r="BF77" s="677">
        <v>2.4849999999999999</v>
      </c>
      <c r="BG77" s="677">
        <v>0.34599999999999997</v>
      </c>
      <c r="BH77" s="677">
        <v>2.1000000000000001E-2</v>
      </c>
      <c r="BI77" s="567"/>
      <c r="BJ77" s="567"/>
      <c r="BK77" s="567"/>
      <c r="BL77" s="567"/>
      <c r="BM77" s="567"/>
      <c r="BN77" s="567"/>
      <c r="BO77" s="567"/>
      <c r="BP77" s="567"/>
      <c r="BQ77" s="567"/>
      <c r="BR77" s="567"/>
      <c r="BS77" s="402"/>
      <c r="BT77" s="402"/>
      <c r="BU77" s="402"/>
      <c r="BV77" s="402"/>
      <c r="BW77" s="402"/>
      <c r="BX77" s="402"/>
      <c r="BY77" s="402"/>
      <c r="BZ77" s="402"/>
      <c r="CA77" s="402"/>
      <c r="CB77" s="402"/>
      <c r="CC77" s="402"/>
      <c r="CD77" s="402"/>
      <c r="CE77" s="402"/>
      <c r="CF77" s="402"/>
      <c r="CG77" s="402"/>
      <c r="CH77" s="402"/>
      <c r="CI77" s="402"/>
      <c r="CJ77" s="402"/>
      <c r="CK77" s="402"/>
      <c r="CL77" s="402"/>
      <c r="CM77" s="402"/>
      <c r="CN77" s="402"/>
      <c r="CO77" s="402"/>
      <c r="CP77" s="402"/>
      <c r="CQ77" s="402"/>
      <c r="CR77" s="402"/>
      <c r="CS77" s="402"/>
      <c r="CT77" s="402"/>
      <c r="CU77" s="402"/>
      <c r="CV77" s="402"/>
    </row>
    <row r="78" spans="1:100" ht="16.5" customHeight="1" x14ac:dyDescent="0.3">
      <c r="B78" s="493"/>
      <c r="E78" s="1249" t="s">
        <v>519</v>
      </c>
      <c r="F78" s="1250"/>
      <c r="G78" s="677">
        <v>2.9660000000000002</v>
      </c>
      <c r="H78" s="677" t="s">
        <v>131</v>
      </c>
      <c r="I78" s="677" t="s">
        <v>131</v>
      </c>
      <c r="J78" s="677">
        <v>2.9660000000000002</v>
      </c>
      <c r="K78" s="677" t="s">
        <v>131</v>
      </c>
      <c r="L78" s="677" t="s">
        <v>131</v>
      </c>
      <c r="M78" s="677">
        <v>2.9660000000000002</v>
      </c>
      <c r="N78" s="677" t="s">
        <v>131</v>
      </c>
      <c r="O78" s="677" t="s">
        <v>131</v>
      </c>
      <c r="P78" s="677">
        <v>2.9660000000000002</v>
      </c>
      <c r="Q78" s="677" t="s">
        <v>131</v>
      </c>
      <c r="R78" s="677" t="s">
        <v>131</v>
      </c>
      <c r="S78" s="677">
        <v>2.9660000000000002</v>
      </c>
      <c r="T78" s="677" t="s">
        <v>131</v>
      </c>
      <c r="U78" s="677" t="s">
        <v>131</v>
      </c>
      <c r="V78" s="677">
        <v>2.9660000000000002</v>
      </c>
      <c r="W78" s="677" t="s">
        <v>131</v>
      </c>
      <c r="X78" s="677" t="s">
        <v>131</v>
      </c>
      <c r="Y78" s="677">
        <v>2.9660000000000002</v>
      </c>
      <c r="Z78" s="677" t="s">
        <v>131</v>
      </c>
      <c r="AA78" s="677" t="s">
        <v>131</v>
      </c>
      <c r="AB78" s="677">
        <v>2.9660000000000002</v>
      </c>
      <c r="AC78" s="677" t="s">
        <v>131</v>
      </c>
      <c r="AD78" s="677" t="s">
        <v>131</v>
      </c>
      <c r="AE78" s="677">
        <v>2.9660000000000002</v>
      </c>
      <c r="AF78" s="677" t="s">
        <v>131</v>
      </c>
      <c r="AG78" s="677" t="s">
        <v>131</v>
      </c>
      <c r="AH78" s="677">
        <v>2.9660000000000002</v>
      </c>
      <c r="AI78" s="677" t="s">
        <v>131</v>
      </c>
      <c r="AJ78" s="677" t="s">
        <v>131</v>
      </c>
      <c r="AK78" s="677">
        <v>2.9660000000000002</v>
      </c>
      <c r="AL78" s="677" t="s">
        <v>131</v>
      </c>
      <c r="AM78" s="677" t="s">
        <v>131</v>
      </c>
      <c r="AN78" s="677">
        <v>2.9660000000000002</v>
      </c>
      <c r="AO78" s="677" t="s">
        <v>131</v>
      </c>
      <c r="AP78" s="677" t="s">
        <v>131</v>
      </c>
      <c r="AQ78" s="677">
        <v>2.9660000000000002</v>
      </c>
      <c r="AR78" s="677" t="s">
        <v>131</v>
      </c>
      <c r="AS78" s="677" t="s">
        <v>131</v>
      </c>
      <c r="AT78" s="677">
        <v>2.9660000000000002</v>
      </c>
      <c r="AU78" s="677" t="s">
        <v>131</v>
      </c>
      <c r="AV78" s="677" t="s">
        <v>131</v>
      </c>
      <c r="AW78" s="677">
        <v>2.9660000000000002</v>
      </c>
      <c r="AX78" s="677" t="s">
        <v>131</v>
      </c>
      <c r="AY78" s="677" t="s">
        <v>131</v>
      </c>
      <c r="AZ78" s="677">
        <v>2.9660000000000002</v>
      </c>
      <c r="BA78" s="677" t="s">
        <v>131</v>
      </c>
      <c r="BB78" s="677" t="s">
        <v>131</v>
      </c>
      <c r="BC78" s="677">
        <v>2.9660000000000002</v>
      </c>
      <c r="BD78" s="677" t="s">
        <v>131</v>
      </c>
      <c r="BE78" s="677" t="s">
        <v>131</v>
      </c>
      <c r="BF78" s="677">
        <v>2.9660000000000002</v>
      </c>
      <c r="BG78" s="677" t="s">
        <v>131</v>
      </c>
      <c r="BH78" s="677" t="s">
        <v>131</v>
      </c>
      <c r="BI78" s="567"/>
      <c r="BJ78" s="567"/>
      <c r="BK78" s="567"/>
      <c r="BL78" s="567"/>
      <c r="BM78" s="567"/>
      <c r="BN78" s="567"/>
      <c r="BO78" s="567"/>
      <c r="BP78" s="567"/>
      <c r="BQ78" s="567"/>
      <c r="BR78" s="567"/>
      <c r="BS78" s="402"/>
      <c r="BT78" s="402"/>
      <c r="BU78" s="402"/>
      <c r="BV78" s="402"/>
      <c r="BW78" s="402"/>
      <c r="BX78" s="402"/>
      <c r="BY78" s="402"/>
      <c r="BZ78" s="402"/>
      <c r="CA78" s="402"/>
      <c r="CB78" s="402"/>
      <c r="CC78" s="402"/>
      <c r="CD78" s="402"/>
      <c r="CE78" s="402"/>
      <c r="CF78" s="402"/>
      <c r="CG78" s="402"/>
      <c r="CH78" s="402"/>
      <c r="CI78" s="402"/>
      <c r="CJ78" s="402"/>
      <c r="CK78" s="402"/>
      <c r="CL78" s="402"/>
      <c r="CM78" s="402"/>
      <c r="CN78" s="402"/>
      <c r="CO78" s="402"/>
      <c r="CP78" s="402"/>
      <c r="CQ78" s="402"/>
      <c r="CR78" s="402"/>
      <c r="CS78" s="402"/>
      <c r="CT78" s="402"/>
      <c r="CU78" s="402"/>
      <c r="CV78" s="402"/>
    </row>
    <row r="79" spans="1:100" ht="16.5" customHeight="1" x14ac:dyDescent="0.3">
      <c r="B79" s="493"/>
      <c r="E79" s="1249" t="s">
        <v>3</v>
      </c>
      <c r="F79" s="1250"/>
      <c r="G79" s="677">
        <v>2.996</v>
      </c>
      <c r="H79" s="677" t="s">
        <v>131</v>
      </c>
      <c r="I79" s="677" t="s">
        <v>131</v>
      </c>
      <c r="J79" s="677">
        <v>2.996</v>
      </c>
      <c r="K79" s="677" t="s">
        <v>131</v>
      </c>
      <c r="L79" s="677" t="s">
        <v>131</v>
      </c>
      <c r="M79" s="677">
        <v>2.996</v>
      </c>
      <c r="N79" s="677" t="s">
        <v>131</v>
      </c>
      <c r="O79" s="677" t="s">
        <v>131</v>
      </c>
      <c r="P79" s="677">
        <v>2.996</v>
      </c>
      <c r="Q79" s="677" t="s">
        <v>131</v>
      </c>
      <c r="R79" s="677" t="s">
        <v>131</v>
      </c>
      <c r="S79" s="677">
        <v>2.996</v>
      </c>
      <c r="T79" s="677" t="s">
        <v>131</v>
      </c>
      <c r="U79" s="677" t="s">
        <v>131</v>
      </c>
      <c r="V79" s="677">
        <v>2.996</v>
      </c>
      <c r="W79" s="677" t="s">
        <v>131</v>
      </c>
      <c r="X79" s="677" t="s">
        <v>131</v>
      </c>
      <c r="Y79" s="677">
        <v>2.996</v>
      </c>
      <c r="Z79" s="677" t="s">
        <v>131</v>
      </c>
      <c r="AA79" s="677" t="s">
        <v>131</v>
      </c>
      <c r="AB79" s="677">
        <v>2.996</v>
      </c>
      <c r="AC79" s="677" t="s">
        <v>131</v>
      </c>
      <c r="AD79" s="677" t="s">
        <v>131</v>
      </c>
      <c r="AE79" s="677">
        <v>2.996</v>
      </c>
      <c r="AF79" s="677" t="s">
        <v>131</v>
      </c>
      <c r="AG79" s="677" t="s">
        <v>131</v>
      </c>
      <c r="AH79" s="677">
        <v>2.996</v>
      </c>
      <c r="AI79" s="677" t="s">
        <v>131</v>
      </c>
      <c r="AJ79" s="677" t="s">
        <v>131</v>
      </c>
      <c r="AK79" s="677">
        <v>2.996</v>
      </c>
      <c r="AL79" s="677" t="s">
        <v>131</v>
      </c>
      <c r="AM79" s="677" t="s">
        <v>131</v>
      </c>
      <c r="AN79" s="677">
        <v>2.996</v>
      </c>
      <c r="AO79" s="677" t="s">
        <v>131</v>
      </c>
      <c r="AP79" s="677" t="s">
        <v>131</v>
      </c>
      <c r="AQ79" s="677">
        <v>2.996</v>
      </c>
      <c r="AR79" s="677" t="s">
        <v>131</v>
      </c>
      <c r="AS79" s="677" t="s">
        <v>131</v>
      </c>
      <c r="AT79" s="677">
        <v>2.996</v>
      </c>
      <c r="AU79" s="677" t="s">
        <v>131</v>
      </c>
      <c r="AV79" s="677" t="s">
        <v>131</v>
      </c>
      <c r="AW79" s="677">
        <v>2.996</v>
      </c>
      <c r="AX79" s="677" t="s">
        <v>131</v>
      </c>
      <c r="AY79" s="677" t="s">
        <v>131</v>
      </c>
      <c r="AZ79" s="677">
        <v>2.996</v>
      </c>
      <c r="BA79" s="677" t="s">
        <v>131</v>
      </c>
      <c r="BB79" s="677" t="s">
        <v>131</v>
      </c>
      <c r="BC79" s="677">
        <v>2.996</v>
      </c>
      <c r="BD79" s="677" t="s">
        <v>131</v>
      </c>
      <c r="BE79" s="677" t="s">
        <v>131</v>
      </c>
      <c r="BF79" s="677">
        <v>2.996</v>
      </c>
      <c r="BG79" s="677" t="s">
        <v>131</v>
      </c>
      <c r="BH79" s="677" t="s">
        <v>131</v>
      </c>
      <c r="BI79" s="567"/>
      <c r="BJ79" s="567"/>
      <c r="BK79" s="567"/>
      <c r="BL79" s="567"/>
      <c r="BM79" s="567"/>
      <c r="BN79" s="567"/>
      <c r="BO79" s="567"/>
      <c r="BP79" s="567"/>
      <c r="BQ79" s="567"/>
      <c r="BR79" s="567"/>
      <c r="BS79" s="402"/>
      <c r="BT79" s="402"/>
      <c r="BU79" s="402"/>
      <c r="BV79" s="402"/>
      <c r="BW79" s="402"/>
      <c r="BX79" s="402"/>
      <c r="BY79" s="402"/>
      <c r="BZ79" s="402"/>
      <c r="CA79" s="402"/>
      <c r="CB79" s="402"/>
      <c r="CC79" s="402"/>
      <c r="CD79" s="402"/>
      <c r="CE79" s="402"/>
      <c r="CF79" s="402"/>
      <c r="CG79" s="402"/>
      <c r="CH79" s="402"/>
      <c r="CI79" s="402"/>
      <c r="CJ79" s="402"/>
      <c r="CK79" s="402"/>
      <c r="CL79" s="402"/>
      <c r="CM79" s="402"/>
      <c r="CN79" s="402"/>
      <c r="CO79" s="402"/>
      <c r="CP79" s="402"/>
      <c r="CQ79" s="402"/>
      <c r="CR79" s="402"/>
      <c r="CS79" s="402"/>
      <c r="CT79" s="402"/>
      <c r="CU79" s="402"/>
      <c r="CV79" s="402"/>
    </row>
    <row r="80" spans="1:100" ht="16.5" customHeight="1" x14ac:dyDescent="0.3">
      <c r="B80" s="493"/>
      <c r="E80" s="1249" t="s">
        <v>863</v>
      </c>
      <c r="F80" s="1250"/>
      <c r="G80" s="677">
        <v>0.878</v>
      </c>
      <c r="H80" s="677">
        <v>9.9000000000000005E-2</v>
      </c>
      <c r="I80" s="677">
        <v>2E-3</v>
      </c>
      <c r="J80" s="677">
        <v>0.878</v>
      </c>
      <c r="K80" s="677">
        <v>9.9000000000000005E-2</v>
      </c>
      <c r="L80" s="677">
        <v>2E-3</v>
      </c>
      <c r="M80" s="677">
        <v>0.878</v>
      </c>
      <c r="N80" s="677">
        <v>9.9000000000000005E-2</v>
      </c>
      <c r="O80" s="677">
        <v>2E-3</v>
      </c>
      <c r="P80" s="677">
        <v>0.878</v>
      </c>
      <c r="Q80" s="677">
        <v>9.9000000000000005E-2</v>
      </c>
      <c r="R80" s="677">
        <v>2E-3</v>
      </c>
      <c r="S80" s="677">
        <v>0.878</v>
      </c>
      <c r="T80" s="677">
        <v>9.9000000000000005E-2</v>
      </c>
      <c r="U80" s="677">
        <v>2E-3</v>
      </c>
      <c r="V80" s="677">
        <v>0.878</v>
      </c>
      <c r="W80" s="677">
        <v>9.9000000000000005E-2</v>
      </c>
      <c r="X80" s="677">
        <v>2E-3</v>
      </c>
      <c r="Y80" s="677">
        <v>0.878</v>
      </c>
      <c r="Z80" s="677">
        <v>9.9000000000000005E-2</v>
      </c>
      <c r="AA80" s="677">
        <v>2E-3</v>
      </c>
      <c r="AB80" s="677">
        <v>0.878</v>
      </c>
      <c r="AC80" s="677">
        <v>9.9000000000000005E-2</v>
      </c>
      <c r="AD80" s="677">
        <v>2E-3</v>
      </c>
      <c r="AE80" s="677">
        <v>0.878</v>
      </c>
      <c r="AF80" s="677">
        <v>9.9000000000000005E-2</v>
      </c>
      <c r="AG80" s="677">
        <v>2E-3</v>
      </c>
      <c r="AH80" s="677">
        <v>0.878</v>
      </c>
      <c r="AI80" s="677">
        <v>9.9000000000000005E-2</v>
      </c>
      <c r="AJ80" s="677">
        <v>2E-3</v>
      </c>
      <c r="AK80" s="677">
        <v>0.878</v>
      </c>
      <c r="AL80" s="677">
        <v>9.9000000000000005E-2</v>
      </c>
      <c r="AM80" s="677">
        <v>2E-3</v>
      </c>
      <c r="AN80" s="677">
        <v>0.878</v>
      </c>
      <c r="AO80" s="677">
        <v>9.9000000000000005E-2</v>
      </c>
      <c r="AP80" s="677">
        <v>2E-3</v>
      </c>
      <c r="AQ80" s="677">
        <v>0.878</v>
      </c>
      <c r="AR80" s="677">
        <v>9.9000000000000005E-2</v>
      </c>
      <c r="AS80" s="677">
        <v>2E-3</v>
      </c>
      <c r="AT80" s="677">
        <v>0.878</v>
      </c>
      <c r="AU80" s="677">
        <v>9.9000000000000005E-2</v>
      </c>
      <c r="AV80" s="677">
        <v>2E-3</v>
      </c>
      <c r="AW80" s="677">
        <v>0.878</v>
      </c>
      <c r="AX80" s="677">
        <v>9.9000000000000005E-2</v>
      </c>
      <c r="AY80" s="677">
        <v>2E-3</v>
      </c>
      <c r="AZ80" s="677">
        <v>0.878</v>
      </c>
      <c r="BA80" s="677">
        <v>9.9000000000000005E-2</v>
      </c>
      <c r="BB80" s="677">
        <v>2E-3</v>
      </c>
      <c r="BC80" s="677">
        <v>0.878</v>
      </c>
      <c r="BD80" s="677">
        <v>9.9000000000000005E-2</v>
      </c>
      <c r="BE80" s="677">
        <v>2E-3</v>
      </c>
      <c r="BF80" s="677">
        <v>0.878</v>
      </c>
      <c r="BG80" s="677">
        <v>9.9000000000000005E-2</v>
      </c>
      <c r="BH80" s="677">
        <v>2E-3</v>
      </c>
      <c r="BI80" s="567"/>
      <c r="BJ80" s="567"/>
      <c r="BK80" s="567"/>
      <c r="BL80" s="567"/>
      <c r="BM80" s="567"/>
      <c r="BN80" s="567"/>
      <c r="BO80" s="567"/>
      <c r="BP80" s="567"/>
      <c r="BQ80" s="567"/>
      <c r="BR80" s="567"/>
      <c r="BS80" s="402"/>
      <c r="BT80" s="402"/>
      <c r="BU80" s="402"/>
      <c r="BV80" s="402"/>
      <c r="BW80" s="402"/>
      <c r="BX80" s="402"/>
      <c r="BY80" s="402"/>
      <c r="BZ80" s="402"/>
      <c r="CA80" s="402"/>
      <c r="CB80" s="402"/>
      <c r="CC80" s="402"/>
      <c r="CD80" s="402"/>
      <c r="CE80" s="402"/>
      <c r="CF80" s="402"/>
      <c r="CG80" s="402"/>
      <c r="CH80" s="402"/>
      <c r="CI80" s="402"/>
      <c r="CJ80" s="402"/>
      <c r="CK80" s="402"/>
      <c r="CL80" s="402"/>
      <c r="CM80" s="402"/>
      <c r="CN80" s="402"/>
      <c r="CO80" s="402"/>
      <c r="CP80" s="402"/>
      <c r="CQ80" s="402"/>
      <c r="CR80" s="402"/>
      <c r="CS80" s="402"/>
      <c r="CT80" s="402"/>
      <c r="CU80" s="402"/>
      <c r="CV80" s="402"/>
    </row>
    <row r="81" spans="2:100" ht="16.5" customHeight="1" x14ac:dyDescent="0.3">
      <c r="B81" s="493"/>
      <c r="E81" s="1249" t="s">
        <v>1196</v>
      </c>
      <c r="F81" s="1250"/>
      <c r="G81" s="677">
        <v>0</v>
      </c>
      <c r="H81" s="677">
        <v>2.5000000000000001E-2</v>
      </c>
      <c r="I81" s="677">
        <v>3.0000000000000001E-3</v>
      </c>
      <c r="J81" s="677">
        <v>0</v>
      </c>
      <c r="K81" s="677">
        <v>2.5000000000000001E-2</v>
      </c>
      <c r="L81" s="677">
        <v>3.0000000000000001E-3</v>
      </c>
      <c r="M81" s="677">
        <v>0</v>
      </c>
      <c r="N81" s="677">
        <v>2.5000000000000001E-2</v>
      </c>
      <c r="O81" s="677">
        <v>3.0000000000000001E-3</v>
      </c>
      <c r="P81" s="677">
        <v>0</v>
      </c>
      <c r="Q81" s="677">
        <v>2.5000000000000001E-2</v>
      </c>
      <c r="R81" s="677">
        <v>3.0000000000000001E-3</v>
      </c>
      <c r="S81" s="677">
        <v>0</v>
      </c>
      <c r="T81" s="677">
        <v>2.5000000000000001E-2</v>
      </c>
      <c r="U81" s="677">
        <v>3.0000000000000001E-3</v>
      </c>
      <c r="V81" s="677">
        <v>0</v>
      </c>
      <c r="W81" s="677">
        <v>2.5000000000000001E-2</v>
      </c>
      <c r="X81" s="677">
        <v>3.0000000000000001E-3</v>
      </c>
      <c r="Y81" s="677">
        <v>0</v>
      </c>
      <c r="Z81" s="677">
        <v>2.5000000000000001E-2</v>
      </c>
      <c r="AA81" s="677">
        <v>3.0000000000000001E-3</v>
      </c>
      <c r="AB81" s="677">
        <v>0</v>
      </c>
      <c r="AC81" s="677">
        <v>2.5000000000000001E-2</v>
      </c>
      <c r="AD81" s="677">
        <v>3.0000000000000001E-3</v>
      </c>
      <c r="AE81" s="677">
        <v>0</v>
      </c>
      <c r="AF81" s="677">
        <v>2.5000000000000001E-2</v>
      </c>
      <c r="AG81" s="677">
        <v>3.0000000000000001E-3</v>
      </c>
      <c r="AH81" s="677">
        <v>0</v>
      </c>
      <c r="AI81" s="677">
        <v>2.5000000000000001E-2</v>
      </c>
      <c r="AJ81" s="677">
        <v>3.0000000000000001E-3</v>
      </c>
      <c r="AK81" s="677">
        <v>0</v>
      </c>
      <c r="AL81" s="677">
        <v>2.5000000000000001E-2</v>
      </c>
      <c r="AM81" s="677">
        <v>3.0000000000000001E-3</v>
      </c>
      <c r="AN81" s="677">
        <v>0</v>
      </c>
      <c r="AO81" s="677">
        <v>2.5000000000000001E-2</v>
      </c>
      <c r="AP81" s="677">
        <v>3.0000000000000001E-3</v>
      </c>
      <c r="AQ81" s="677">
        <v>0</v>
      </c>
      <c r="AR81" s="677">
        <v>2.5000000000000001E-2</v>
      </c>
      <c r="AS81" s="677">
        <v>3.0000000000000001E-3</v>
      </c>
      <c r="AT81" s="677">
        <v>0</v>
      </c>
      <c r="AU81" s="677">
        <v>2.5000000000000001E-2</v>
      </c>
      <c r="AV81" s="677">
        <v>3.0000000000000001E-3</v>
      </c>
      <c r="AW81" s="677">
        <v>0</v>
      </c>
      <c r="AX81" s="677">
        <v>2.5000000000000001E-2</v>
      </c>
      <c r="AY81" s="677">
        <v>3.0000000000000001E-3</v>
      </c>
      <c r="AZ81" s="677">
        <v>0</v>
      </c>
      <c r="BA81" s="677">
        <v>2.5000000000000001E-2</v>
      </c>
      <c r="BB81" s="677">
        <v>3.0000000000000001E-3</v>
      </c>
      <c r="BC81" s="677">
        <v>0</v>
      </c>
      <c r="BD81" s="677">
        <v>2.5000000000000001E-2</v>
      </c>
      <c r="BE81" s="677">
        <v>3.0000000000000001E-3</v>
      </c>
      <c r="BF81" s="677">
        <v>0</v>
      </c>
      <c r="BG81" s="677">
        <v>2.5000000000000001E-2</v>
      </c>
      <c r="BH81" s="677">
        <v>3.0000000000000001E-3</v>
      </c>
      <c r="BI81" s="567"/>
      <c r="BJ81" s="567"/>
      <c r="BK81" s="567"/>
      <c r="BL81" s="567"/>
      <c r="BM81" s="567"/>
      <c r="BN81" s="567"/>
      <c r="BO81" s="567"/>
      <c r="BP81" s="567"/>
      <c r="BQ81" s="567"/>
      <c r="BR81" s="567"/>
      <c r="BS81" s="402"/>
      <c r="BT81" s="402"/>
      <c r="BU81" s="402"/>
      <c r="BV81" s="402"/>
      <c r="BW81" s="402"/>
      <c r="BX81" s="402"/>
      <c r="BY81" s="402"/>
      <c r="BZ81" s="402"/>
      <c r="CA81" s="402"/>
      <c r="CB81" s="402"/>
      <c r="CC81" s="402"/>
      <c r="CD81" s="402"/>
      <c r="CE81" s="402"/>
      <c r="CF81" s="402"/>
      <c r="CG81" s="402"/>
      <c r="CH81" s="402"/>
      <c r="CI81" s="402"/>
      <c r="CJ81" s="402"/>
      <c r="CK81" s="402"/>
      <c r="CL81" s="402"/>
      <c r="CM81" s="402"/>
      <c r="CN81" s="402"/>
      <c r="CO81" s="402"/>
      <c r="CP81" s="402"/>
      <c r="CQ81" s="402"/>
      <c r="CR81" s="402"/>
      <c r="CS81" s="402"/>
      <c r="CT81" s="402"/>
      <c r="CU81" s="402"/>
      <c r="CV81" s="402"/>
    </row>
    <row r="82" spans="2:100" ht="16.5" customHeight="1" x14ac:dyDescent="0.3">
      <c r="B82" s="493"/>
      <c r="E82" s="1249" t="s">
        <v>878</v>
      </c>
      <c r="F82" s="1250"/>
      <c r="G82" s="677">
        <v>0</v>
      </c>
      <c r="H82" s="677">
        <v>4.3319999999999999</v>
      </c>
      <c r="I82" s="677">
        <v>5.8000000000000003E-2</v>
      </c>
      <c r="J82" s="677">
        <v>0</v>
      </c>
      <c r="K82" s="677">
        <v>4.3319999999999999</v>
      </c>
      <c r="L82" s="677">
        <v>5.8000000000000003E-2</v>
      </c>
      <c r="M82" s="677">
        <v>0</v>
      </c>
      <c r="N82" s="677">
        <v>4.3319999999999999</v>
      </c>
      <c r="O82" s="677">
        <v>5.8000000000000003E-2</v>
      </c>
      <c r="P82" s="677">
        <v>0</v>
      </c>
      <c r="Q82" s="677">
        <v>4.3319999999999999</v>
      </c>
      <c r="R82" s="677">
        <v>5.8000000000000003E-2</v>
      </c>
      <c r="S82" s="677">
        <v>0</v>
      </c>
      <c r="T82" s="677">
        <v>4.3319999999999999</v>
      </c>
      <c r="U82" s="677">
        <v>5.8000000000000003E-2</v>
      </c>
      <c r="V82" s="677">
        <v>0</v>
      </c>
      <c r="W82" s="677">
        <v>4.3319999999999999</v>
      </c>
      <c r="X82" s="677">
        <v>5.8000000000000003E-2</v>
      </c>
      <c r="Y82" s="677">
        <v>0</v>
      </c>
      <c r="Z82" s="677">
        <v>4.3319999999999999</v>
      </c>
      <c r="AA82" s="677">
        <v>5.8000000000000003E-2</v>
      </c>
      <c r="AB82" s="677">
        <v>0</v>
      </c>
      <c r="AC82" s="677">
        <v>4.3319999999999999</v>
      </c>
      <c r="AD82" s="677">
        <v>5.8000000000000003E-2</v>
      </c>
      <c r="AE82" s="677">
        <v>0</v>
      </c>
      <c r="AF82" s="677">
        <v>4.3319999999999999</v>
      </c>
      <c r="AG82" s="677">
        <v>5.8000000000000003E-2</v>
      </c>
      <c r="AH82" s="677">
        <v>0</v>
      </c>
      <c r="AI82" s="677">
        <v>4.3319999999999999</v>
      </c>
      <c r="AJ82" s="677">
        <v>5.8000000000000003E-2</v>
      </c>
      <c r="AK82" s="677">
        <v>0</v>
      </c>
      <c r="AL82" s="677">
        <v>4.3319999999999999</v>
      </c>
      <c r="AM82" s="677">
        <v>5.8000000000000003E-2</v>
      </c>
      <c r="AN82" s="677">
        <v>0</v>
      </c>
      <c r="AO82" s="677">
        <v>4.3319999999999999</v>
      </c>
      <c r="AP82" s="677">
        <v>5.8000000000000003E-2</v>
      </c>
      <c r="AQ82" s="677">
        <v>0</v>
      </c>
      <c r="AR82" s="677">
        <v>4.3319999999999999</v>
      </c>
      <c r="AS82" s="677">
        <v>5.8000000000000003E-2</v>
      </c>
      <c r="AT82" s="677">
        <v>0</v>
      </c>
      <c r="AU82" s="677">
        <v>4.3319999999999999</v>
      </c>
      <c r="AV82" s="677">
        <v>5.8000000000000003E-2</v>
      </c>
      <c r="AW82" s="677">
        <v>0</v>
      </c>
      <c r="AX82" s="677">
        <v>4.3319999999999999</v>
      </c>
      <c r="AY82" s="677">
        <v>5.8000000000000003E-2</v>
      </c>
      <c r="AZ82" s="677">
        <v>0</v>
      </c>
      <c r="BA82" s="677">
        <v>4.3319999999999999</v>
      </c>
      <c r="BB82" s="677">
        <v>5.8000000000000003E-2</v>
      </c>
      <c r="BC82" s="677">
        <v>0</v>
      </c>
      <c r="BD82" s="677">
        <v>4.3319999999999999</v>
      </c>
      <c r="BE82" s="677">
        <v>5.8000000000000003E-2</v>
      </c>
      <c r="BF82" s="677">
        <v>0</v>
      </c>
      <c r="BG82" s="677">
        <v>4.3319999999999999</v>
      </c>
      <c r="BH82" s="677">
        <v>5.8000000000000003E-2</v>
      </c>
      <c r="BI82" s="567"/>
      <c r="BJ82" s="567"/>
      <c r="BK82" s="567"/>
      <c r="BL82" s="567"/>
      <c r="BM82" s="567"/>
      <c r="BN82" s="567"/>
      <c r="BO82" s="567"/>
      <c r="BP82" s="567"/>
      <c r="BQ82" s="567"/>
      <c r="BR82" s="567"/>
      <c r="BS82" s="402"/>
      <c r="BT82" s="402"/>
      <c r="BU82" s="402"/>
      <c r="BV82" s="402"/>
      <c r="BW82" s="402"/>
      <c r="BX82" s="402"/>
      <c r="BY82" s="402"/>
      <c r="BZ82" s="402"/>
      <c r="CA82" s="402"/>
      <c r="CB82" s="402"/>
      <c r="CC82" s="402"/>
      <c r="CD82" s="402"/>
      <c r="CE82" s="402"/>
      <c r="CF82" s="402"/>
      <c r="CG82" s="402"/>
      <c r="CH82" s="402"/>
      <c r="CI82" s="402"/>
      <c r="CJ82" s="402"/>
      <c r="CK82" s="402"/>
      <c r="CL82" s="402"/>
      <c r="CM82" s="402"/>
      <c r="CN82" s="402"/>
      <c r="CO82" s="402"/>
      <c r="CP82" s="402"/>
      <c r="CQ82" s="402"/>
      <c r="CR82" s="402"/>
      <c r="CS82" s="402"/>
      <c r="CT82" s="402"/>
      <c r="CU82" s="402"/>
      <c r="CV82" s="402"/>
    </row>
    <row r="83" spans="2:100" ht="16.5" customHeight="1" x14ac:dyDescent="0.3">
      <c r="B83" s="493"/>
      <c r="E83" s="1249" t="s">
        <v>879</v>
      </c>
      <c r="F83" s="1250"/>
      <c r="G83" s="677">
        <v>0</v>
      </c>
      <c r="H83" s="677">
        <v>5.4240000000000004</v>
      </c>
      <c r="I83" s="677">
        <v>7.1999999999999995E-2</v>
      </c>
      <c r="J83" s="677">
        <v>0</v>
      </c>
      <c r="K83" s="677">
        <v>5.4240000000000004</v>
      </c>
      <c r="L83" s="677">
        <v>7.1999999999999995E-2</v>
      </c>
      <c r="M83" s="677">
        <v>0</v>
      </c>
      <c r="N83" s="677">
        <v>5.4240000000000004</v>
      </c>
      <c r="O83" s="677">
        <v>7.1999999999999995E-2</v>
      </c>
      <c r="P83" s="677">
        <v>0</v>
      </c>
      <c r="Q83" s="677">
        <v>5.4240000000000004</v>
      </c>
      <c r="R83" s="677">
        <v>7.1999999999999995E-2</v>
      </c>
      <c r="S83" s="677">
        <v>0</v>
      </c>
      <c r="T83" s="677">
        <v>5.4240000000000004</v>
      </c>
      <c r="U83" s="677">
        <v>7.1999999999999995E-2</v>
      </c>
      <c r="V83" s="677">
        <v>0</v>
      </c>
      <c r="W83" s="677">
        <v>5.4240000000000004</v>
      </c>
      <c r="X83" s="677">
        <v>7.1999999999999995E-2</v>
      </c>
      <c r="Y83" s="677">
        <v>0</v>
      </c>
      <c r="Z83" s="677">
        <v>5.4240000000000004</v>
      </c>
      <c r="AA83" s="677">
        <v>7.1999999999999995E-2</v>
      </c>
      <c r="AB83" s="677">
        <v>0</v>
      </c>
      <c r="AC83" s="677">
        <v>5.4240000000000004</v>
      </c>
      <c r="AD83" s="677">
        <v>7.1999999999999995E-2</v>
      </c>
      <c r="AE83" s="677">
        <v>0</v>
      </c>
      <c r="AF83" s="677">
        <v>5.4240000000000004</v>
      </c>
      <c r="AG83" s="677">
        <v>7.1999999999999995E-2</v>
      </c>
      <c r="AH83" s="677">
        <v>0</v>
      </c>
      <c r="AI83" s="677">
        <v>5.4240000000000004</v>
      </c>
      <c r="AJ83" s="677">
        <v>7.1999999999999995E-2</v>
      </c>
      <c r="AK83" s="677">
        <v>0</v>
      </c>
      <c r="AL83" s="677">
        <v>5.4240000000000004</v>
      </c>
      <c r="AM83" s="677">
        <v>7.1999999999999995E-2</v>
      </c>
      <c r="AN83" s="677">
        <v>0</v>
      </c>
      <c r="AO83" s="677">
        <v>5.4240000000000004</v>
      </c>
      <c r="AP83" s="677">
        <v>7.1999999999999995E-2</v>
      </c>
      <c r="AQ83" s="677">
        <v>0</v>
      </c>
      <c r="AR83" s="677">
        <v>5.4240000000000004</v>
      </c>
      <c r="AS83" s="677">
        <v>7.1999999999999995E-2</v>
      </c>
      <c r="AT83" s="677">
        <v>0</v>
      </c>
      <c r="AU83" s="677">
        <v>5.4240000000000004</v>
      </c>
      <c r="AV83" s="677">
        <v>7.1999999999999995E-2</v>
      </c>
      <c r="AW83" s="677">
        <v>0</v>
      </c>
      <c r="AX83" s="677">
        <v>5.4240000000000004</v>
      </c>
      <c r="AY83" s="677">
        <v>7.1999999999999995E-2</v>
      </c>
      <c r="AZ83" s="677">
        <v>0</v>
      </c>
      <c r="BA83" s="677">
        <v>5.4240000000000004</v>
      </c>
      <c r="BB83" s="677">
        <v>7.1999999999999995E-2</v>
      </c>
      <c r="BC83" s="677">
        <v>0</v>
      </c>
      <c r="BD83" s="677">
        <v>5.4240000000000004</v>
      </c>
      <c r="BE83" s="677">
        <v>7.1999999999999995E-2</v>
      </c>
      <c r="BF83" s="677">
        <v>0</v>
      </c>
      <c r="BG83" s="677">
        <v>5.4240000000000004</v>
      </c>
      <c r="BH83" s="677">
        <v>7.1999999999999995E-2</v>
      </c>
      <c r="BI83" s="567"/>
      <c r="BJ83" s="567"/>
      <c r="BK83" s="567"/>
      <c r="BL83" s="567"/>
      <c r="BM83" s="567"/>
      <c r="BN83" s="567"/>
      <c r="BO83" s="567"/>
      <c r="BP83" s="567"/>
      <c r="BQ83" s="567"/>
      <c r="BR83" s="567"/>
      <c r="BS83" s="402"/>
      <c r="BT83" s="402"/>
      <c r="BU83" s="402"/>
      <c r="BV83" s="402"/>
      <c r="BW83" s="402"/>
      <c r="BX83" s="402"/>
      <c r="BY83" s="402"/>
      <c r="BZ83" s="402"/>
      <c r="CA83" s="402"/>
      <c r="CB83" s="402"/>
      <c r="CC83" s="402"/>
      <c r="CD83" s="402"/>
      <c r="CE83" s="402"/>
      <c r="CF83" s="402"/>
      <c r="CG83" s="402"/>
      <c r="CH83" s="402"/>
      <c r="CI83" s="402"/>
      <c r="CJ83" s="402"/>
      <c r="CK83" s="402"/>
      <c r="CL83" s="402"/>
      <c r="CM83" s="402"/>
      <c r="CN83" s="402"/>
      <c r="CO83" s="402"/>
      <c r="CP83" s="402"/>
      <c r="CQ83" s="402"/>
      <c r="CR83" s="402"/>
      <c r="CS83" s="402"/>
      <c r="CT83" s="402"/>
      <c r="CU83" s="402"/>
      <c r="CV83" s="402"/>
    </row>
    <row r="84" spans="2:100" ht="16.5" customHeight="1" x14ac:dyDescent="0.3">
      <c r="B84" s="493"/>
      <c r="E84" s="1249" t="s">
        <v>1335</v>
      </c>
      <c r="F84" s="1250"/>
      <c r="G84" s="677">
        <v>0</v>
      </c>
      <c r="H84" s="677">
        <v>4.5330000000000004</v>
      </c>
      <c r="I84" s="677">
        <v>0.06</v>
      </c>
      <c r="J84" s="677">
        <v>0</v>
      </c>
      <c r="K84" s="677">
        <v>4.5330000000000004</v>
      </c>
      <c r="L84" s="677">
        <v>0.06</v>
      </c>
      <c r="M84" s="677">
        <v>0</v>
      </c>
      <c r="N84" s="677">
        <v>4.5330000000000004</v>
      </c>
      <c r="O84" s="677">
        <v>0.06</v>
      </c>
      <c r="P84" s="677">
        <v>0</v>
      </c>
      <c r="Q84" s="677">
        <v>4.5330000000000004</v>
      </c>
      <c r="R84" s="677">
        <v>0.06</v>
      </c>
      <c r="S84" s="677">
        <v>0</v>
      </c>
      <c r="T84" s="677">
        <v>4.5330000000000004</v>
      </c>
      <c r="U84" s="677">
        <v>0.06</v>
      </c>
      <c r="V84" s="677">
        <v>0</v>
      </c>
      <c r="W84" s="677">
        <v>4.5330000000000004</v>
      </c>
      <c r="X84" s="677">
        <v>0.06</v>
      </c>
      <c r="Y84" s="677">
        <v>0</v>
      </c>
      <c r="Z84" s="677">
        <v>4.5330000000000004</v>
      </c>
      <c r="AA84" s="677">
        <v>0.06</v>
      </c>
      <c r="AB84" s="677">
        <v>0</v>
      </c>
      <c r="AC84" s="677">
        <v>4.5330000000000004</v>
      </c>
      <c r="AD84" s="677">
        <v>0.06</v>
      </c>
      <c r="AE84" s="677">
        <v>0</v>
      </c>
      <c r="AF84" s="677">
        <v>4.5330000000000004</v>
      </c>
      <c r="AG84" s="677">
        <v>0.06</v>
      </c>
      <c r="AH84" s="677">
        <v>0</v>
      </c>
      <c r="AI84" s="677">
        <v>4.5330000000000004</v>
      </c>
      <c r="AJ84" s="677">
        <v>0.06</v>
      </c>
      <c r="AK84" s="677">
        <v>0</v>
      </c>
      <c r="AL84" s="677">
        <v>4.5330000000000004</v>
      </c>
      <c r="AM84" s="677">
        <v>0.06</v>
      </c>
      <c r="AN84" s="677">
        <v>0</v>
      </c>
      <c r="AO84" s="677">
        <v>4.5330000000000004</v>
      </c>
      <c r="AP84" s="677">
        <v>0.06</v>
      </c>
      <c r="AQ84" s="677">
        <v>0</v>
      </c>
      <c r="AR84" s="677">
        <v>4.5330000000000004</v>
      </c>
      <c r="AS84" s="677">
        <v>0.06</v>
      </c>
      <c r="AT84" s="677">
        <v>0</v>
      </c>
      <c r="AU84" s="677">
        <v>4.5330000000000004</v>
      </c>
      <c r="AV84" s="677">
        <v>0.06</v>
      </c>
      <c r="AW84" s="677">
        <v>0</v>
      </c>
      <c r="AX84" s="677">
        <v>4.5330000000000004</v>
      </c>
      <c r="AY84" s="677">
        <v>0.06</v>
      </c>
      <c r="AZ84" s="677">
        <v>0</v>
      </c>
      <c r="BA84" s="677">
        <v>4.5330000000000004</v>
      </c>
      <c r="BB84" s="677">
        <v>0.06</v>
      </c>
      <c r="BC84" s="677">
        <v>0</v>
      </c>
      <c r="BD84" s="677">
        <v>4.5330000000000004</v>
      </c>
      <c r="BE84" s="677">
        <v>0.06</v>
      </c>
      <c r="BF84" s="677">
        <v>0</v>
      </c>
      <c r="BG84" s="677">
        <v>4.5330000000000004</v>
      </c>
      <c r="BH84" s="677">
        <v>0.06</v>
      </c>
      <c r="BI84" s="567"/>
      <c r="BJ84" s="567"/>
      <c r="BK84" s="567"/>
      <c r="BL84" s="567"/>
      <c r="BM84" s="567"/>
      <c r="BN84" s="567"/>
      <c r="BO84" s="567"/>
      <c r="BP84" s="567"/>
      <c r="BQ84" s="567"/>
      <c r="BR84" s="567"/>
      <c r="BS84" s="402"/>
      <c r="BT84" s="402"/>
      <c r="BU84" s="402"/>
      <c r="BV84" s="402"/>
      <c r="BW84" s="402"/>
      <c r="BX84" s="402"/>
      <c r="BY84" s="402"/>
      <c r="BZ84" s="402"/>
      <c r="CA84" s="402"/>
      <c r="CB84" s="402"/>
      <c r="CC84" s="402"/>
      <c r="CD84" s="402"/>
      <c r="CE84" s="402"/>
      <c r="CF84" s="402"/>
      <c r="CG84" s="402"/>
      <c r="CH84" s="402"/>
      <c r="CI84" s="402"/>
      <c r="CJ84" s="402"/>
      <c r="CK84" s="402"/>
      <c r="CL84" s="402"/>
      <c r="CM84" s="402"/>
      <c r="CN84" s="402"/>
      <c r="CO84" s="402"/>
      <c r="CP84" s="402"/>
      <c r="CQ84" s="402"/>
      <c r="CR84" s="402"/>
      <c r="CS84" s="402"/>
      <c r="CT84" s="402"/>
      <c r="CU84" s="402"/>
      <c r="CV84" s="402"/>
    </row>
    <row r="85" spans="2:100" ht="16.5" customHeight="1" x14ac:dyDescent="0.3">
      <c r="B85" s="493"/>
      <c r="E85" s="1249" t="s">
        <v>1336</v>
      </c>
      <c r="F85" s="1250"/>
      <c r="G85" s="677">
        <v>0</v>
      </c>
      <c r="H85" s="677">
        <v>4.7489999999999997</v>
      </c>
      <c r="I85" s="677">
        <v>6.3E-2</v>
      </c>
      <c r="J85" s="677">
        <v>0</v>
      </c>
      <c r="K85" s="677">
        <v>4.7489999999999997</v>
      </c>
      <c r="L85" s="677">
        <v>6.3E-2</v>
      </c>
      <c r="M85" s="677">
        <v>0</v>
      </c>
      <c r="N85" s="677">
        <v>4.7489999999999997</v>
      </c>
      <c r="O85" s="677">
        <v>6.3E-2</v>
      </c>
      <c r="P85" s="677">
        <v>0</v>
      </c>
      <c r="Q85" s="677">
        <v>4.7489999999999997</v>
      </c>
      <c r="R85" s="677">
        <v>6.3E-2</v>
      </c>
      <c r="S85" s="677">
        <v>0</v>
      </c>
      <c r="T85" s="677">
        <v>4.7489999999999997</v>
      </c>
      <c r="U85" s="677">
        <v>6.3E-2</v>
      </c>
      <c r="V85" s="677">
        <v>0</v>
      </c>
      <c r="W85" s="677">
        <v>4.7489999999999997</v>
      </c>
      <c r="X85" s="677">
        <v>6.3E-2</v>
      </c>
      <c r="Y85" s="677">
        <v>0</v>
      </c>
      <c r="Z85" s="677">
        <v>4.7489999999999997</v>
      </c>
      <c r="AA85" s="677">
        <v>6.3E-2</v>
      </c>
      <c r="AB85" s="677">
        <v>0</v>
      </c>
      <c r="AC85" s="677">
        <v>4.7489999999999997</v>
      </c>
      <c r="AD85" s="677">
        <v>6.3E-2</v>
      </c>
      <c r="AE85" s="677">
        <v>0</v>
      </c>
      <c r="AF85" s="677">
        <v>4.7489999999999997</v>
      </c>
      <c r="AG85" s="677">
        <v>6.3E-2</v>
      </c>
      <c r="AH85" s="677">
        <v>0</v>
      </c>
      <c r="AI85" s="677">
        <v>4.7489999999999997</v>
      </c>
      <c r="AJ85" s="677">
        <v>6.3E-2</v>
      </c>
      <c r="AK85" s="677">
        <v>0</v>
      </c>
      <c r="AL85" s="677">
        <v>4.7489999999999997</v>
      </c>
      <c r="AM85" s="677">
        <v>6.3E-2</v>
      </c>
      <c r="AN85" s="677">
        <v>0</v>
      </c>
      <c r="AO85" s="677">
        <v>4.7489999999999997</v>
      </c>
      <c r="AP85" s="677">
        <v>6.3E-2</v>
      </c>
      <c r="AQ85" s="677">
        <v>0</v>
      </c>
      <c r="AR85" s="677">
        <v>4.7489999999999997</v>
      </c>
      <c r="AS85" s="677">
        <v>6.3E-2</v>
      </c>
      <c r="AT85" s="677">
        <v>0</v>
      </c>
      <c r="AU85" s="677">
        <v>4.7489999999999997</v>
      </c>
      <c r="AV85" s="677">
        <v>6.3E-2</v>
      </c>
      <c r="AW85" s="677">
        <v>0</v>
      </c>
      <c r="AX85" s="677">
        <v>4.7489999999999997</v>
      </c>
      <c r="AY85" s="677">
        <v>6.3E-2</v>
      </c>
      <c r="AZ85" s="677">
        <v>0</v>
      </c>
      <c r="BA85" s="677">
        <v>4.7489999999999997</v>
      </c>
      <c r="BB85" s="677">
        <v>6.3E-2</v>
      </c>
      <c r="BC85" s="677">
        <v>0</v>
      </c>
      <c r="BD85" s="677">
        <v>4.7489999999999997</v>
      </c>
      <c r="BE85" s="677">
        <v>6.3E-2</v>
      </c>
      <c r="BF85" s="677">
        <v>0</v>
      </c>
      <c r="BG85" s="677">
        <v>4.7489999999999997</v>
      </c>
      <c r="BH85" s="677">
        <v>6.3E-2</v>
      </c>
      <c r="BI85" s="567"/>
      <c r="BJ85" s="567"/>
      <c r="BK85" s="567"/>
      <c r="BL85" s="567"/>
      <c r="BM85" s="567"/>
      <c r="BN85" s="567"/>
      <c r="BO85" s="567"/>
      <c r="BP85" s="567"/>
      <c r="BQ85" s="567"/>
      <c r="BR85" s="567"/>
      <c r="BS85" s="402"/>
      <c r="BT85" s="402"/>
      <c r="BU85" s="402"/>
      <c r="BV85" s="402"/>
      <c r="BW85" s="402"/>
      <c r="BX85" s="402"/>
      <c r="BY85" s="402"/>
      <c r="BZ85" s="402"/>
      <c r="CA85" s="402"/>
      <c r="CB85" s="402"/>
      <c r="CC85" s="402"/>
      <c r="CD85" s="402"/>
      <c r="CE85" s="402"/>
      <c r="CF85" s="402"/>
      <c r="CG85" s="402"/>
      <c r="CH85" s="402"/>
      <c r="CI85" s="402"/>
      <c r="CJ85" s="402"/>
      <c r="CK85" s="402"/>
      <c r="CL85" s="402"/>
      <c r="CM85" s="402"/>
      <c r="CN85" s="402"/>
      <c r="CO85" s="402"/>
      <c r="CP85" s="402"/>
      <c r="CQ85" s="402"/>
      <c r="CR85" s="402"/>
      <c r="CS85" s="402"/>
      <c r="CT85" s="402"/>
      <c r="CU85" s="402"/>
      <c r="CV85" s="402"/>
    </row>
    <row r="86" spans="2:100" ht="16.5" customHeight="1" x14ac:dyDescent="0.3">
      <c r="B86" s="493"/>
      <c r="E86" s="1249" t="s">
        <v>1337</v>
      </c>
      <c r="F86" s="1250"/>
      <c r="G86" s="677">
        <v>0</v>
      </c>
      <c r="H86" s="677">
        <v>4.665</v>
      </c>
      <c r="I86" s="677">
        <v>6.2E-2</v>
      </c>
      <c r="J86" s="677">
        <v>0</v>
      </c>
      <c r="K86" s="677">
        <v>4.665</v>
      </c>
      <c r="L86" s="677">
        <v>6.2E-2</v>
      </c>
      <c r="M86" s="677">
        <v>0</v>
      </c>
      <c r="N86" s="677">
        <v>4.665</v>
      </c>
      <c r="O86" s="677">
        <v>6.2E-2</v>
      </c>
      <c r="P86" s="677">
        <v>0</v>
      </c>
      <c r="Q86" s="677">
        <v>4.665</v>
      </c>
      <c r="R86" s="677">
        <v>6.2E-2</v>
      </c>
      <c r="S86" s="677">
        <v>0</v>
      </c>
      <c r="T86" s="677">
        <v>4.665</v>
      </c>
      <c r="U86" s="677">
        <v>6.2E-2</v>
      </c>
      <c r="V86" s="677">
        <v>0</v>
      </c>
      <c r="W86" s="677">
        <v>4.665</v>
      </c>
      <c r="X86" s="677">
        <v>6.2E-2</v>
      </c>
      <c r="Y86" s="677">
        <v>0</v>
      </c>
      <c r="Z86" s="677">
        <v>4.665</v>
      </c>
      <c r="AA86" s="677">
        <v>6.2E-2</v>
      </c>
      <c r="AB86" s="677">
        <v>0</v>
      </c>
      <c r="AC86" s="677">
        <v>4.665</v>
      </c>
      <c r="AD86" s="677">
        <v>6.2E-2</v>
      </c>
      <c r="AE86" s="677">
        <v>0</v>
      </c>
      <c r="AF86" s="677">
        <v>4.665</v>
      </c>
      <c r="AG86" s="677">
        <v>6.2E-2</v>
      </c>
      <c r="AH86" s="677">
        <v>0</v>
      </c>
      <c r="AI86" s="677">
        <v>4.665</v>
      </c>
      <c r="AJ86" s="677">
        <v>6.2E-2</v>
      </c>
      <c r="AK86" s="677">
        <v>0</v>
      </c>
      <c r="AL86" s="677">
        <v>4.665</v>
      </c>
      <c r="AM86" s="677">
        <v>6.2E-2</v>
      </c>
      <c r="AN86" s="677">
        <v>0</v>
      </c>
      <c r="AO86" s="677">
        <v>4.665</v>
      </c>
      <c r="AP86" s="677">
        <v>6.2E-2</v>
      </c>
      <c r="AQ86" s="677">
        <v>0</v>
      </c>
      <c r="AR86" s="677">
        <v>4.665</v>
      </c>
      <c r="AS86" s="677">
        <v>6.2E-2</v>
      </c>
      <c r="AT86" s="677">
        <v>0</v>
      </c>
      <c r="AU86" s="677">
        <v>4.665</v>
      </c>
      <c r="AV86" s="677">
        <v>6.2E-2</v>
      </c>
      <c r="AW86" s="677">
        <v>0</v>
      </c>
      <c r="AX86" s="677">
        <v>4.665</v>
      </c>
      <c r="AY86" s="677">
        <v>6.2E-2</v>
      </c>
      <c r="AZ86" s="677">
        <v>0</v>
      </c>
      <c r="BA86" s="677">
        <v>4.665</v>
      </c>
      <c r="BB86" s="677">
        <v>6.2E-2</v>
      </c>
      <c r="BC86" s="677">
        <v>0</v>
      </c>
      <c r="BD86" s="677">
        <v>4.665</v>
      </c>
      <c r="BE86" s="677">
        <v>6.2E-2</v>
      </c>
      <c r="BF86" s="677">
        <v>0</v>
      </c>
      <c r="BG86" s="677">
        <v>4.665</v>
      </c>
      <c r="BH86" s="677">
        <v>6.2E-2</v>
      </c>
      <c r="BI86" s="567"/>
      <c r="BJ86" s="567"/>
      <c r="BK86" s="567"/>
      <c r="BL86" s="567"/>
      <c r="BM86" s="567"/>
      <c r="BN86" s="567"/>
      <c r="BO86" s="567"/>
      <c r="BP86" s="567"/>
      <c r="BQ86" s="567"/>
      <c r="BR86" s="567"/>
      <c r="BS86" s="402"/>
      <c r="BT86" s="402"/>
      <c r="BU86" s="402"/>
      <c r="BV86" s="402"/>
      <c r="BW86" s="402"/>
      <c r="BX86" s="402"/>
      <c r="BY86" s="402"/>
      <c r="BZ86" s="402"/>
      <c r="CA86" s="402"/>
      <c r="CB86" s="402"/>
      <c r="CC86" s="402"/>
      <c r="CD86" s="402"/>
      <c r="CE86" s="402"/>
      <c r="CF86" s="402"/>
      <c r="CG86" s="402"/>
      <c r="CH86" s="402"/>
      <c r="CI86" s="402"/>
      <c r="CJ86" s="402"/>
      <c r="CK86" s="402"/>
      <c r="CL86" s="402"/>
      <c r="CM86" s="402"/>
      <c r="CN86" s="402"/>
      <c r="CO86" s="402"/>
      <c r="CP86" s="402"/>
      <c r="CQ86" s="402"/>
      <c r="CR86" s="402"/>
      <c r="CS86" s="402"/>
      <c r="CT86" s="402"/>
      <c r="CU86" s="402"/>
      <c r="CV86" s="402"/>
    </row>
    <row r="87" spans="2:100" ht="16.5" customHeight="1" x14ac:dyDescent="0.3">
      <c r="B87" s="493"/>
      <c r="E87" s="1249" t="s">
        <v>1338</v>
      </c>
      <c r="F87" s="1250"/>
      <c r="G87" s="677">
        <v>0</v>
      </c>
      <c r="H87" s="677">
        <v>4.8479999999999999</v>
      </c>
      <c r="I87" s="677">
        <v>6.5000000000000002E-2</v>
      </c>
      <c r="J87" s="677">
        <v>0</v>
      </c>
      <c r="K87" s="677">
        <v>4.8479999999999999</v>
      </c>
      <c r="L87" s="677">
        <v>6.5000000000000002E-2</v>
      </c>
      <c r="M87" s="677">
        <v>0</v>
      </c>
      <c r="N87" s="677">
        <v>4.8479999999999999</v>
      </c>
      <c r="O87" s="677">
        <v>6.5000000000000002E-2</v>
      </c>
      <c r="P87" s="677">
        <v>0</v>
      </c>
      <c r="Q87" s="677">
        <v>4.8479999999999999</v>
      </c>
      <c r="R87" s="677">
        <v>6.5000000000000002E-2</v>
      </c>
      <c r="S87" s="677">
        <v>0</v>
      </c>
      <c r="T87" s="677">
        <v>4.8479999999999999</v>
      </c>
      <c r="U87" s="677">
        <v>6.5000000000000002E-2</v>
      </c>
      <c r="V87" s="677">
        <v>0</v>
      </c>
      <c r="W87" s="677">
        <v>4.8479999999999999</v>
      </c>
      <c r="X87" s="677">
        <v>6.5000000000000002E-2</v>
      </c>
      <c r="Y87" s="677">
        <v>0</v>
      </c>
      <c r="Z87" s="677">
        <v>4.8479999999999999</v>
      </c>
      <c r="AA87" s="677">
        <v>6.5000000000000002E-2</v>
      </c>
      <c r="AB87" s="677">
        <v>0</v>
      </c>
      <c r="AC87" s="677">
        <v>4.8479999999999999</v>
      </c>
      <c r="AD87" s="677">
        <v>6.5000000000000002E-2</v>
      </c>
      <c r="AE87" s="677">
        <v>0</v>
      </c>
      <c r="AF87" s="677">
        <v>4.8479999999999999</v>
      </c>
      <c r="AG87" s="677">
        <v>6.5000000000000002E-2</v>
      </c>
      <c r="AH87" s="677">
        <v>0</v>
      </c>
      <c r="AI87" s="677">
        <v>4.8479999999999999</v>
      </c>
      <c r="AJ87" s="677">
        <v>6.5000000000000002E-2</v>
      </c>
      <c r="AK87" s="677">
        <v>0</v>
      </c>
      <c r="AL87" s="677">
        <v>4.8479999999999999</v>
      </c>
      <c r="AM87" s="677">
        <v>6.5000000000000002E-2</v>
      </c>
      <c r="AN87" s="677">
        <v>0</v>
      </c>
      <c r="AO87" s="677">
        <v>4.8479999999999999</v>
      </c>
      <c r="AP87" s="677">
        <v>6.5000000000000002E-2</v>
      </c>
      <c r="AQ87" s="677">
        <v>0</v>
      </c>
      <c r="AR87" s="677">
        <v>4.8479999999999999</v>
      </c>
      <c r="AS87" s="677">
        <v>6.5000000000000002E-2</v>
      </c>
      <c r="AT87" s="677">
        <v>0</v>
      </c>
      <c r="AU87" s="677">
        <v>4.8479999999999999</v>
      </c>
      <c r="AV87" s="677">
        <v>6.5000000000000002E-2</v>
      </c>
      <c r="AW87" s="677">
        <v>0</v>
      </c>
      <c r="AX87" s="677">
        <v>4.8479999999999999</v>
      </c>
      <c r="AY87" s="677">
        <v>6.5000000000000002E-2</v>
      </c>
      <c r="AZ87" s="677">
        <v>0</v>
      </c>
      <c r="BA87" s="677">
        <v>4.8479999999999999</v>
      </c>
      <c r="BB87" s="677">
        <v>6.5000000000000002E-2</v>
      </c>
      <c r="BC87" s="677">
        <v>0</v>
      </c>
      <c r="BD87" s="677">
        <v>4.8479999999999999</v>
      </c>
      <c r="BE87" s="677">
        <v>6.5000000000000002E-2</v>
      </c>
      <c r="BF87" s="677">
        <v>0</v>
      </c>
      <c r="BG87" s="677">
        <v>4.8479999999999999</v>
      </c>
      <c r="BH87" s="677">
        <v>6.5000000000000002E-2</v>
      </c>
      <c r="BI87" s="567"/>
      <c r="BJ87" s="567"/>
      <c r="BK87" s="567"/>
      <c r="BL87" s="567"/>
      <c r="BM87" s="567"/>
      <c r="BN87" s="567"/>
      <c r="BO87" s="567"/>
      <c r="BP87" s="567"/>
      <c r="BQ87" s="567"/>
      <c r="BR87" s="567"/>
      <c r="BS87" s="402"/>
      <c r="BT87" s="402"/>
      <c r="BU87" s="402"/>
      <c r="BV87" s="402"/>
      <c r="BW87" s="402"/>
      <c r="BX87" s="402"/>
      <c r="BY87" s="402"/>
      <c r="BZ87" s="402"/>
      <c r="CA87" s="402"/>
      <c r="CB87" s="402"/>
      <c r="CC87" s="402"/>
      <c r="CD87" s="402"/>
      <c r="CE87" s="402"/>
      <c r="CF87" s="402"/>
      <c r="CG87" s="402"/>
      <c r="CH87" s="402"/>
      <c r="CI87" s="402"/>
      <c r="CJ87" s="402"/>
      <c r="CK87" s="402"/>
      <c r="CL87" s="402"/>
      <c r="CM87" s="402"/>
      <c r="CN87" s="402"/>
      <c r="CO87" s="402"/>
      <c r="CP87" s="402"/>
      <c r="CQ87" s="402"/>
      <c r="CR87" s="402"/>
      <c r="CS87" s="402"/>
      <c r="CT87" s="402"/>
      <c r="CU87" s="402"/>
      <c r="CV87" s="402"/>
    </row>
    <row r="88" spans="2:100" ht="16.5" customHeight="1" x14ac:dyDescent="0.3">
      <c r="B88" s="493"/>
      <c r="E88" s="1249" t="s">
        <v>1339</v>
      </c>
      <c r="F88" s="1250"/>
      <c r="G88" s="677">
        <v>0</v>
      </c>
      <c r="H88" s="677">
        <v>6.2779999999999996</v>
      </c>
      <c r="I88" s="677">
        <v>3.1E-2</v>
      </c>
      <c r="J88" s="677">
        <v>0</v>
      </c>
      <c r="K88" s="677">
        <v>6.2779999999999996</v>
      </c>
      <c r="L88" s="677">
        <v>3.1E-2</v>
      </c>
      <c r="M88" s="677">
        <v>0</v>
      </c>
      <c r="N88" s="677">
        <v>6.2779999999999996</v>
      </c>
      <c r="O88" s="677">
        <v>3.1E-2</v>
      </c>
      <c r="P88" s="677">
        <v>0</v>
      </c>
      <c r="Q88" s="677">
        <v>6.2779999999999996</v>
      </c>
      <c r="R88" s="677">
        <v>3.1E-2</v>
      </c>
      <c r="S88" s="677">
        <v>0</v>
      </c>
      <c r="T88" s="677">
        <v>6.2779999999999996</v>
      </c>
      <c r="U88" s="677">
        <v>3.1E-2</v>
      </c>
      <c r="V88" s="677">
        <v>0</v>
      </c>
      <c r="W88" s="677">
        <v>6.2779999999999996</v>
      </c>
      <c r="X88" s="677">
        <v>3.1E-2</v>
      </c>
      <c r="Y88" s="677">
        <v>0</v>
      </c>
      <c r="Z88" s="677">
        <v>6.2779999999999996</v>
      </c>
      <c r="AA88" s="677">
        <v>3.1E-2</v>
      </c>
      <c r="AB88" s="677">
        <v>0</v>
      </c>
      <c r="AC88" s="677">
        <v>6.2779999999999996</v>
      </c>
      <c r="AD88" s="677">
        <v>3.1E-2</v>
      </c>
      <c r="AE88" s="677">
        <v>0</v>
      </c>
      <c r="AF88" s="677">
        <v>6.2779999999999996</v>
      </c>
      <c r="AG88" s="677">
        <v>3.1E-2</v>
      </c>
      <c r="AH88" s="677">
        <v>0</v>
      </c>
      <c r="AI88" s="677">
        <v>6.2779999999999996</v>
      </c>
      <c r="AJ88" s="677">
        <v>3.1E-2</v>
      </c>
      <c r="AK88" s="677">
        <v>0</v>
      </c>
      <c r="AL88" s="677">
        <v>6.2779999999999996</v>
      </c>
      <c r="AM88" s="677">
        <v>3.1E-2</v>
      </c>
      <c r="AN88" s="677">
        <v>0</v>
      </c>
      <c r="AO88" s="677">
        <v>6.2779999999999996</v>
      </c>
      <c r="AP88" s="677">
        <v>3.1E-2</v>
      </c>
      <c r="AQ88" s="677">
        <v>0</v>
      </c>
      <c r="AR88" s="677">
        <v>6.2779999999999996</v>
      </c>
      <c r="AS88" s="677">
        <v>3.1E-2</v>
      </c>
      <c r="AT88" s="677">
        <v>0</v>
      </c>
      <c r="AU88" s="677">
        <v>6.2779999999999996</v>
      </c>
      <c r="AV88" s="677">
        <v>3.1E-2</v>
      </c>
      <c r="AW88" s="677">
        <v>0</v>
      </c>
      <c r="AX88" s="677">
        <v>6.2779999999999996</v>
      </c>
      <c r="AY88" s="677">
        <v>3.1E-2</v>
      </c>
      <c r="AZ88" s="677">
        <v>0</v>
      </c>
      <c r="BA88" s="677">
        <v>6.2779999999999996</v>
      </c>
      <c r="BB88" s="677">
        <v>3.1E-2</v>
      </c>
      <c r="BC88" s="677">
        <v>0</v>
      </c>
      <c r="BD88" s="677">
        <v>6.2779999999999996</v>
      </c>
      <c r="BE88" s="677">
        <v>3.1E-2</v>
      </c>
      <c r="BF88" s="677">
        <v>0</v>
      </c>
      <c r="BG88" s="677">
        <v>6.2779999999999996</v>
      </c>
      <c r="BH88" s="677">
        <v>3.1E-2</v>
      </c>
      <c r="BI88" s="567"/>
      <c r="BJ88" s="567"/>
      <c r="BK88" s="567"/>
      <c r="BL88" s="567"/>
      <c r="BM88" s="567"/>
      <c r="BN88" s="567"/>
      <c r="BO88" s="567"/>
      <c r="BP88" s="567"/>
      <c r="BQ88" s="567"/>
      <c r="BR88" s="567"/>
      <c r="BS88" s="402"/>
      <c r="BT88" s="402"/>
      <c r="BU88" s="402"/>
      <c r="BV88" s="402"/>
      <c r="BW88" s="402"/>
      <c r="BX88" s="402"/>
      <c r="BY88" s="402"/>
      <c r="BZ88" s="402"/>
      <c r="CA88" s="402"/>
      <c r="CB88" s="402"/>
      <c r="CC88" s="402"/>
      <c r="CD88" s="402"/>
      <c r="CE88" s="402"/>
      <c r="CF88" s="402"/>
      <c r="CG88" s="402"/>
      <c r="CH88" s="402"/>
      <c r="CI88" s="402"/>
      <c r="CJ88" s="402"/>
      <c r="CK88" s="402"/>
      <c r="CL88" s="402"/>
      <c r="CM88" s="402"/>
      <c r="CN88" s="402"/>
      <c r="CO88" s="402"/>
      <c r="CP88" s="402"/>
      <c r="CQ88" s="402"/>
      <c r="CR88" s="402"/>
      <c r="CS88" s="402"/>
      <c r="CT88" s="402"/>
      <c r="CU88" s="402"/>
      <c r="CV88" s="402"/>
    </row>
    <row r="89" spans="2:100" ht="16.5" customHeight="1" x14ac:dyDescent="0.3">
      <c r="B89" s="493"/>
      <c r="E89" s="1249" t="s">
        <v>209</v>
      </c>
      <c r="F89" s="1250"/>
      <c r="G89" s="677">
        <v>3.169</v>
      </c>
      <c r="H89" s="677">
        <v>0.32500000000000001</v>
      </c>
      <c r="I89" s="677">
        <v>0.02</v>
      </c>
      <c r="J89" s="677">
        <v>3.169</v>
      </c>
      <c r="K89" s="677">
        <v>0.32500000000000001</v>
      </c>
      <c r="L89" s="677">
        <v>0.02</v>
      </c>
      <c r="M89" s="677">
        <v>3.169</v>
      </c>
      <c r="N89" s="677">
        <v>0.32500000000000001</v>
      </c>
      <c r="O89" s="677">
        <v>0.02</v>
      </c>
      <c r="P89" s="677">
        <v>3.169</v>
      </c>
      <c r="Q89" s="677">
        <v>0.32500000000000001</v>
      </c>
      <c r="R89" s="677">
        <v>0.02</v>
      </c>
      <c r="S89" s="677">
        <v>3.169</v>
      </c>
      <c r="T89" s="677">
        <v>0.32500000000000001</v>
      </c>
      <c r="U89" s="677">
        <v>0.02</v>
      </c>
      <c r="V89" s="677">
        <v>3.169</v>
      </c>
      <c r="W89" s="677">
        <v>0.32500000000000001</v>
      </c>
      <c r="X89" s="677">
        <v>0.02</v>
      </c>
      <c r="Y89" s="677">
        <v>3.169</v>
      </c>
      <c r="Z89" s="677">
        <v>0.32500000000000001</v>
      </c>
      <c r="AA89" s="677">
        <v>0.02</v>
      </c>
      <c r="AB89" s="677">
        <v>3.169</v>
      </c>
      <c r="AC89" s="677">
        <v>0.32500000000000001</v>
      </c>
      <c r="AD89" s="677">
        <v>0.02</v>
      </c>
      <c r="AE89" s="677">
        <v>3.169</v>
      </c>
      <c r="AF89" s="677">
        <v>0.32500000000000001</v>
      </c>
      <c r="AG89" s="677">
        <v>0.02</v>
      </c>
      <c r="AH89" s="677">
        <v>3.169</v>
      </c>
      <c r="AI89" s="677">
        <v>0.32500000000000001</v>
      </c>
      <c r="AJ89" s="677">
        <v>0.02</v>
      </c>
      <c r="AK89" s="677">
        <v>3.169</v>
      </c>
      <c r="AL89" s="677">
        <v>0.32500000000000001</v>
      </c>
      <c r="AM89" s="677">
        <v>0.02</v>
      </c>
      <c r="AN89" s="677">
        <v>3.169</v>
      </c>
      <c r="AO89" s="677">
        <v>0.32500000000000001</v>
      </c>
      <c r="AP89" s="677">
        <v>0.02</v>
      </c>
      <c r="AQ89" s="677">
        <v>3.169</v>
      </c>
      <c r="AR89" s="677">
        <v>0.32500000000000001</v>
      </c>
      <c r="AS89" s="677">
        <v>0.02</v>
      </c>
      <c r="AT89" s="677">
        <v>3.169</v>
      </c>
      <c r="AU89" s="677">
        <v>0.32500000000000001</v>
      </c>
      <c r="AV89" s="677">
        <v>0.02</v>
      </c>
      <c r="AW89" s="677">
        <v>3.169</v>
      </c>
      <c r="AX89" s="677">
        <v>0.32500000000000001</v>
      </c>
      <c r="AY89" s="677">
        <v>0.02</v>
      </c>
      <c r="AZ89" s="677">
        <v>3.169</v>
      </c>
      <c r="BA89" s="677">
        <v>0.32500000000000001</v>
      </c>
      <c r="BB89" s="677">
        <v>0.02</v>
      </c>
      <c r="BC89" s="677">
        <v>3.169</v>
      </c>
      <c r="BD89" s="677">
        <v>0.32500000000000001</v>
      </c>
      <c r="BE89" s="677">
        <v>0.02</v>
      </c>
      <c r="BF89" s="677">
        <v>3.169</v>
      </c>
      <c r="BG89" s="677">
        <v>0.32500000000000001</v>
      </c>
      <c r="BH89" s="677">
        <v>0.02</v>
      </c>
      <c r="BI89" s="567"/>
      <c r="BJ89" s="567"/>
      <c r="BK89" s="567"/>
      <c r="BL89" s="567"/>
      <c r="BM89" s="567"/>
      <c r="BN89" s="567"/>
      <c r="BO89" s="567"/>
      <c r="BP89" s="567"/>
      <c r="BQ89" s="567"/>
      <c r="BR89" s="567"/>
      <c r="BS89" s="402"/>
      <c r="BT89" s="402"/>
      <c r="BU89" s="402"/>
      <c r="BV89" s="402"/>
      <c r="BW89" s="402"/>
      <c r="BX89" s="402"/>
      <c r="BY89" s="402"/>
      <c r="BZ89" s="402"/>
      <c r="CA89" s="402"/>
      <c r="CB89" s="402"/>
      <c r="CC89" s="402"/>
      <c r="CD89" s="402"/>
      <c r="CE89" s="402"/>
      <c r="CF89" s="402"/>
      <c r="CG89" s="402"/>
      <c r="CH89" s="402"/>
      <c r="CI89" s="402"/>
      <c r="CJ89" s="402"/>
      <c r="CK89" s="402"/>
      <c r="CL89" s="402"/>
      <c r="CM89" s="402"/>
      <c r="CN89" s="402"/>
      <c r="CO89" s="402"/>
      <c r="CP89" s="402"/>
      <c r="CQ89" s="402"/>
      <c r="CR89" s="402"/>
      <c r="CS89" s="402"/>
      <c r="CT89" s="402"/>
      <c r="CU89" s="402"/>
      <c r="CV89" s="402"/>
    </row>
    <row r="90" spans="2:100" ht="16.5" customHeight="1" x14ac:dyDescent="0.3">
      <c r="B90" s="493"/>
      <c r="E90" s="1249" t="s">
        <v>864</v>
      </c>
      <c r="F90" s="1250"/>
      <c r="G90" s="677">
        <v>3.0169999999999999</v>
      </c>
      <c r="H90" s="677">
        <v>0.28199999999999997</v>
      </c>
      <c r="I90" s="677">
        <v>4.2000000000000003E-2</v>
      </c>
      <c r="J90" s="677">
        <v>3.0169999999999999</v>
      </c>
      <c r="K90" s="677">
        <v>0.28199999999999997</v>
      </c>
      <c r="L90" s="677">
        <v>4.2000000000000003E-2</v>
      </c>
      <c r="M90" s="677">
        <v>3.0169999999999999</v>
      </c>
      <c r="N90" s="677">
        <v>0.28199999999999997</v>
      </c>
      <c r="O90" s="677">
        <v>4.2000000000000003E-2</v>
      </c>
      <c r="P90" s="677">
        <v>3.0169999999999999</v>
      </c>
      <c r="Q90" s="677">
        <v>0.28199999999999997</v>
      </c>
      <c r="R90" s="677">
        <v>4.2000000000000003E-2</v>
      </c>
      <c r="S90" s="677">
        <v>3.0169999999999999</v>
      </c>
      <c r="T90" s="677">
        <v>0.28199999999999997</v>
      </c>
      <c r="U90" s="677">
        <v>4.2000000000000003E-2</v>
      </c>
      <c r="V90" s="677">
        <v>3.0169999999999999</v>
      </c>
      <c r="W90" s="677">
        <v>0.28199999999999997</v>
      </c>
      <c r="X90" s="677">
        <v>4.2000000000000003E-2</v>
      </c>
      <c r="Y90" s="677">
        <v>3.0169999999999999</v>
      </c>
      <c r="Z90" s="677">
        <v>0.28199999999999997</v>
      </c>
      <c r="AA90" s="677">
        <v>4.2000000000000003E-2</v>
      </c>
      <c r="AB90" s="677">
        <v>3.0169999999999999</v>
      </c>
      <c r="AC90" s="677">
        <v>0.28199999999999997</v>
      </c>
      <c r="AD90" s="677">
        <v>4.2000000000000003E-2</v>
      </c>
      <c r="AE90" s="677">
        <v>3.0169999999999999</v>
      </c>
      <c r="AF90" s="677">
        <v>0.28199999999999997</v>
      </c>
      <c r="AG90" s="677">
        <v>4.2000000000000003E-2</v>
      </c>
      <c r="AH90" s="677">
        <v>3.0169999999999999</v>
      </c>
      <c r="AI90" s="677">
        <v>0.28199999999999997</v>
      </c>
      <c r="AJ90" s="677">
        <v>4.2000000000000003E-2</v>
      </c>
      <c r="AK90" s="677">
        <v>3.0169999999999999</v>
      </c>
      <c r="AL90" s="677">
        <v>0.28199999999999997</v>
      </c>
      <c r="AM90" s="677">
        <v>4.2000000000000003E-2</v>
      </c>
      <c r="AN90" s="677">
        <v>3.0169999999999999</v>
      </c>
      <c r="AO90" s="677">
        <v>0.28199999999999997</v>
      </c>
      <c r="AP90" s="677">
        <v>4.2000000000000003E-2</v>
      </c>
      <c r="AQ90" s="677">
        <v>3.0169999999999999</v>
      </c>
      <c r="AR90" s="677">
        <v>0.28199999999999997</v>
      </c>
      <c r="AS90" s="677">
        <v>4.2000000000000003E-2</v>
      </c>
      <c r="AT90" s="677">
        <v>3.0169999999999999</v>
      </c>
      <c r="AU90" s="677">
        <v>0.28199999999999997</v>
      </c>
      <c r="AV90" s="677">
        <v>4.2000000000000003E-2</v>
      </c>
      <c r="AW90" s="677">
        <v>3.0169999999999999</v>
      </c>
      <c r="AX90" s="677">
        <v>0.28199999999999997</v>
      </c>
      <c r="AY90" s="677">
        <v>4.2000000000000003E-2</v>
      </c>
      <c r="AZ90" s="677">
        <v>3.0169999999999999</v>
      </c>
      <c r="BA90" s="677">
        <v>0.28199999999999997</v>
      </c>
      <c r="BB90" s="677">
        <v>4.2000000000000003E-2</v>
      </c>
      <c r="BC90" s="677">
        <v>3.0169999999999999</v>
      </c>
      <c r="BD90" s="677">
        <v>0.28199999999999997</v>
      </c>
      <c r="BE90" s="677">
        <v>4.2000000000000003E-2</v>
      </c>
      <c r="BF90" s="677">
        <v>3.0169999999999999</v>
      </c>
      <c r="BG90" s="677">
        <v>0.28199999999999997</v>
      </c>
      <c r="BH90" s="677">
        <v>4.2000000000000003E-2</v>
      </c>
      <c r="BI90" s="567"/>
      <c r="BJ90" s="567"/>
      <c r="BK90" s="567"/>
      <c r="BL90" s="567"/>
      <c r="BM90" s="567"/>
      <c r="BN90" s="567"/>
      <c r="BO90" s="567"/>
      <c r="BP90" s="567"/>
      <c r="BQ90" s="567"/>
      <c r="BR90" s="567"/>
      <c r="BS90" s="402"/>
      <c r="BT90" s="402"/>
      <c r="BU90" s="402"/>
      <c r="BV90" s="402"/>
      <c r="BW90" s="402"/>
      <c r="BX90" s="402"/>
      <c r="BY90" s="402"/>
      <c r="BZ90" s="402"/>
      <c r="CA90" s="402"/>
      <c r="CB90" s="402"/>
      <c r="CC90" s="402"/>
      <c r="CD90" s="402"/>
      <c r="CE90" s="402"/>
      <c r="CF90" s="402"/>
      <c r="CG90" s="402"/>
      <c r="CH90" s="402"/>
      <c r="CI90" s="402"/>
      <c r="CJ90" s="402"/>
      <c r="CK90" s="402"/>
      <c r="CL90" s="402"/>
      <c r="CM90" s="402"/>
      <c r="CN90" s="402"/>
      <c r="CO90" s="402"/>
      <c r="CP90" s="402"/>
      <c r="CQ90" s="402"/>
      <c r="CR90" s="402"/>
      <c r="CS90" s="402"/>
      <c r="CT90" s="402"/>
      <c r="CU90" s="402"/>
      <c r="CV90" s="402"/>
    </row>
    <row r="91" spans="2:100" ht="16.5" customHeight="1" x14ac:dyDescent="0.3">
      <c r="B91" s="493"/>
      <c r="E91" s="1249" t="s">
        <v>865</v>
      </c>
      <c r="F91" s="1250"/>
      <c r="G91" s="677">
        <v>3.117</v>
      </c>
      <c r="H91" s="677">
        <v>0.30299999999999999</v>
      </c>
      <c r="I91" s="677">
        <v>4.5999999999999999E-2</v>
      </c>
      <c r="J91" s="677">
        <v>3.117</v>
      </c>
      <c r="K91" s="677">
        <v>0.30299999999999999</v>
      </c>
      <c r="L91" s="677">
        <v>4.5999999999999999E-2</v>
      </c>
      <c r="M91" s="677">
        <v>3.117</v>
      </c>
      <c r="N91" s="677">
        <v>0.30299999999999999</v>
      </c>
      <c r="O91" s="677">
        <v>4.5999999999999999E-2</v>
      </c>
      <c r="P91" s="677">
        <v>3.117</v>
      </c>
      <c r="Q91" s="677">
        <v>0.30299999999999999</v>
      </c>
      <c r="R91" s="677">
        <v>4.5999999999999999E-2</v>
      </c>
      <c r="S91" s="677">
        <v>3.117</v>
      </c>
      <c r="T91" s="677">
        <v>0.30299999999999999</v>
      </c>
      <c r="U91" s="677">
        <v>4.5999999999999999E-2</v>
      </c>
      <c r="V91" s="677">
        <v>3.117</v>
      </c>
      <c r="W91" s="677">
        <v>0.30299999999999999</v>
      </c>
      <c r="X91" s="677">
        <v>4.5999999999999999E-2</v>
      </c>
      <c r="Y91" s="677">
        <v>3.117</v>
      </c>
      <c r="Z91" s="677">
        <v>0.30299999999999999</v>
      </c>
      <c r="AA91" s="677">
        <v>4.5999999999999999E-2</v>
      </c>
      <c r="AB91" s="677">
        <v>3.117</v>
      </c>
      <c r="AC91" s="677">
        <v>0.30299999999999999</v>
      </c>
      <c r="AD91" s="677">
        <v>4.5999999999999999E-2</v>
      </c>
      <c r="AE91" s="677">
        <v>3.117</v>
      </c>
      <c r="AF91" s="677">
        <v>0.30299999999999999</v>
      </c>
      <c r="AG91" s="677">
        <v>4.5999999999999999E-2</v>
      </c>
      <c r="AH91" s="677">
        <v>3.117</v>
      </c>
      <c r="AI91" s="677">
        <v>0.30299999999999999</v>
      </c>
      <c r="AJ91" s="677">
        <v>4.5999999999999999E-2</v>
      </c>
      <c r="AK91" s="677">
        <v>3.117</v>
      </c>
      <c r="AL91" s="677">
        <v>0.30299999999999999</v>
      </c>
      <c r="AM91" s="677">
        <v>4.5999999999999999E-2</v>
      </c>
      <c r="AN91" s="677">
        <v>3.117</v>
      </c>
      <c r="AO91" s="677">
        <v>0.30299999999999999</v>
      </c>
      <c r="AP91" s="677">
        <v>4.5999999999999999E-2</v>
      </c>
      <c r="AQ91" s="677">
        <v>3.117</v>
      </c>
      <c r="AR91" s="677">
        <v>0.30299999999999999</v>
      </c>
      <c r="AS91" s="677">
        <v>4.5999999999999999E-2</v>
      </c>
      <c r="AT91" s="677">
        <v>3.117</v>
      </c>
      <c r="AU91" s="677">
        <v>0.30299999999999999</v>
      </c>
      <c r="AV91" s="677">
        <v>4.5999999999999999E-2</v>
      </c>
      <c r="AW91" s="677">
        <v>3.117</v>
      </c>
      <c r="AX91" s="677">
        <v>0.30299999999999999</v>
      </c>
      <c r="AY91" s="677">
        <v>4.5999999999999999E-2</v>
      </c>
      <c r="AZ91" s="677">
        <v>3.117</v>
      </c>
      <c r="BA91" s="677">
        <v>0.30299999999999999</v>
      </c>
      <c r="BB91" s="677">
        <v>4.5999999999999999E-2</v>
      </c>
      <c r="BC91" s="677">
        <v>3.117</v>
      </c>
      <c r="BD91" s="677">
        <v>0.30299999999999999</v>
      </c>
      <c r="BE91" s="677">
        <v>4.5999999999999999E-2</v>
      </c>
      <c r="BF91" s="677">
        <v>3.117</v>
      </c>
      <c r="BG91" s="677">
        <v>0.30299999999999999</v>
      </c>
      <c r="BH91" s="677">
        <v>4.5999999999999999E-2</v>
      </c>
      <c r="BI91" s="567"/>
      <c r="BJ91" s="567"/>
      <c r="BK91" s="567"/>
      <c r="BL91" s="567"/>
      <c r="BM91" s="567"/>
      <c r="BN91" s="567"/>
      <c r="BO91" s="567"/>
      <c r="BP91" s="567"/>
      <c r="BQ91" s="567"/>
      <c r="BR91" s="567"/>
      <c r="BS91" s="402"/>
      <c r="BT91" s="402"/>
      <c r="BU91" s="402"/>
      <c r="BV91" s="402"/>
      <c r="BW91" s="402"/>
      <c r="BX91" s="402"/>
      <c r="BY91" s="402"/>
      <c r="BZ91" s="402"/>
      <c r="CA91" s="402"/>
      <c r="CB91" s="402"/>
      <c r="CC91" s="402"/>
      <c r="CD91" s="402"/>
      <c r="CE91" s="402"/>
      <c r="CF91" s="402"/>
      <c r="CG91" s="402"/>
      <c r="CH91" s="402"/>
      <c r="CI91" s="402"/>
      <c r="CJ91" s="402"/>
      <c r="CK91" s="402"/>
      <c r="CL91" s="402"/>
      <c r="CM91" s="402"/>
      <c r="CN91" s="402"/>
      <c r="CO91" s="402"/>
      <c r="CP91" s="402"/>
      <c r="CQ91" s="402"/>
      <c r="CR91" s="402"/>
      <c r="CS91" s="402"/>
      <c r="CT91" s="402"/>
      <c r="CU91" s="402"/>
      <c r="CV91" s="402"/>
    </row>
    <row r="92" spans="2:100" ht="16.5" customHeight="1" x14ac:dyDescent="0.3">
      <c r="B92" s="493"/>
      <c r="E92" s="1249" t="s">
        <v>866</v>
      </c>
      <c r="F92" s="1250"/>
      <c r="G92" s="677">
        <v>1.331</v>
      </c>
      <c r="H92" s="677">
        <v>0.13400000000000001</v>
      </c>
      <c r="I92" s="677">
        <v>0.02</v>
      </c>
      <c r="J92" s="677">
        <v>1.331</v>
      </c>
      <c r="K92" s="677">
        <v>0.13400000000000001</v>
      </c>
      <c r="L92" s="677">
        <v>0.02</v>
      </c>
      <c r="M92" s="677">
        <v>1.331</v>
      </c>
      <c r="N92" s="677">
        <v>0.13400000000000001</v>
      </c>
      <c r="O92" s="677">
        <v>0.02</v>
      </c>
      <c r="P92" s="677">
        <v>1.331</v>
      </c>
      <c r="Q92" s="677">
        <v>0.13400000000000001</v>
      </c>
      <c r="R92" s="677">
        <v>0.02</v>
      </c>
      <c r="S92" s="677">
        <v>1.331</v>
      </c>
      <c r="T92" s="677">
        <v>0.13400000000000001</v>
      </c>
      <c r="U92" s="677">
        <v>0.02</v>
      </c>
      <c r="V92" s="677">
        <v>1.331</v>
      </c>
      <c r="W92" s="677">
        <v>0.13400000000000001</v>
      </c>
      <c r="X92" s="677">
        <v>0.02</v>
      </c>
      <c r="Y92" s="677">
        <v>1.331</v>
      </c>
      <c r="Z92" s="677">
        <v>0.13400000000000001</v>
      </c>
      <c r="AA92" s="677">
        <v>0.02</v>
      </c>
      <c r="AB92" s="677">
        <v>1.331</v>
      </c>
      <c r="AC92" s="677">
        <v>0.13400000000000001</v>
      </c>
      <c r="AD92" s="677">
        <v>0.02</v>
      </c>
      <c r="AE92" s="677">
        <v>1.331</v>
      </c>
      <c r="AF92" s="677">
        <v>0.13400000000000001</v>
      </c>
      <c r="AG92" s="677">
        <v>0.02</v>
      </c>
      <c r="AH92" s="677">
        <v>1.331</v>
      </c>
      <c r="AI92" s="677">
        <v>0.13400000000000001</v>
      </c>
      <c r="AJ92" s="677">
        <v>0.02</v>
      </c>
      <c r="AK92" s="677">
        <v>1.331</v>
      </c>
      <c r="AL92" s="677">
        <v>0.13400000000000001</v>
      </c>
      <c r="AM92" s="677">
        <v>0.02</v>
      </c>
      <c r="AN92" s="677">
        <v>1.331</v>
      </c>
      <c r="AO92" s="677">
        <v>0.13400000000000001</v>
      </c>
      <c r="AP92" s="677">
        <v>0.02</v>
      </c>
      <c r="AQ92" s="677">
        <v>1.331</v>
      </c>
      <c r="AR92" s="677">
        <v>0.13400000000000001</v>
      </c>
      <c r="AS92" s="677">
        <v>0.02</v>
      </c>
      <c r="AT92" s="677">
        <v>1.331</v>
      </c>
      <c r="AU92" s="677">
        <v>0.13400000000000001</v>
      </c>
      <c r="AV92" s="677">
        <v>0.02</v>
      </c>
      <c r="AW92" s="677">
        <v>1.331</v>
      </c>
      <c r="AX92" s="677">
        <v>0.13400000000000001</v>
      </c>
      <c r="AY92" s="677">
        <v>0.02</v>
      </c>
      <c r="AZ92" s="677">
        <v>1.331</v>
      </c>
      <c r="BA92" s="677">
        <v>0.13400000000000001</v>
      </c>
      <c r="BB92" s="677">
        <v>0.02</v>
      </c>
      <c r="BC92" s="677">
        <v>1.331</v>
      </c>
      <c r="BD92" s="677">
        <v>0.13400000000000001</v>
      </c>
      <c r="BE92" s="677">
        <v>0.02</v>
      </c>
      <c r="BF92" s="677">
        <v>1.331</v>
      </c>
      <c r="BG92" s="677">
        <v>0.13400000000000001</v>
      </c>
      <c r="BH92" s="677">
        <v>0.02</v>
      </c>
      <c r="BI92" s="567"/>
      <c r="BJ92" s="567"/>
      <c r="BK92" s="567"/>
      <c r="BL92" s="567"/>
      <c r="BM92" s="567"/>
      <c r="BN92" s="567"/>
      <c r="BO92" s="567"/>
      <c r="BP92" s="567"/>
      <c r="BQ92" s="567"/>
      <c r="BR92" s="567"/>
      <c r="BS92" s="402"/>
      <c r="BT92" s="402"/>
      <c r="BU92" s="402"/>
      <c r="BV92" s="402"/>
      <c r="BW92" s="402"/>
      <c r="BX92" s="402"/>
      <c r="BY92" s="402"/>
      <c r="BZ92" s="402"/>
      <c r="CA92" s="402"/>
      <c r="CB92" s="402"/>
      <c r="CC92" s="402"/>
      <c r="CD92" s="402"/>
      <c r="CE92" s="402"/>
      <c r="CF92" s="402"/>
      <c r="CG92" s="402"/>
      <c r="CH92" s="402"/>
      <c r="CI92" s="402"/>
      <c r="CJ92" s="402"/>
      <c r="CK92" s="402"/>
      <c r="CL92" s="402"/>
      <c r="CM92" s="402"/>
      <c r="CN92" s="402"/>
      <c r="CO92" s="402"/>
      <c r="CP92" s="402"/>
      <c r="CQ92" s="402"/>
      <c r="CR92" s="402"/>
      <c r="CS92" s="402"/>
      <c r="CT92" s="402"/>
      <c r="CU92" s="402"/>
      <c r="CV92" s="402"/>
    </row>
    <row r="93" spans="2:100" ht="16.5" customHeight="1" x14ac:dyDescent="0.3">
      <c r="B93" s="493"/>
      <c r="E93" s="754" t="s">
        <v>1421</v>
      </c>
      <c r="F93" s="793"/>
      <c r="G93" s="677">
        <v>2.6789999999999998</v>
      </c>
      <c r="H93" s="677">
        <v>0.36199999999999999</v>
      </c>
      <c r="I93" s="677">
        <v>2.1999999999999999E-2</v>
      </c>
      <c r="J93" s="677">
        <v>2.6789999999999998</v>
      </c>
      <c r="K93" s="677">
        <v>0.36199999999999999</v>
      </c>
      <c r="L93" s="677">
        <v>2.1999999999999999E-2</v>
      </c>
      <c r="M93" s="677">
        <v>2.6789999999999998</v>
      </c>
      <c r="N93" s="677">
        <v>0.36199999999999999</v>
      </c>
      <c r="O93" s="677">
        <v>2.1999999999999999E-2</v>
      </c>
      <c r="P93" s="677">
        <v>2.6789999999999998</v>
      </c>
      <c r="Q93" s="677">
        <v>0.36199999999999999</v>
      </c>
      <c r="R93" s="677">
        <v>2.1999999999999999E-2</v>
      </c>
      <c r="S93" s="677">
        <v>2.5270000000000001</v>
      </c>
      <c r="T93" s="677">
        <v>0.36199999999999999</v>
      </c>
      <c r="U93" s="677">
        <v>2.1999999999999999E-2</v>
      </c>
      <c r="V93" s="677">
        <v>2.5009999999999999</v>
      </c>
      <c r="W93" s="677">
        <v>0.36199999999999999</v>
      </c>
      <c r="X93" s="677">
        <v>2.1999999999999999E-2</v>
      </c>
      <c r="Y93" s="677">
        <v>2.5750000000000002</v>
      </c>
      <c r="Z93" s="677">
        <v>0.36199999999999999</v>
      </c>
      <c r="AA93" s="677">
        <v>2.1999999999999999E-2</v>
      </c>
      <c r="AB93" s="677">
        <v>2.5750000000000002</v>
      </c>
      <c r="AC93" s="677">
        <v>0.36199999999999999</v>
      </c>
      <c r="AD93" s="677">
        <v>2.1999999999999999E-2</v>
      </c>
      <c r="AE93" s="677">
        <v>2.5750000000000002</v>
      </c>
      <c r="AF93" s="677">
        <v>0.36199999999999999</v>
      </c>
      <c r="AG93" s="677">
        <v>2.1999999999999999E-2</v>
      </c>
      <c r="AH93" s="677">
        <v>2.57</v>
      </c>
      <c r="AI93" s="677">
        <v>0.36199999999999999</v>
      </c>
      <c r="AJ93" s="677">
        <v>2.1999999999999999E-2</v>
      </c>
      <c r="AK93" s="677">
        <v>2.552</v>
      </c>
      <c r="AL93" s="677">
        <v>0.36199999999999999</v>
      </c>
      <c r="AM93" s="677">
        <v>2.1999999999999999E-2</v>
      </c>
      <c r="AN93" s="677">
        <v>2.5270000000000001</v>
      </c>
      <c r="AO93" s="677">
        <v>0.36199999999999999</v>
      </c>
      <c r="AP93" s="677">
        <v>2.1999999999999999E-2</v>
      </c>
      <c r="AQ93" s="677" t="s">
        <v>131</v>
      </c>
      <c r="AR93" s="677" t="s">
        <v>131</v>
      </c>
      <c r="AS93" s="677" t="s">
        <v>131</v>
      </c>
      <c r="AT93" s="677" t="s">
        <v>131</v>
      </c>
      <c r="AU93" s="677" t="s">
        <v>131</v>
      </c>
      <c r="AV93" s="677" t="s">
        <v>131</v>
      </c>
      <c r="AW93" s="677" t="s">
        <v>131</v>
      </c>
      <c r="AX93" s="677" t="s">
        <v>131</v>
      </c>
      <c r="AY93" s="677" t="s">
        <v>131</v>
      </c>
      <c r="AZ93" s="677" t="s">
        <v>131</v>
      </c>
      <c r="BA93" s="677" t="s">
        <v>131</v>
      </c>
      <c r="BB93" s="677" t="s">
        <v>131</v>
      </c>
      <c r="BC93" s="677" t="s">
        <v>131</v>
      </c>
      <c r="BD93" s="677" t="s">
        <v>131</v>
      </c>
      <c r="BE93" s="677" t="s">
        <v>131</v>
      </c>
      <c r="BF93" s="677" t="s">
        <v>131</v>
      </c>
      <c r="BG93" s="677" t="s">
        <v>131</v>
      </c>
      <c r="BH93" s="677" t="s">
        <v>131</v>
      </c>
      <c r="BI93" s="567"/>
      <c r="BJ93" s="567"/>
      <c r="BK93" s="567"/>
      <c r="BL93" s="567"/>
      <c r="BM93" s="567"/>
      <c r="BN93" s="567"/>
      <c r="BO93" s="567"/>
      <c r="BP93" s="567"/>
      <c r="BQ93" s="567"/>
      <c r="BR93" s="567"/>
      <c r="BS93" s="402"/>
      <c r="BT93" s="402"/>
      <c r="BU93" s="402"/>
      <c r="BV93" s="402"/>
      <c r="BW93" s="402"/>
      <c r="BX93" s="402"/>
      <c r="BY93" s="402"/>
      <c r="BZ93" s="402"/>
      <c r="CA93" s="402"/>
      <c r="CB93" s="402"/>
      <c r="CC93" s="402"/>
      <c r="CD93" s="402"/>
      <c r="CE93" s="402"/>
      <c r="CF93" s="402"/>
      <c r="CG93" s="402"/>
      <c r="CH93" s="402"/>
      <c r="CI93" s="402"/>
      <c r="CJ93" s="402"/>
      <c r="CK93" s="402"/>
      <c r="CL93" s="402"/>
      <c r="CM93" s="402"/>
      <c r="CN93" s="402"/>
      <c r="CO93" s="402"/>
      <c r="CP93" s="402"/>
      <c r="CQ93" s="402"/>
      <c r="CR93" s="402"/>
      <c r="CS93" s="402"/>
      <c r="CT93" s="402"/>
      <c r="CU93" s="402"/>
      <c r="CV93" s="402"/>
    </row>
    <row r="94" spans="2:100" ht="16.5" customHeight="1" x14ac:dyDescent="0.3">
      <c r="B94" s="493"/>
      <c r="E94" s="754" t="s">
        <v>341</v>
      </c>
      <c r="F94" s="793"/>
      <c r="G94" s="677" t="s">
        <v>131</v>
      </c>
      <c r="H94" s="677" t="s">
        <v>131</v>
      </c>
      <c r="I94" s="677" t="s">
        <v>131</v>
      </c>
      <c r="J94" s="677" t="s">
        <v>131</v>
      </c>
      <c r="K94" s="677" t="s">
        <v>131</v>
      </c>
      <c r="L94" s="677" t="s">
        <v>131</v>
      </c>
      <c r="M94" s="677" t="s">
        <v>131</v>
      </c>
      <c r="N94" s="677" t="s">
        <v>131</v>
      </c>
      <c r="O94" s="677" t="s">
        <v>131</v>
      </c>
      <c r="P94" s="677" t="s">
        <v>131</v>
      </c>
      <c r="Q94" s="677" t="s">
        <v>131</v>
      </c>
      <c r="R94" s="677" t="s">
        <v>131</v>
      </c>
      <c r="S94" s="677" t="s">
        <v>131</v>
      </c>
      <c r="T94" s="677" t="s">
        <v>131</v>
      </c>
      <c r="U94" s="677" t="s">
        <v>131</v>
      </c>
      <c r="V94" s="677" t="s">
        <v>131</v>
      </c>
      <c r="W94" s="677" t="s">
        <v>131</v>
      </c>
      <c r="X94" s="677" t="s">
        <v>131</v>
      </c>
      <c r="Y94" s="677" t="s">
        <v>131</v>
      </c>
      <c r="Z94" s="677" t="s">
        <v>131</v>
      </c>
      <c r="AA94" s="677" t="s">
        <v>131</v>
      </c>
      <c r="AB94" s="677" t="s">
        <v>131</v>
      </c>
      <c r="AC94" s="677" t="s">
        <v>131</v>
      </c>
      <c r="AD94" s="677" t="s">
        <v>131</v>
      </c>
      <c r="AE94" s="677" t="s">
        <v>131</v>
      </c>
      <c r="AF94" s="677" t="s">
        <v>131</v>
      </c>
      <c r="AG94" s="677" t="s">
        <v>131</v>
      </c>
      <c r="AH94" s="677" t="s">
        <v>131</v>
      </c>
      <c r="AI94" s="677" t="s">
        <v>131</v>
      </c>
      <c r="AJ94" s="677" t="s">
        <v>131</v>
      </c>
      <c r="AK94" s="677" t="s">
        <v>131</v>
      </c>
      <c r="AL94" s="677" t="s">
        <v>131</v>
      </c>
      <c r="AM94" s="677" t="s">
        <v>131</v>
      </c>
      <c r="AN94" s="677" t="s">
        <v>131</v>
      </c>
      <c r="AO94" s="677" t="s">
        <v>131</v>
      </c>
      <c r="AP94" s="677" t="s">
        <v>131</v>
      </c>
      <c r="AQ94" s="677">
        <v>2.5009999999999999</v>
      </c>
      <c r="AR94" s="677">
        <v>0.36199999999999999</v>
      </c>
      <c r="AS94" s="677">
        <v>2.1999999999999999E-2</v>
      </c>
      <c r="AT94" s="677">
        <v>2.5009999999999999</v>
      </c>
      <c r="AU94" s="677">
        <v>0.36199999999999999</v>
      </c>
      <c r="AV94" s="677">
        <v>2.1999999999999999E-2</v>
      </c>
      <c r="AW94" s="677">
        <v>2.5</v>
      </c>
      <c r="AX94" s="677">
        <v>0.36199999999999999</v>
      </c>
      <c r="AY94" s="677">
        <v>2.1999999999999999E-2</v>
      </c>
      <c r="AZ94" s="677">
        <v>2.5</v>
      </c>
      <c r="BA94" s="677">
        <v>0.36199999999999999</v>
      </c>
      <c r="BB94" s="677">
        <v>2.1999999999999999E-2</v>
      </c>
      <c r="BC94" s="677">
        <v>2.5009999999999999</v>
      </c>
      <c r="BD94" s="677">
        <v>0.36199999999999999</v>
      </c>
      <c r="BE94" s="677">
        <v>2.1999999999999999E-2</v>
      </c>
      <c r="BF94" s="677">
        <v>2.5009999999999999</v>
      </c>
      <c r="BG94" s="677">
        <v>0.36199999999999999</v>
      </c>
      <c r="BH94" s="677">
        <v>2.1999999999999999E-2</v>
      </c>
      <c r="BI94" s="567"/>
      <c r="BJ94" s="567"/>
      <c r="BK94" s="567"/>
      <c r="BL94" s="567"/>
      <c r="BM94" s="567"/>
      <c r="BN94" s="567"/>
      <c r="BO94" s="567"/>
      <c r="BP94" s="567"/>
      <c r="BQ94" s="567"/>
      <c r="BR94" s="567"/>
      <c r="BS94" s="402"/>
      <c r="BT94" s="402"/>
      <c r="BU94" s="402"/>
      <c r="BV94" s="402"/>
      <c r="BW94" s="402"/>
      <c r="BX94" s="402"/>
      <c r="BY94" s="402"/>
      <c r="BZ94" s="402"/>
      <c r="CA94" s="402"/>
      <c r="CB94" s="402"/>
      <c r="CC94" s="402"/>
      <c r="CD94" s="402"/>
      <c r="CE94" s="402"/>
      <c r="CF94" s="402"/>
      <c r="CG94" s="402"/>
      <c r="CH94" s="402"/>
      <c r="CI94" s="402"/>
      <c r="CJ94" s="402"/>
      <c r="CK94" s="402"/>
      <c r="CL94" s="402"/>
      <c r="CM94" s="402"/>
      <c r="CN94" s="402"/>
      <c r="CO94" s="402"/>
      <c r="CP94" s="402"/>
      <c r="CQ94" s="402"/>
      <c r="CR94" s="402"/>
      <c r="CS94" s="402"/>
      <c r="CT94" s="402"/>
      <c r="CU94" s="402"/>
      <c r="CV94" s="402"/>
    </row>
    <row r="95" spans="2:100" ht="16.5" customHeight="1" x14ac:dyDescent="0.3">
      <c r="B95" s="493"/>
      <c r="E95" s="754" t="s">
        <v>212</v>
      </c>
      <c r="F95" s="793"/>
      <c r="G95" s="677" t="s">
        <v>131</v>
      </c>
      <c r="H95" s="677" t="s">
        <v>131</v>
      </c>
      <c r="I95" s="677" t="s">
        <v>131</v>
      </c>
      <c r="J95" s="677" t="s">
        <v>131</v>
      </c>
      <c r="K95" s="677" t="s">
        <v>131</v>
      </c>
      <c r="L95" s="677" t="s">
        <v>131</v>
      </c>
      <c r="M95" s="677" t="s">
        <v>131</v>
      </c>
      <c r="N95" s="677" t="s">
        <v>131</v>
      </c>
      <c r="O95" s="677" t="s">
        <v>131</v>
      </c>
      <c r="P95" s="677" t="s">
        <v>131</v>
      </c>
      <c r="Q95" s="677" t="s">
        <v>131</v>
      </c>
      <c r="R95" s="677" t="s">
        <v>131</v>
      </c>
      <c r="S95" s="677" t="s">
        <v>131</v>
      </c>
      <c r="T95" s="677" t="s">
        <v>131</v>
      </c>
      <c r="U95" s="677" t="s">
        <v>131</v>
      </c>
      <c r="V95" s="677" t="s">
        <v>131</v>
      </c>
      <c r="W95" s="677" t="s">
        <v>131</v>
      </c>
      <c r="X95" s="677" t="s">
        <v>131</v>
      </c>
      <c r="Y95" s="677" t="s">
        <v>131</v>
      </c>
      <c r="Z95" s="677" t="s">
        <v>131</v>
      </c>
      <c r="AA95" s="677" t="s">
        <v>131</v>
      </c>
      <c r="AB95" s="677" t="s">
        <v>131</v>
      </c>
      <c r="AC95" s="677" t="s">
        <v>131</v>
      </c>
      <c r="AD95" s="677" t="s">
        <v>131</v>
      </c>
      <c r="AE95" s="677" t="s">
        <v>131</v>
      </c>
      <c r="AF95" s="677" t="s">
        <v>131</v>
      </c>
      <c r="AG95" s="677" t="s">
        <v>131</v>
      </c>
      <c r="AH95" s="677" t="s">
        <v>131</v>
      </c>
      <c r="AI95" s="677" t="s">
        <v>131</v>
      </c>
      <c r="AJ95" s="677" t="s">
        <v>131</v>
      </c>
      <c r="AK95" s="677" t="s">
        <v>131</v>
      </c>
      <c r="AL95" s="677" t="s">
        <v>131</v>
      </c>
      <c r="AM95" s="677" t="s">
        <v>131</v>
      </c>
      <c r="AN95" s="677" t="s">
        <v>131</v>
      </c>
      <c r="AO95" s="677" t="s">
        <v>131</v>
      </c>
      <c r="AP95" s="677" t="s">
        <v>131</v>
      </c>
      <c r="AQ95" s="677">
        <v>2.4249999999999998</v>
      </c>
      <c r="AR95" s="677">
        <v>0.36199999999999999</v>
      </c>
      <c r="AS95" s="677">
        <v>2.1999999999999999E-2</v>
      </c>
      <c r="AT95" s="677">
        <v>2.4249999999999998</v>
      </c>
      <c r="AU95" s="677">
        <v>0.36199999999999999</v>
      </c>
      <c r="AV95" s="677">
        <v>2.1999999999999999E-2</v>
      </c>
      <c r="AW95" s="677">
        <v>2.423</v>
      </c>
      <c r="AX95" s="677">
        <v>0.36199999999999999</v>
      </c>
      <c r="AY95" s="677">
        <v>2.1999999999999999E-2</v>
      </c>
      <c r="AZ95" s="677">
        <v>2.423</v>
      </c>
      <c r="BA95" s="677">
        <v>0.36199999999999999</v>
      </c>
      <c r="BB95" s="677">
        <v>2.1999999999999999E-2</v>
      </c>
      <c r="BC95" s="677">
        <v>2.4249999999999998</v>
      </c>
      <c r="BD95" s="677">
        <v>0.36199999999999999</v>
      </c>
      <c r="BE95" s="677">
        <v>2.1999999999999999E-2</v>
      </c>
      <c r="BF95" s="677">
        <v>2.4249999999999998</v>
      </c>
      <c r="BG95" s="677">
        <v>0.36199999999999999</v>
      </c>
      <c r="BH95" s="677">
        <v>2.1999999999999999E-2</v>
      </c>
      <c r="BI95" s="567"/>
      <c r="BJ95" s="567"/>
      <c r="BK95" s="567"/>
      <c r="BL95" s="567"/>
      <c r="BM95" s="567"/>
      <c r="BN95" s="567"/>
      <c r="BO95" s="567"/>
      <c r="BP95" s="567"/>
      <c r="BQ95" s="567"/>
      <c r="BR95" s="567"/>
      <c r="BS95" s="402"/>
      <c r="BT95" s="402"/>
      <c r="BU95" s="402"/>
      <c r="BV95" s="402"/>
      <c r="BW95" s="402"/>
      <c r="BX95" s="402"/>
      <c r="BY95" s="402"/>
      <c r="BZ95" s="402"/>
      <c r="CA95" s="402"/>
      <c r="CB95" s="402"/>
      <c r="CC95" s="402"/>
      <c r="CD95" s="402"/>
      <c r="CE95" s="402"/>
      <c r="CF95" s="402"/>
      <c r="CG95" s="402"/>
      <c r="CH95" s="402"/>
      <c r="CI95" s="402"/>
      <c r="CJ95" s="402"/>
      <c r="CK95" s="402"/>
      <c r="CL95" s="402"/>
      <c r="CM95" s="402"/>
      <c r="CN95" s="402"/>
      <c r="CO95" s="402"/>
      <c r="CP95" s="402"/>
      <c r="CQ95" s="402"/>
      <c r="CR95" s="402"/>
      <c r="CS95" s="402"/>
      <c r="CT95" s="402"/>
      <c r="CU95" s="402"/>
      <c r="CV95" s="402"/>
    </row>
    <row r="96" spans="2:100" ht="16.5" customHeight="1" x14ac:dyDescent="0.3">
      <c r="B96" s="493"/>
      <c r="E96" s="754" t="s">
        <v>480</v>
      </c>
      <c r="F96" s="793"/>
      <c r="G96" s="677" t="s">
        <v>131</v>
      </c>
      <c r="H96" s="677" t="s">
        <v>131</v>
      </c>
      <c r="I96" s="677" t="s">
        <v>131</v>
      </c>
      <c r="J96" s="677" t="s">
        <v>131</v>
      </c>
      <c r="K96" s="677" t="s">
        <v>131</v>
      </c>
      <c r="L96" s="677" t="s">
        <v>131</v>
      </c>
      <c r="M96" s="677" t="s">
        <v>131</v>
      </c>
      <c r="N96" s="677" t="s">
        <v>131</v>
      </c>
      <c r="O96" s="677" t="s">
        <v>131</v>
      </c>
      <c r="P96" s="677" t="s">
        <v>131</v>
      </c>
      <c r="Q96" s="677" t="s">
        <v>131</v>
      </c>
      <c r="R96" s="677" t="s">
        <v>131</v>
      </c>
      <c r="S96" s="677" t="s">
        <v>131</v>
      </c>
      <c r="T96" s="677" t="s">
        <v>131</v>
      </c>
      <c r="U96" s="677" t="s">
        <v>131</v>
      </c>
      <c r="V96" s="677" t="s">
        <v>131</v>
      </c>
      <c r="W96" s="677" t="s">
        <v>131</v>
      </c>
      <c r="X96" s="677" t="s">
        <v>131</v>
      </c>
      <c r="Y96" s="677" t="s">
        <v>131</v>
      </c>
      <c r="Z96" s="677" t="s">
        <v>131</v>
      </c>
      <c r="AA96" s="677" t="s">
        <v>131</v>
      </c>
      <c r="AB96" s="677" t="s">
        <v>131</v>
      </c>
      <c r="AC96" s="677" t="s">
        <v>131</v>
      </c>
      <c r="AD96" s="677" t="s">
        <v>131</v>
      </c>
      <c r="AE96" s="677" t="s">
        <v>131</v>
      </c>
      <c r="AF96" s="677" t="s">
        <v>131</v>
      </c>
      <c r="AG96" s="677" t="s">
        <v>131</v>
      </c>
      <c r="AH96" s="677" t="s">
        <v>131</v>
      </c>
      <c r="AI96" s="677" t="s">
        <v>131</v>
      </c>
      <c r="AJ96" s="677" t="s">
        <v>131</v>
      </c>
      <c r="AK96" s="677" t="s">
        <v>131</v>
      </c>
      <c r="AL96" s="677" t="s">
        <v>131</v>
      </c>
      <c r="AM96" s="677" t="s">
        <v>131</v>
      </c>
      <c r="AN96" s="677" t="s">
        <v>131</v>
      </c>
      <c r="AO96" s="677" t="s">
        <v>131</v>
      </c>
      <c r="AP96" s="677" t="s">
        <v>131</v>
      </c>
      <c r="AQ96" s="677">
        <v>2.1709999999999998</v>
      </c>
      <c r="AR96" s="677">
        <v>0.36199999999999999</v>
      </c>
      <c r="AS96" s="677">
        <v>2.1999999999999999E-2</v>
      </c>
      <c r="AT96" s="677">
        <v>2.1709999999999998</v>
      </c>
      <c r="AU96" s="677">
        <v>0.36199999999999999</v>
      </c>
      <c r="AV96" s="677">
        <v>2.1999999999999999E-2</v>
      </c>
      <c r="AW96" s="677">
        <v>2.1669999999999998</v>
      </c>
      <c r="AX96" s="677">
        <v>0.36199999999999999</v>
      </c>
      <c r="AY96" s="677">
        <v>2.1999999999999999E-2</v>
      </c>
      <c r="AZ96" s="677">
        <v>2.1669999999999998</v>
      </c>
      <c r="BA96" s="677">
        <v>0.36199999999999999</v>
      </c>
      <c r="BB96" s="677">
        <v>2.1999999999999999E-2</v>
      </c>
      <c r="BC96" s="677">
        <v>2.1709999999999998</v>
      </c>
      <c r="BD96" s="677">
        <v>0.36199999999999999</v>
      </c>
      <c r="BE96" s="677">
        <v>2.1999999999999999E-2</v>
      </c>
      <c r="BF96" s="677">
        <v>2.1709999999999998</v>
      </c>
      <c r="BG96" s="677">
        <v>0.36199999999999999</v>
      </c>
      <c r="BH96" s="677">
        <v>2.1999999999999999E-2</v>
      </c>
      <c r="BI96" s="567"/>
      <c r="BJ96" s="567"/>
      <c r="BK96" s="567"/>
      <c r="BL96" s="567"/>
      <c r="BM96" s="567"/>
      <c r="BN96" s="567"/>
      <c r="BO96" s="567"/>
      <c r="BP96" s="567"/>
      <c r="BQ96" s="567"/>
      <c r="BR96" s="567"/>
      <c r="BS96" s="402"/>
      <c r="BT96" s="402"/>
      <c r="BU96" s="402"/>
      <c r="BV96" s="402"/>
      <c r="BW96" s="402"/>
      <c r="BX96" s="402"/>
      <c r="BY96" s="402"/>
      <c r="BZ96" s="402"/>
      <c r="CA96" s="402"/>
      <c r="CB96" s="402"/>
      <c r="CC96" s="402"/>
      <c r="CD96" s="402"/>
      <c r="CE96" s="402"/>
      <c r="CF96" s="402"/>
      <c r="CG96" s="402"/>
      <c r="CH96" s="402"/>
      <c r="CI96" s="402"/>
      <c r="CJ96" s="402"/>
      <c r="CK96" s="402"/>
      <c r="CL96" s="402"/>
      <c r="CM96" s="402"/>
      <c r="CN96" s="402"/>
      <c r="CO96" s="402"/>
      <c r="CP96" s="402"/>
      <c r="CQ96" s="402"/>
      <c r="CR96" s="402"/>
      <c r="CS96" s="402"/>
      <c r="CT96" s="402"/>
      <c r="CU96" s="402"/>
      <c r="CV96" s="402"/>
    </row>
    <row r="97" spans="1:100" ht="16.5" customHeight="1" x14ac:dyDescent="0.3">
      <c r="B97" s="493"/>
      <c r="E97" s="754" t="s">
        <v>481</v>
      </c>
      <c r="F97" s="793"/>
      <c r="G97" s="677" t="s">
        <v>131</v>
      </c>
      <c r="H97" s="677" t="s">
        <v>131</v>
      </c>
      <c r="I97" s="677" t="s">
        <v>131</v>
      </c>
      <c r="J97" s="677" t="s">
        <v>131</v>
      </c>
      <c r="K97" s="677" t="s">
        <v>131</v>
      </c>
      <c r="L97" s="677" t="s">
        <v>131</v>
      </c>
      <c r="M97" s="677" t="s">
        <v>131</v>
      </c>
      <c r="N97" s="677" t="s">
        <v>131</v>
      </c>
      <c r="O97" s="677" t="s">
        <v>131</v>
      </c>
      <c r="P97" s="677" t="s">
        <v>131</v>
      </c>
      <c r="Q97" s="677" t="s">
        <v>131</v>
      </c>
      <c r="R97" s="677" t="s">
        <v>131</v>
      </c>
      <c r="S97" s="677" t="s">
        <v>131</v>
      </c>
      <c r="T97" s="677" t="s">
        <v>131</v>
      </c>
      <c r="U97" s="677" t="s">
        <v>131</v>
      </c>
      <c r="V97" s="677" t="s">
        <v>131</v>
      </c>
      <c r="W97" s="677" t="s">
        <v>131</v>
      </c>
      <c r="X97" s="677" t="s">
        <v>131</v>
      </c>
      <c r="Y97" s="677" t="s">
        <v>131</v>
      </c>
      <c r="Z97" s="677" t="s">
        <v>131</v>
      </c>
      <c r="AA97" s="677" t="s">
        <v>131</v>
      </c>
      <c r="AB97" s="677" t="s">
        <v>131</v>
      </c>
      <c r="AC97" s="677" t="s">
        <v>131</v>
      </c>
      <c r="AD97" s="677" t="s">
        <v>131</v>
      </c>
      <c r="AE97" s="677" t="s">
        <v>131</v>
      </c>
      <c r="AF97" s="677" t="s">
        <v>131</v>
      </c>
      <c r="AG97" s="677" t="s">
        <v>131</v>
      </c>
      <c r="AH97" s="677" t="s">
        <v>131</v>
      </c>
      <c r="AI97" s="677" t="s">
        <v>131</v>
      </c>
      <c r="AJ97" s="677" t="s">
        <v>131</v>
      </c>
      <c r="AK97" s="677" t="s">
        <v>131</v>
      </c>
      <c r="AL97" s="677" t="s">
        <v>131</v>
      </c>
      <c r="AM97" s="677" t="s">
        <v>131</v>
      </c>
      <c r="AN97" s="677" t="s">
        <v>131</v>
      </c>
      <c r="AO97" s="677" t="s">
        <v>131</v>
      </c>
      <c r="AP97" s="677" t="s">
        <v>131</v>
      </c>
      <c r="AQ97" s="677">
        <v>1.917</v>
      </c>
      <c r="AR97" s="677">
        <v>0.36199999999999999</v>
      </c>
      <c r="AS97" s="677">
        <v>2.1999999999999999E-2</v>
      </c>
      <c r="AT97" s="677">
        <v>1.9159999999999999</v>
      </c>
      <c r="AU97" s="677">
        <v>0.36199999999999999</v>
      </c>
      <c r="AV97" s="677">
        <v>2.1999999999999999E-2</v>
      </c>
      <c r="AW97" s="677">
        <v>1.911</v>
      </c>
      <c r="AX97" s="677">
        <v>0.36199999999999999</v>
      </c>
      <c r="AY97" s="677">
        <v>2.1999999999999999E-2</v>
      </c>
      <c r="AZ97" s="677">
        <v>1.911</v>
      </c>
      <c r="BA97" s="677">
        <v>0.36199999999999999</v>
      </c>
      <c r="BB97" s="677">
        <v>2.1999999999999999E-2</v>
      </c>
      <c r="BC97" s="677">
        <v>1.9159999999999999</v>
      </c>
      <c r="BD97" s="677">
        <v>0.36199999999999999</v>
      </c>
      <c r="BE97" s="677">
        <v>2.1999999999999999E-2</v>
      </c>
      <c r="BF97" s="677">
        <v>1.9159999999999999</v>
      </c>
      <c r="BG97" s="677">
        <v>0.36199999999999999</v>
      </c>
      <c r="BH97" s="677">
        <v>2.1999999999999999E-2</v>
      </c>
      <c r="BI97" s="567"/>
      <c r="BJ97" s="567"/>
      <c r="BK97" s="567"/>
      <c r="BL97" s="567"/>
      <c r="BM97" s="567"/>
      <c r="BN97" s="567"/>
      <c r="BO97" s="567"/>
      <c r="BP97" s="567"/>
      <c r="BQ97" s="567"/>
      <c r="BR97" s="567"/>
      <c r="BS97" s="402"/>
      <c r="BT97" s="402"/>
      <c r="BU97" s="402"/>
      <c r="BV97" s="402"/>
      <c r="BW97" s="402"/>
      <c r="BX97" s="402"/>
      <c r="BY97" s="402"/>
      <c r="BZ97" s="402"/>
      <c r="CA97" s="402"/>
      <c r="CB97" s="402"/>
      <c r="CC97" s="402"/>
      <c r="CD97" s="402"/>
      <c r="CE97" s="402"/>
      <c r="CF97" s="402"/>
      <c r="CG97" s="402"/>
      <c r="CH97" s="402"/>
      <c r="CI97" s="402"/>
      <c r="CJ97" s="402"/>
      <c r="CK97" s="402"/>
      <c r="CL97" s="402"/>
      <c r="CM97" s="402"/>
      <c r="CN97" s="402"/>
      <c r="CO97" s="402"/>
      <c r="CP97" s="402"/>
      <c r="CQ97" s="402"/>
      <c r="CR97" s="402"/>
      <c r="CS97" s="402"/>
      <c r="CT97" s="402"/>
      <c r="CU97" s="402"/>
      <c r="CV97" s="402"/>
    </row>
    <row r="98" spans="1:100" ht="16.5" customHeight="1" x14ac:dyDescent="0.3">
      <c r="B98" s="493"/>
      <c r="E98" s="754" t="s">
        <v>482</v>
      </c>
      <c r="F98" s="793"/>
      <c r="G98" s="677" t="s">
        <v>131</v>
      </c>
      <c r="H98" s="677" t="s">
        <v>131</v>
      </c>
      <c r="I98" s="677" t="s">
        <v>131</v>
      </c>
      <c r="J98" s="677" t="s">
        <v>131</v>
      </c>
      <c r="K98" s="677" t="s">
        <v>131</v>
      </c>
      <c r="L98" s="677" t="s">
        <v>131</v>
      </c>
      <c r="M98" s="677" t="s">
        <v>131</v>
      </c>
      <c r="N98" s="677" t="s">
        <v>131</v>
      </c>
      <c r="O98" s="677" t="s">
        <v>131</v>
      </c>
      <c r="P98" s="677" t="s">
        <v>131</v>
      </c>
      <c r="Q98" s="677" t="s">
        <v>131</v>
      </c>
      <c r="R98" s="677" t="s">
        <v>131</v>
      </c>
      <c r="S98" s="677" t="s">
        <v>131</v>
      </c>
      <c r="T98" s="677" t="s">
        <v>131</v>
      </c>
      <c r="U98" s="677" t="s">
        <v>131</v>
      </c>
      <c r="V98" s="677" t="s">
        <v>131</v>
      </c>
      <c r="W98" s="677" t="s">
        <v>131</v>
      </c>
      <c r="X98" s="677" t="s">
        <v>131</v>
      </c>
      <c r="Y98" s="677" t="s">
        <v>131</v>
      </c>
      <c r="Z98" s="677" t="s">
        <v>131</v>
      </c>
      <c r="AA98" s="677" t="s">
        <v>131</v>
      </c>
      <c r="AB98" s="677" t="s">
        <v>131</v>
      </c>
      <c r="AC98" s="677" t="s">
        <v>131</v>
      </c>
      <c r="AD98" s="677" t="s">
        <v>131</v>
      </c>
      <c r="AE98" s="677" t="s">
        <v>131</v>
      </c>
      <c r="AF98" s="677" t="s">
        <v>131</v>
      </c>
      <c r="AG98" s="677" t="s">
        <v>131</v>
      </c>
      <c r="AH98" s="677" t="s">
        <v>131</v>
      </c>
      <c r="AI98" s="677" t="s">
        <v>131</v>
      </c>
      <c r="AJ98" s="677" t="s">
        <v>131</v>
      </c>
      <c r="AK98" s="677" t="s">
        <v>131</v>
      </c>
      <c r="AL98" s="677" t="s">
        <v>131</v>
      </c>
      <c r="AM98" s="677" t="s">
        <v>131</v>
      </c>
      <c r="AN98" s="677" t="s">
        <v>131</v>
      </c>
      <c r="AO98" s="677" t="s">
        <v>131</v>
      </c>
      <c r="AP98" s="677" t="s">
        <v>131</v>
      </c>
      <c r="AQ98" s="677">
        <v>0.13700000000000001</v>
      </c>
      <c r="AR98" s="677">
        <v>0.36199999999999999</v>
      </c>
      <c r="AS98" s="677">
        <v>2.1999999999999999E-2</v>
      </c>
      <c r="AT98" s="677">
        <v>0.13600000000000001</v>
      </c>
      <c r="AU98" s="677">
        <v>0.36199999999999999</v>
      </c>
      <c r="AV98" s="677">
        <v>2.1999999999999999E-2</v>
      </c>
      <c r="AW98" s="677">
        <v>0.12</v>
      </c>
      <c r="AX98" s="677">
        <v>0.36199999999999999</v>
      </c>
      <c r="AY98" s="677">
        <v>2.1999999999999999E-2</v>
      </c>
      <c r="AZ98" s="677">
        <v>0.11700000000000001</v>
      </c>
      <c r="BA98" s="677">
        <v>0.36199999999999999</v>
      </c>
      <c r="BB98" s="677">
        <v>2.1999999999999999E-2</v>
      </c>
      <c r="BC98" s="677">
        <v>0.13600000000000001</v>
      </c>
      <c r="BD98" s="677">
        <v>0.36199999999999999</v>
      </c>
      <c r="BE98" s="677">
        <v>2.1999999999999999E-2</v>
      </c>
      <c r="BF98" s="677">
        <v>0.13600000000000001</v>
      </c>
      <c r="BG98" s="677">
        <v>0.36199999999999999</v>
      </c>
      <c r="BH98" s="677">
        <v>2.1999999999999999E-2</v>
      </c>
      <c r="BI98" s="567"/>
      <c r="BJ98" s="567"/>
      <c r="BK98" s="567"/>
      <c r="BL98" s="567"/>
      <c r="BM98" s="567"/>
      <c r="BN98" s="567"/>
      <c r="BO98" s="567"/>
      <c r="BP98" s="567"/>
      <c r="BQ98" s="567"/>
      <c r="BR98" s="567"/>
      <c r="BS98" s="402"/>
      <c r="BT98" s="402"/>
      <c r="BU98" s="402"/>
      <c r="BV98" s="402"/>
      <c r="BW98" s="402"/>
      <c r="BX98" s="402"/>
      <c r="BY98" s="402"/>
      <c r="BZ98" s="402"/>
      <c r="CA98" s="402"/>
      <c r="CB98" s="402"/>
      <c r="CC98" s="402"/>
      <c r="CD98" s="402"/>
      <c r="CE98" s="402"/>
      <c r="CF98" s="402"/>
      <c r="CG98" s="402"/>
      <c r="CH98" s="402"/>
      <c r="CI98" s="402"/>
      <c r="CJ98" s="402"/>
      <c r="CK98" s="402"/>
      <c r="CL98" s="402"/>
      <c r="CM98" s="402"/>
      <c r="CN98" s="402"/>
      <c r="CO98" s="402"/>
      <c r="CP98" s="402"/>
      <c r="CQ98" s="402"/>
      <c r="CR98" s="402"/>
      <c r="CS98" s="402"/>
      <c r="CT98" s="402"/>
      <c r="CU98" s="402"/>
      <c r="CV98" s="402"/>
    </row>
    <row r="99" spans="1:100" ht="16.5" customHeight="1" x14ac:dyDescent="0.3">
      <c r="B99" s="493"/>
      <c r="E99" s="754" t="s">
        <v>1422</v>
      </c>
      <c r="F99" s="793"/>
      <c r="G99" s="677">
        <v>2.1739999999999999</v>
      </c>
      <c r="H99" s="677">
        <v>0.314</v>
      </c>
      <c r="I99" s="677">
        <v>1.9E-2</v>
      </c>
      <c r="J99" s="677">
        <v>2.1739999999999999</v>
      </c>
      <c r="K99" s="677">
        <v>0.314</v>
      </c>
      <c r="L99" s="677">
        <v>1.9E-2</v>
      </c>
      <c r="M99" s="677">
        <v>2.1739999999999999</v>
      </c>
      <c r="N99" s="677">
        <v>0.314</v>
      </c>
      <c r="O99" s="677">
        <v>1.9E-2</v>
      </c>
      <c r="P99" s="677">
        <v>2.1739999999999999</v>
      </c>
      <c r="Q99" s="677">
        <v>0.314</v>
      </c>
      <c r="R99" s="677">
        <v>1.9E-2</v>
      </c>
      <c r="S99" s="677">
        <v>2.089</v>
      </c>
      <c r="T99" s="677">
        <v>0.314</v>
      </c>
      <c r="U99" s="677">
        <v>1.9E-2</v>
      </c>
      <c r="V99" s="677">
        <v>2.085</v>
      </c>
      <c r="W99" s="677">
        <v>0.314</v>
      </c>
      <c r="X99" s="677">
        <v>1.9E-2</v>
      </c>
      <c r="Y99" s="677">
        <v>2.089</v>
      </c>
      <c r="Z99" s="677">
        <v>0.314</v>
      </c>
      <c r="AA99" s="677">
        <v>1.9E-2</v>
      </c>
      <c r="AB99" s="677">
        <v>2.089</v>
      </c>
      <c r="AC99" s="677">
        <v>0.314</v>
      </c>
      <c r="AD99" s="677">
        <v>1.9E-2</v>
      </c>
      <c r="AE99" s="677">
        <v>2.089</v>
      </c>
      <c r="AF99" s="677">
        <v>0.314</v>
      </c>
      <c r="AG99" s="677">
        <v>1.9E-2</v>
      </c>
      <c r="AH99" s="677">
        <v>2.081</v>
      </c>
      <c r="AI99" s="677">
        <v>0.314</v>
      </c>
      <c r="AJ99" s="677">
        <v>1.9E-2</v>
      </c>
      <c r="AK99" s="677">
        <v>2.0649999999999999</v>
      </c>
      <c r="AL99" s="677">
        <v>0.314</v>
      </c>
      <c r="AM99" s="677">
        <v>1.9E-2</v>
      </c>
      <c r="AN99" s="677">
        <v>2.044</v>
      </c>
      <c r="AO99" s="677">
        <v>0.314</v>
      </c>
      <c r="AP99" s="677">
        <v>1.9E-2</v>
      </c>
      <c r="AQ99" s="677" t="s">
        <v>131</v>
      </c>
      <c r="AR99" s="677" t="s">
        <v>131</v>
      </c>
      <c r="AS99" s="677" t="s">
        <v>131</v>
      </c>
      <c r="AT99" s="677" t="s">
        <v>131</v>
      </c>
      <c r="AU99" s="677" t="s">
        <v>131</v>
      </c>
      <c r="AV99" s="677" t="s">
        <v>131</v>
      </c>
      <c r="AW99" s="677" t="s">
        <v>131</v>
      </c>
      <c r="AX99" s="677" t="s">
        <v>131</v>
      </c>
      <c r="AY99" s="677" t="s">
        <v>131</v>
      </c>
      <c r="AZ99" s="677" t="s">
        <v>131</v>
      </c>
      <c r="BA99" s="677" t="s">
        <v>131</v>
      </c>
      <c r="BB99" s="677" t="s">
        <v>131</v>
      </c>
      <c r="BC99" s="677" t="s">
        <v>131</v>
      </c>
      <c r="BD99" s="677" t="s">
        <v>131</v>
      </c>
      <c r="BE99" s="677" t="s">
        <v>131</v>
      </c>
      <c r="BF99" s="677" t="s">
        <v>131</v>
      </c>
      <c r="BG99" s="677" t="s">
        <v>131</v>
      </c>
      <c r="BH99" s="677" t="s">
        <v>131</v>
      </c>
      <c r="BI99" s="567"/>
      <c r="BJ99" s="567"/>
      <c r="BK99" s="567"/>
      <c r="BL99" s="567"/>
      <c r="BM99" s="567"/>
      <c r="BN99" s="567"/>
      <c r="BO99" s="567"/>
      <c r="BP99" s="567"/>
      <c r="BQ99" s="567"/>
      <c r="BR99" s="567"/>
      <c r="BS99" s="402"/>
      <c r="BT99" s="402"/>
      <c r="BU99" s="402"/>
      <c r="BV99" s="402"/>
      <c r="BW99" s="402"/>
      <c r="BX99" s="402"/>
      <c r="BY99" s="402"/>
      <c r="BZ99" s="402"/>
      <c r="CA99" s="402"/>
      <c r="CB99" s="402"/>
      <c r="CC99" s="402"/>
      <c r="CD99" s="402"/>
      <c r="CE99" s="402"/>
      <c r="CF99" s="402"/>
      <c r="CG99" s="402"/>
      <c r="CH99" s="402"/>
      <c r="CI99" s="402"/>
      <c r="CJ99" s="402"/>
      <c r="CK99" s="402"/>
      <c r="CL99" s="402"/>
      <c r="CM99" s="402"/>
      <c r="CN99" s="402"/>
      <c r="CO99" s="402"/>
      <c r="CP99" s="402"/>
      <c r="CQ99" s="402"/>
      <c r="CR99" s="402"/>
      <c r="CS99" s="402"/>
      <c r="CT99" s="402"/>
      <c r="CU99" s="402"/>
      <c r="CV99" s="402"/>
    </row>
    <row r="100" spans="1:100" ht="16.5" customHeight="1" x14ac:dyDescent="0.3">
      <c r="B100" s="493"/>
      <c r="E100" s="754" t="s">
        <v>479</v>
      </c>
      <c r="F100" s="793"/>
      <c r="G100" s="677" t="s">
        <v>131</v>
      </c>
      <c r="H100" s="677" t="s">
        <v>131</v>
      </c>
      <c r="I100" s="677" t="s">
        <v>131</v>
      </c>
      <c r="J100" s="677" t="s">
        <v>131</v>
      </c>
      <c r="K100" s="677" t="s">
        <v>131</v>
      </c>
      <c r="L100" s="677" t="s">
        <v>131</v>
      </c>
      <c r="M100" s="677" t="s">
        <v>131</v>
      </c>
      <c r="N100" s="677" t="s">
        <v>131</v>
      </c>
      <c r="O100" s="677" t="s">
        <v>131</v>
      </c>
      <c r="P100" s="677" t="s">
        <v>131</v>
      </c>
      <c r="Q100" s="677" t="s">
        <v>131</v>
      </c>
      <c r="R100" s="677" t="s">
        <v>131</v>
      </c>
      <c r="S100" s="677" t="s">
        <v>131</v>
      </c>
      <c r="T100" s="677" t="s">
        <v>131</v>
      </c>
      <c r="U100" s="677" t="s">
        <v>131</v>
      </c>
      <c r="V100" s="677" t="s">
        <v>131</v>
      </c>
      <c r="W100" s="677" t="s">
        <v>131</v>
      </c>
      <c r="X100" s="677" t="s">
        <v>131</v>
      </c>
      <c r="Y100" s="677" t="s">
        <v>131</v>
      </c>
      <c r="Z100" s="677" t="s">
        <v>131</v>
      </c>
      <c r="AA100" s="677" t="s">
        <v>131</v>
      </c>
      <c r="AB100" s="677" t="s">
        <v>131</v>
      </c>
      <c r="AC100" s="677" t="s">
        <v>131</v>
      </c>
      <c r="AD100" s="677" t="s">
        <v>131</v>
      </c>
      <c r="AE100" s="677" t="s">
        <v>131</v>
      </c>
      <c r="AF100" s="677" t="s">
        <v>131</v>
      </c>
      <c r="AG100" s="677" t="s">
        <v>131</v>
      </c>
      <c r="AH100" s="677" t="s">
        <v>131</v>
      </c>
      <c r="AI100" s="677" t="s">
        <v>131</v>
      </c>
      <c r="AJ100" s="677" t="s">
        <v>131</v>
      </c>
      <c r="AK100" s="677" t="s">
        <v>131</v>
      </c>
      <c r="AL100" s="677" t="s">
        <v>131</v>
      </c>
      <c r="AM100" s="677" t="s">
        <v>131</v>
      </c>
      <c r="AN100" s="677" t="s">
        <v>131</v>
      </c>
      <c r="AO100" s="677" t="s">
        <v>131</v>
      </c>
      <c r="AP100" s="677" t="s">
        <v>131</v>
      </c>
      <c r="AQ100" s="677">
        <v>2.0649999999999999</v>
      </c>
      <c r="AR100" s="677">
        <v>0.314</v>
      </c>
      <c r="AS100" s="677">
        <v>1.9E-2</v>
      </c>
      <c r="AT100" s="677">
        <v>2.0649999999999999</v>
      </c>
      <c r="AU100" s="677">
        <v>0.314</v>
      </c>
      <c r="AV100" s="677">
        <v>1.9E-2</v>
      </c>
      <c r="AW100" s="677">
        <v>2.0649999999999999</v>
      </c>
      <c r="AX100" s="677">
        <v>0.314</v>
      </c>
      <c r="AY100" s="677">
        <v>1.9E-2</v>
      </c>
      <c r="AZ100" s="677">
        <v>2.0649999999999999</v>
      </c>
      <c r="BA100" s="677">
        <v>0.314</v>
      </c>
      <c r="BB100" s="677">
        <v>1.9E-2</v>
      </c>
      <c r="BC100" s="677">
        <v>2.0649999999999999</v>
      </c>
      <c r="BD100" s="677">
        <v>0.314</v>
      </c>
      <c r="BE100" s="677">
        <v>1.9E-2</v>
      </c>
      <c r="BF100" s="677">
        <v>2.0649999999999999</v>
      </c>
      <c r="BG100" s="677">
        <v>0.314</v>
      </c>
      <c r="BH100" s="677">
        <v>1.9E-2</v>
      </c>
      <c r="BI100" s="567"/>
      <c r="BJ100" s="567"/>
      <c r="BK100" s="567"/>
      <c r="BL100" s="567"/>
      <c r="BM100" s="567"/>
      <c r="BN100" s="567"/>
      <c r="BO100" s="567"/>
      <c r="BP100" s="567"/>
      <c r="BQ100" s="567"/>
      <c r="BR100" s="567"/>
      <c r="BS100" s="402"/>
      <c r="BT100" s="402"/>
      <c r="BU100" s="402"/>
      <c r="BV100" s="402"/>
      <c r="BW100" s="402"/>
      <c r="BX100" s="402"/>
      <c r="BY100" s="402"/>
      <c r="BZ100" s="402"/>
      <c r="CA100" s="402"/>
      <c r="CB100" s="402"/>
      <c r="CC100" s="402"/>
      <c r="CD100" s="402"/>
      <c r="CE100" s="402"/>
      <c r="CF100" s="402"/>
      <c r="CG100" s="402"/>
      <c r="CH100" s="402"/>
      <c r="CI100" s="402"/>
      <c r="CJ100" s="402"/>
      <c r="CK100" s="402"/>
      <c r="CL100" s="402"/>
      <c r="CM100" s="402"/>
      <c r="CN100" s="402"/>
      <c r="CO100" s="402"/>
      <c r="CP100" s="402"/>
      <c r="CQ100" s="402"/>
      <c r="CR100" s="402"/>
      <c r="CS100" s="402"/>
      <c r="CT100" s="402"/>
      <c r="CU100" s="402"/>
      <c r="CV100" s="402"/>
    </row>
    <row r="101" spans="1:100" ht="16.5" customHeight="1" x14ac:dyDescent="0.3">
      <c r="B101" s="493"/>
      <c r="E101" s="754" t="s">
        <v>11</v>
      </c>
      <c r="F101" s="793"/>
      <c r="G101" s="677" t="s">
        <v>131</v>
      </c>
      <c r="H101" s="677" t="s">
        <v>131</v>
      </c>
      <c r="I101" s="677" t="s">
        <v>131</v>
      </c>
      <c r="J101" s="677" t="s">
        <v>131</v>
      </c>
      <c r="K101" s="677" t="s">
        <v>131</v>
      </c>
      <c r="L101" s="677" t="s">
        <v>131</v>
      </c>
      <c r="M101" s="677" t="s">
        <v>131</v>
      </c>
      <c r="N101" s="677" t="s">
        <v>131</v>
      </c>
      <c r="O101" s="677" t="s">
        <v>131</v>
      </c>
      <c r="P101" s="677" t="s">
        <v>131</v>
      </c>
      <c r="Q101" s="677" t="s">
        <v>131</v>
      </c>
      <c r="R101" s="677" t="s">
        <v>131</v>
      </c>
      <c r="S101" s="677" t="s">
        <v>131</v>
      </c>
      <c r="T101" s="677" t="s">
        <v>131</v>
      </c>
      <c r="U101" s="677" t="s">
        <v>131</v>
      </c>
      <c r="V101" s="677" t="s">
        <v>131</v>
      </c>
      <c r="W101" s="677" t="s">
        <v>131</v>
      </c>
      <c r="X101" s="677" t="s">
        <v>131</v>
      </c>
      <c r="Y101" s="677" t="s">
        <v>131</v>
      </c>
      <c r="Z101" s="677" t="s">
        <v>131</v>
      </c>
      <c r="AA101" s="677" t="s">
        <v>131</v>
      </c>
      <c r="AB101" s="677" t="s">
        <v>131</v>
      </c>
      <c r="AC101" s="677" t="s">
        <v>131</v>
      </c>
      <c r="AD101" s="677" t="s">
        <v>131</v>
      </c>
      <c r="AE101" s="677" t="s">
        <v>131</v>
      </c>
      <c r="AF101" s="677" t="s">
        <v>131</v>
      </c>
      <c r="AG101" s="677" t="s">
        <v>131</v>
      </c>
      <c r="AH101" s="677" t="s">
        <v>131</v>
      </c>
      <c r="AI101" s="677" t="s">
        <v>131</v>
      </c>
      <c r="AJ101" s="677" t="s">
        <v>131</v>
      </c>
      <c r="AK101" s="677" t="s">
        <v>131</v>
      </c>
      <c r="AL101" s="677" t="s">
        <v>131</v>
      </c>
      <c r="AM101" s="677" t="s">
        <v>131</v>
      </c>
      <c r="AN101" s="677" t="s">
        <v>131</v>
      </c>
      <c r="AO101" s="677" t="s">
        <v>131</v>
      </c>
      <c r="AP101" s="677" t="s">
        <v>131</v>
      </c>
      <c r="AQ101" s="677">
        <v>1.9570000000000001</v>
      </c>
      <c r="AR101" s="677">
        <v>0.314</v>
      </c>
      <c r="AS101" s="677">
        <v>1.9E-2</v>
      </c>
      <c r="AT101" s="677">
        <v>1.9570000000000001</v>
      </c>
      <c r="AU101" s="677">
        <v>0.314</v>
      </c>
      <c r="AV101" s="677">
        <v>1.9E-2</v>
      </c>
      <c r="AW101" s="677">
        <v>1.9570000000000001</v>
      </c>
      <c r="AX101" s="677">
        <v>0.314</v>
      </c>
      <c r="AY101" s="677">
        <v>1.9E-2</v>
      </c>
      <c r="AZ101" s="677">
        <v>1.9570000000000001</v>
      </c>
      <c r="BA101" s="677">
        <v>0.314</v>
      </c>
      <c r="BB101" s="677">
        <v>1.9E-2</v>
      </c>
      <c r="BC101" s="677">
        <v>1.9570000000000001</v>
      </c>
      <c r="BD101" s="677">
        <v>0.314</v>
      </c>
      <c r="BE101" s="677">
        <v>1.9E-2</v>
      </c>
      <c r="BF101" s="677">
        <v>1.9570000000000001</v>
      </c>
      <c r="BG101" s="677">
        <v>0.314</v>
      </c>
      <c r="BH101" s="677">
        <v>1.9E-2</v>
      </c>
      <c r="BI101" s="567"/>
      <c r="BJ101" s="567"/>
      <c r="BK101" s="567"/>
      <c r="BL101" s="567"/>
      <c r="BM101" s="567"/>
      <c r="BN101" s="567"/>
      <c r="BO101" s="567"/>
      <c r="BP101" s="567"/>
      <c r="BQ101" s="567"/>
      <c r="BR101" s="567"/>
      <c r="BS101" s="402"/>
      <c r="BT101" s="402"/>
      <c r="BU101" s="402"/>
      <c r="BV101" s="402"/>
      <c r="BW101" s="402"/>
      <c r="BX101" s="402"/>
      <c r="BY101" s="402"/>
      <c r="BZ101" s="402"/>
      <c r="CA101" s="402"/>
      <c r="CB101" s="402"/>
      <c r="CC101" s="402"/>
      <c r="CD101" s="402"/>
      <c r="CE101" s="402"/>
      <c r="CF101" s="402"/>
      <c r="CG101" s="402"/>
      <c r="CH101" s="402"/>
      <c r="CI101" s="402"/>
      <c r="CJ101" s="402"/>
      <c r="CK101" s="402"/>
      <c r="CL101" s="402"/>
      <c r="CM101" s="402"/>
      <c r="CN101" s="402"/>
      <c r="CO101" s="402"/>
      <c r="CP101" s="402"/>
      <c r="CQ101" s="402"/>
      <c r="CR101" s="402"/>
      <c r="CS101" s="402"/>
      <c r="CT101" s="402"/>
      <c r="CU101" s="402"/>
      <c r="CV101" s="402"/>
    </row>
    <row r="102" spans="1:100" ht="16.5" customHeight="1" x14ac:dyDescent="0.3">
      <c r="B102" s="493"/>
      <c r="E102" s="754" t="s">
        <v>12</v>
      </c>
      <c r="F102" s="793"/>
      <c r="G102" s="677" t="s">
        <v>131</v>
      </c>
      <c r="H102" s="677" t="s">
        <v>131</v>
      </c>
      <c r="I102" s="677" t="s">
        <v>131</v>
      </c>
      <c r="J102" s="677" t="s">
        <v>131</v>
      </c>
      <c r="K102" s="677" t="s">
        <v>131</v>
      </c>
      <c r="L102" s="677" t="s">
        <v>131</v>
      </c>
      <c r="M102" s="677" t="s">
        <v>131</v>
      </c>
      <c r="N102" s="677" t="s">
        <v>131</v>
      </c>
      <c r="O102" s="677" t="s">
        <v>131</v>
      </c>
      <c r="P102" s="677" t="s">
        <v>131</v>
      </c>
      <c r="Q102" s="677" t="s">
        <v>131</v>
      </c>
      <c r="R102" s="677" t="s">
        <v>131</v>
      </c>
      <c r="S102" s="677" t="s">
        <v>131</v>
      </c>
      <c r="T102" s="677" t="s">
        <v>131</v>
      </c>
      <c r="U102" s="677" t="s">
        <v>131</v>
      </c>
      <c r="V102" s="677" t="s">
        <v>131</v>
      </c>
      <c r="W102" s="677" t="s">
        <v>131</v>
      </c>
      <c r="X102" s="677" t="s">
        <v>131</v>
      </c>
      <c r="Y102" s="677" t="s">
        <v>131</v>
      </c>
      <c r="Z102" s="677" t="s">
        <v>131</v>
      </c>
      <c r="AA102" s="677" t="s">
        <v>131</v>
      </c>
      <c r="AB102" s="677" t="s">
        <v>131</v>
      </c>
      <c r="AC102" s="677" t="s">
        <v>131</v>
      </c>
      <c r="AD102" s="677" t="s">
        <v>131</v>
      </c>
      <c r="AE102" s="677" t="s">
        <v>131</v>
      </c>
      <c r="AF102" s="677" t="s">
        <v>131</v>
      </c>
      <c r="AG102" s="677" t="s">
        <v>131</v>
      </c>
      <c r="AH102" s="677" t="s">
        <v>131</v>
      </c>
      <c r="AI102" s="677" t="s">
        <v>131</v>
      </c>
      <c r="AJ102" s="677" t="s">
        <v>131</v>
      </c>
      <c r="AK102" s="677" t="s">
        <v>131</v>
      </c>
      <c r="AL102" s="677" t="s">
        <v>131</v>
      </c>
      <c r="AM102" s="677" t="s">
        <v>131</v>
      </c>
      <c r="AN102" s="677" t="s">
        <v>131</v>
      </c>
      <c r="AO102" s="677" t="s">
        <v>131</v>
      </c>
      <c r="AP102" s="677" t="s">
        <v>131</v>
      </c>
      <c r="AQ102" s="677">
        <v>0.32600000000000001</v>
      </c>
      <c r="AR102" s="677">
        <v>0.314</v>
      </c>
      <c r="AS102" s="677">
        <v>1.9E-2</v>
      </c>
      <c r="AT102" s="677">
        <v>0.32600000000000001</v>
      </c>
      <c r="AU102" s="677">
        <v>0.314</v>
      </c>
      <c r="AV102" s="677">
        <v>1.9E-2</v>
      </c>
      <c r="AW102" s="677">
        <v>0.32600000000000001</v>
      </c>
      <c r="AX102" s="677">
        <v>0.314</v>
      </c>
      <c r="AY102" s="677">
        <v>1.9E-2</v>
      </c>
      <c r="AZ102" s="677">
        <v>0.32600000000000001</v>
      </c>
      <c r="BA102" s="677">
        <v>0.314</v>
      </c>
      <c r="BB102" s="677">
        <v>1.9E-2</v>
      </c>
      <c r="BC102" s="677">
        <v>0.32600000000000001</v>
      </c>
      <c r="BD102" s="677">
        <v>0.314</v>
      </c>
      <c r="BE102" s="677">
        <v>1.9E-2</v>
      </c>
      <c r="BF102" s="677">
        <v>0.32600000000000001</v>
      </c>
      <c r="BG102" s="677">
        <v>0.314</v>
      </c>
      <c r="BH102" s="677">
        <v>1.9E-2</v>
      </c>
      <c r="BI102" s="567"/>
      <c r="BJ102" s="567"/>
      <c r="BK102" s="567"/>
      <c r="BL102" s="567"/>
      <c r="BM102" s="567"/>
      <c r="BN102" s="567"/>
      <c r="BO102" s="567"/>
      <c r="BP102" s="567"/>
      <c r="BQ102" s="567"/>
      <c r="BR102" s="567"/>
      <c r="BS102" s="402"/>
      <c r="BT102" s="402"/>
      <c r="BU102" s="402"/>
      <c r="BV102" s="402"/>
      <c r="BW102" s="402"/>
      <c r="BX102" s="402"/>
      <c r="BY102" s="402"/>
      <c r="BZ102" s="402"/>
      <c r="CA102" s="402"/>
      <c r="CB102" s="402"/>
      <c r="CC102" s="402"/>
      <c r="CD102" s="402"/>
      <c r="CE102" s="402"/>
      <c r="CF102" s="402"/>
      <c r="CG102" s="402"/>
      <c r="CH102" s="402"/>
      <c r="CI102" s="402"/>
      <c r="CJ102" s="402"/>
      <c r="CK102" s="402"/>
      <c r="CL102" s="402"/>
      <c r="CM102" s="402"/>
      <c r="CN102" s="402"/>
      <c r="CO102" s="402"/>
      <c r="CP102" s="402"/>
      <c r="CQ102" s="402"/>
      <c r="CR102" s="402"/>
      <c r="CS102" s="402"/>
      <c r="CT102" s="402"/>
      <c r="CU102" s="402"/>
      <c r="CV102" s="402"/>
    </row>
    <row r="103" spans="1:100" ht="16.5" customHeight="1" x14ac:dyDescent="0.3">
      <c r="B103" s="493"/>
      <c r="E103" s="754" t="s">
        <v>504</v>
      </c>
      <c r="F103" s="793"/>
      <c r="G103" s="677" t="s">
        <v>131</v>
      </c>
      <c r="H103" s="677" t="s">
        <v>131</v>
      </c>
      <c r="I103" s="677" t="s">
        <v>131</v>
      </c>
      <c r="J103" s="677" t="s">
        <v>131</v>
      </c>
      <c r="K103" s="677" t="s">
        <v>131</v>
      </c>
      <c r="L103" s="677" t="s">
        <v>131</v>
      </c>
      <c r="M103" s="677" t="s">
        <v>131</v>
      </c>
      <c r="N103" s="677" t="s">
        <v>131</v>
      </c>
      <c r="O103" s="677" t="s">
        <v>131</v>
      </c>
      <c r="P103" s="677" t="s">
        <v>131</v>
      </c>
      <c r="Q103" s="677" t="s">
        <v>131</v>
      </c>
      <c r="R103" s="677" t="s">
        <v>131</v>
      </c>
      <c r="S103" s="677" t="s">
        <v>131</v>
      </c>
      <c r="T103" s="677" t="s">
        <v>131</v>
      </c>
      <c r="U103" s="677" t="s">
        <v>131</v>
      </c>
      <c r="V103" s="677" t="s">
        <v>131</v>
      </c>
      <c r="W103" s="677" t="s">
        <v>131</v>
      </c>
      <c r="X103" s="677" t="s">
        <v>131</v>
      </c>
      <c r="Y103" s="677" t="s">
        <v>131</v>
      </c>
      <c r="Z103" s="677" t="s">
        <v>131</v>
      </c>
      <c r="AA103" s="677" t="s">
        <v>131</v>
      </c>
      <c r="AB103" s="677" t="s">
        <v>131</v>
      </c>
      <c r="AC103" s="677" t="s">
        <v>131</v>
      </c>
      <c r="AD103" s="677" t="s">
        <v>131</v>
      </c>
      <c r="AE103" s="677" t="s">
        <v>131</v>
      </c>
      <c r="AF103" s="677" t="s">
        <v>131</v>
      </c>
      <c r="AG103" s="677" t="s">
        <v>131</v>
      </c>
      <c r="AH103" s="677" t="s">
        <v>131</v>
      </c>
      <c r="AI103" s="677" t="s">
        <v>131</v>
      </c>
      <c r="AJ103" s="677" t="s">
        <v>131</v>
      </c>
      <c r="AK103" s="677" t="s">
        <v>131</v>
      </c>
      <c r="AL103" s="677" t="s">
        <v>131</v>
      </c>
      <c r="AM103" s="677" t="s">
        <v>131</v>
      </c>
      <c r="AN103" s="677" t="s">
        <v>131</v>
      </c>
      <c r="AO103" s="677" t="s">
        <v>131</v>
      </c>
      <c r="AP103" s="677" t="s">
        <v>131</v>
      </c>
      <c r="AQ103" s="677">
        <v>0</v>
      </c>
      <c r="AR103" s="677">
        <v>0.314</v>
      </c>
      <c r="AS103" s="677">
        <v>1.9E-2</v>
      </c>
      <c r="AT103" s="677">
        <v>0</v>
      </c>
      <c r="AU103" s="677">
        <v>0.314</v>
      </c>
      <c r="AV103" s="677">
        <v>1.9E-2</v>
      </c>
      <c r="AW103" s="677">
        <v>0</v>
      </c>
      <c r="AX103" s="677">
        <v>0.314</v>
      </c>
      <c r="AY103" s="677">
        <v>1.9E-2</v>
      </c>
      <c r="AZ103" s="677">
        <v>0</v>
      </c>
      <c r="BA103" s="677">
        <v>0.314</v>
      </c>
      <c r="BB103" s="677">
        <v>1.9E-2</v>
      </c>
      <c r="BC103" s="677">
        <v>0</v>
      </c>
      <c r="BD103" s="677">
        <v>0.314</v>
      </c>
      <c r="BE103" s="677">
        <v>1.9E-2</v>
      </c>
      <c r="BF103" s="677">
        <v>0</v>
      </c>
      <c r="BG103" s="677">
        <v>0.314</v>
      </c>
      <c r="BH103" s="677">
        <v>1.9E-2</v>
      </c>
      <c r="BI103" s="567"/>
      <c r="BJ103" s="567"/>
      <c r="BK103" s="567"/>
      <c r="BL103" s="567"/>
      <c r="BM103" s="567"/>
      <c r="BN103" s="567"/>
      <c r="BO103" s="567"/>
      <c r="BP103" s="567"/>
      <c r="BQ103" s="567"/>
      <c r="BR103" s="567"/>
      <c r="BS103" s="402"/>
      <c r="BT103" s="402"/>
      <c r="BU103" s="402"/>
      <c r="BV103" s="402"/>
      <c r="BW103" s="402"/>
      <c r="BX103" s="402"/>
      <c r="BY103" s="402"/>
      <c r="BZ103" s="402"/>
      <c r="CA103" s="402"/>
      <c r="CB103" s="402"/>
      <c r="CC103" s="402"/>
      <c r="CD103" s="402"/>
      <c r="CE103" s="402"/>
      <c r="CF103" s="402"/>
      <c r="CG103" s="402"/>
      <c r="CH103" s="402"/>
      <c r="CI103" s="402"/>
      <c r="CJ103" s="402"/>
      <c r="CK103" s="402"/>
      <c r="CL103" s="402"/>
      <c r="CM103" s="402"/>
      <c r="CN103" s="402"/>
      <c r="CO103" s="402"/>
      <c r="CP103" s="402"/>
      <c r="CQ103" s="402"/>
      <c r="CR103" s="402"/>
      <c r="CS103" s="402"/>
      <c r="CT103" s="402"/>
      <c r="CU103" s="402"/>
      <c r="CV103" s="402"/>
    </row>
    <row r="104" spans="1:100" s="795" customFormat="1" x14ac:dyDescent="0.3">
      <c r="A104" s="484"/>
      <c r="B104" s="493"/>
      <c r="C104" s="794"/>
      <c r="D104" s="794"/>
      <c r="E104" s="1251" t="s">
        <v>1331</v>
      </c>
      <c r="F104" s="1251"/>
      <c r="G104" s="1251"/>
      <c r="H104" s="1251"/>
      <c r="I104" s="1251"/>
      <c r="J104" s="1251"/>
      <c r="K104" s="1251"/>
      <c r="L104" s="1251"/>
      <c r="M104" s="1251"/>
      <c r="N104" s="1251"/>
      <c r="O104" s="1251"/>
      <c r="P104" s="1251"/>
      <c r="Q104" s="1251"/>
      <c r="R104" s="1251"/>
      <c r="S104" s="1251"/>
      <c r="T104" s="1251"/>
      <c r="U104" s="1251"/>
      <c r="V104" s="1251"/>
      <c r="W104" s="1251"/>
    </row>
    <row r="105" spans="1:100" s="795" customFormat="1" ht="16.5" customHeight="1" x14ac:dyDescent="0.3">
      <c r="A105" s="484"/>
      <c r="B105" s="493"/>
      <c r="C105" s="794"/>
      <c r="D105" s="794"/>
      <c r="E105" s="800" t="s">
        <v>1604</v>
      </c>
      <c r="F105" s="801"/>
      <c r="G105" s="801"/>
      <c r="H105" s="801"/>
      <c r="I105" s="801"/>
      <c r="J105" s="801"/>
      <c r="K105" s="801"/>
      <c r="L105" s="801"/>
      <c r="M105" s="801"/>
      <c r="N105" s="801"/>
      <c r="O105" s="801"/>
      <c r="P105" s="801"/>
      <c r="Q105" s="801"/>
      <c r="R105" s="801"/>
      <c r="S105" s="801"/>
      <c r="T105" s="801"/>
      <c r="U105" s="801"/>
      <c r="V105" s="801"/>
      <c r="W105" s="801"/>
    </row>
    <row r="106" spans="1:100" ht="16.5" customHeight="1" x14ac:dyDescent="0.3">
      <c r="B106" s="493"/>
      <c r="E106" s="402"/>
      <c r="F106" s="402"/>
      <c r="G106" s="402"/>
      <c r="H106" s="402"/>
      <c r="I106" s="402"/>
      <c r="J106" s="402"/>
      <c r="K106" s="402"/>
      <c r="L106" s="402"/>
      <c r="M106" s="402"/>
      <c r="N106" s="402"/>
      <c r="O106" s="402"/>
      <c r="P106" s="402"/>
      <c r="Q106" s="402"/>
      <c r="R106" s="402"/>
      <c r="S106" s="402"/>
      <c r="T106" s="402"/>
      <c r="U106" s="402"/>
      <c r="V106" s="402"/>
      <c r="W106" s="402"/>
      <c r="X106" s="402"/>
      <c r="Y106" s="402"/>
      <c r="Z106" s="402"/>
      <c r="AA106" s="402"/>
      <c r="AB106" s="402"/>
      <c r="AC106" s="402"/>
      <c r="AD106" s="402"/>
      <c r="AE106" s="402"/>
      <c r="AF106" s="402"/>
      <c r="AG106" s="402"/>
      <c r="AH106" s="402"/>
      <c r="AI106" s="402"/>
      <c r="AJ106" s="402"/>
      <c r="AK106" s="402"/>
      <c r="AL106" s="402"/>
      <c r="AM106" s="402"/>
      <c r="AN106" s="402"/>
      <c r="AO106" s="402"/>
      <c r="AP106" s="402"/>
      <c r="AQ106" s="402"/>
      <c r="AR106" s="402"/>
      <c r="AS106" s="402"/>
      <c r="AT106" s="402"/>
      <c r="AU106" s="402"/>
      <c r="AV106" s="402"/>
      <c r="AW106" s="402"/>
      <c r="AX106" s="402"/>
      <c r="AY106" s="402"/>
      <c r="AZ106" s="402"/>
    </row>
    <row r="107" spans="1:100" ht="16.5" customHeight="1" x14ac:dyDescent="0.3">
      <c r="B107" s="493"/>
      <c r="D107" s="514" t="s">
        <v>897</v>
      </c>
      <c r="E107" s="514"/>
      <c r="F107" s="514"/>
      <c r="G107" s="514"/>
      <c r="H107" s="514"/>
      <c r="I107" s="514"/>
      <c r="J107" s="514"/>
      <c r="K107" s="514"/>
      <c r="L107" s="514"/>
      <c r="M107" s="514"/>
      <c r="N107" s="514"/>
      <c r="O107" s="514"/>
      <c r="P107" s="514"/>
      <c r="Q107" s="514"/>
      <c r="R107" s="514"/>
      <c r="S107" s="514"/>
      <c r="T107" s="514"/>
      <c r="U107" s="514"/>
      <c r="V107" s="514"/>
      <c r="W107" s="514"/>
      <c r="X107" s="514"/>
      <c r="Y107" s="514"/>
      <c r="Z107" s="514"/>
      <c r="AA107" s="514"/>
      <c r="AB107" s="514"/>
      <c r="AC107" s="514"/>
      <c r="AD107" s="514"/>
      <c r="AE107" s="514"/>
      <c r="AF107" s="514"/>
      <c r="AG107" s="514"/>
      <c r="AH107" s="514"/>
      <c r="AI107" s="514"/>
      <c r="AJ107" s="514"/>
      <c r="AK107" s="514"/>
      <c r="AL107" s="514"/>
      <c r="AM107" s="514"/>
      <c r="AN107" s="514"/>
      <c r="AO107" s="514"/>
      <c r="AP107" s="514"/>
      <c r="AQ107" s="514"/>
      <c r="AR107" s="514"/>
      <c r="AS107" s="514"/>
      <c r="AT107" s="514"/>
      <c r="AU107" s="514"/>
      <c r="AV107" s="514"/>
      <c r="AW107" s="514"/>
      <c r="AX107" s="514"/>
      <c r="AY107" s="514"/>
      <c r="AZ107" s="514"/>
      <c r="BA107" s="514"/>
      <c r="BB107" s="514"/>
      <c r="BC107" s="514"/>
      <c r="BD107" s="514"/>
      <c r="BE107" s="514"/>
      <c r="BF107" s="514"/>
      <c r="BG107" s="514"/>
      <c r="BH107" s="514"/>
      <c r="BI107" s="514"/>
      <c r="BJ107" s="514"/>
      <c r="BK107" s="514"/>
      <c r="BL107" s="514"/>
      <c r="BM107" s="514"/>
      <c r="BN107" s="514"/>
      <c r="BO107" s="514"/>
      <c r="BP107" s="514"/>
      <c r="BQ107" s="514"/>
      <c r="BR107" s="514"/>
    </row>
    <row r="108" spans="1:100" ht="16.5" customHeight="1" x14ac:dyDescent="0.3">
      <c r="B108" s="493"/>
      <c r="E108" s="402"/>
      <c r="F108" s="402"/>
      <c r="G108" s="402"/>
      <c r="H108" s="402"/>
      <c r="I108" s="402"/>
      <c r="J108" s="402"/>
      <c r="K108" s="402"/>
      <c r="L108" s="402"/>
      <c r="M108" s="402"/>
      <c r="N108" s="402"/>
      <c r="O108" s="402"/>
      <c r="P108" s="402"/>
      <c r="Q108" s="402"/>
      <c r="R108" s="402"/>
      <c r="S108" s="402"/>
      <c r="T108" s="402"/>
      <c r="U108" s="402"/>
      <c r="V108" s="402"/>
      <c r="W108" s="402"/>
      <c r="X108" s="402"/>
      <c r="Y108" s="402"/>
      <c r="Z108" s="402"/>
    </row>
    <row r="109" spans="1:100" ht="16.5" customHeight="1" x14ac:dyDescent="0.3">
      <c r="B109" s="493"/>
      <c r="E109" s="516" t="s">
        <v>894</v>
      </c>
      <c r="F109" s="402"/>
      <c r="G109" s="402"/>
      <c r="H109" s="402"/>
      <c r="I109" s="402"/>
      <c r="J109" s="402"/>
      <c r="K109" s="402"/>
      <c r="L109" s="402"/>
      <c r="M109" s="402"/>
      <c r="N109" s="402"/>
      <c r="O109" s="402"/>
      <c r="P109" s="402"/>
      <c r="Q109" s="402"/>
      <c r="R109" s="402"/>
      <c r="S109" s="402"/>
      <c r="T109" s="402"/>
      <c r="U109" s="402"/>
      <c r="V109" s="402"/>
      <c r="W109" s="402"/>
      <c r="X109" s="402"/>
      <c r="Y109" s="402"/>
      <c r="Z109" s="402"/>
    </row>
    <row r="110" spans="1:100" ht="16.5" customHeight="1" x14ac:dyDescent="0.3">
      <c r="B110" s="493"/>
      <c r="E110" s="404"/>
      <c r="F110" s="402"/>
      <c r="G110" s="402"/>
      <c r="H110" s="402"/>
      <c r="I110" s="402"/>
      <c r="J110" s="402"/>
      <c r="K110" s="402"/>
      <c r="L110" s="402"/>
      <c r="M110" s="402"/>
      <c r="N110" s="402"/>
      <c r="O110" s="402"/>
      <c r="P110" s="402"/>
      <c r="Q110" s="402"/>
      <c r="R110" s="402"/>
      <c r="S110" s="402"/>
      <c r="T110" s="402"/>
      <c r="U110" s="402"/>
      <c r="V110" s="402"/>
      <c r="W110" s="402"/>
      <c r="X110" s="402"/>
      <c r="Y110" s="402"/>
      <c r="Z110" s="402"/>
    </row>
    <row r="111" spans="1:100" ht="16.5" customHeight="1" x14ac:dyDescent="0.3">
      <c r="B111" s="493"/>
      <c r="E111" s="680" t="s">
        <v>1528</v>
      </c>
      <c r="F111" s="402"/>
      <c r="G111" s="402"/>
      <c r="H111" s="402"/>
      <c r="I111" s="402"/>
      <c r="J111" s="402"/>
      <c r="K111" s="402"/>
      <c r="L111" s="402"/>
      <c r="M111" s="402"/>
      <c r="N111" s="402"/>
      <c r="O111" s="402"/>
      <c r="P111" s="402"/>
      <c r="Q111" s="402"/>
      <c r="R111" s="402"/>
      <c r="S111" s="402"/>
      <c r="T111" s="402"/>
      <c r="U111" s="402"/>
      <c r="V111" s="402"/>
      <c r="W111" s="402"/>
      <c r="X111" s="402"/>
      <c r="Y111" s="402"/>
      <c r="Z111" s="402"/>
    </row>
    <row r="112" spans="1:100" ht="16.5" customHeight="1" x14ac:dyDescent="0.3">
      <c r="B112" s="493"/>
      <c r="E112" s="515"/>
      <c r="F112" s="402"/>
      <c r="G112" s="402"/>
      <c r="H112" s="402"/>
      <c r="I112" s="402"/>
      <c r="J112" s="402"/>
      <c r="K112" s="402"/>
      <c r="L112" s="402"/>
      <c r="M112" s="402"/>
      <c r="N112" s="402"/>
      <c r="O112" s="402"/>
      <c r="P112" s="402"/>
      <c r="Q112" s="402"/>
      <c r="R112" s="402"/>
      <c r="S112" s="402"/>
      <c r="T112" s="402"/>
      <c r="U112" s="402"/>
      <c r="V112" s="402"/>
      <c r="W112" s="402"/>
      <c r="X112" s="402"/>
      <c r="Y112" s="402"/>
      <c r="Z112" s="402"/>
    </row>
    <row r="113" spans="2:26" ht="16.5" customHeight="1" x14ac:dyDescent="0.35">
      <c r="B113" s="493"/>
      <c r="E113" s="664" t="s">
        <v>1347</v>
      </c>
      <c r="F113" s="402"/>
      <c r="G113" s="402"/>
      <c r="H113" s="402"/>
      <c r="I113" s="402"/>
      <c r="J113" s="402"/>
      <c r="K113" s="402"/>
      <c r="L113" s="402"/>
      <c r="M113" s="402"/>
      <c r="N113" s="402"/>
      <c r="O113" s="402"/>
      <c r="P113" s="402"/>
      <c r="Q113" s="402"/>
      <c r="R113" s="402"/>
      <c r="S113" s="402"/>
      <c r="T113" s="402"/>
      <c r="U113" s="402"/>
      <c r="V113" s="402"/>
      <c r="W113" s="402"/>
      <c r="X113" s="402"/>
      <c r="Y113" s="402"/>
      <c r="Z113" s="402"/>
    </row>
    <row r="114" spans="2:26" ht="16.5" customHeight="1" x14ac:dyDescent="0.3">
      <c r="B114" s="493"/>
      <c r="E114" s="404"/>
      <c r="F114" s="402"/>
      <c r="G114" s="402"/>
      <c r="H114" s="402"/>
      <c r="I114" s="402"/>
      <c r="J114" s="402"/>
      <c r="K114" s="402"/>
      <c r="L114" s="402"/>
      <c r="M114" s="402"/>
      <c r="N114" s="402"/>
      <c r="O114" s="402"/>
      <c r="P114" s="402"/>
      <c r="Q114" s="402"/>
      <c r="R114" s="402"/>
      <c r="S114" s="402"/>
      <c r="T114" s="402"/>
      <c r="U114" s="402"/>
      <c r="V114" s="402"/>
      <c r="W114" s="402"/>
      <c r="X114" s="402"/>
      <c r="Y114" s="402"/>
      <c r="Z114" s="402"/>
    </row>
    <row r="115" spans="2:26" ht="16.5" customHeight="1" x14ac:dyDescent="0.3">
      <c r="B115" s="493"/>
      <c r="E115" s="402"/>
      <c r="F115" s="402"/>
      <c r="G115" s="753">
        <v>2007</v>
      </c>
      <c r="H115" s="753">
        <v>2008</v>
      </c>
      <c r="I115" s="753">
        <v>2009</v>
      </c>
      <c r="J115" s="753">
        <v>2010</v>
      </c>
      <c r="K115" s="753">
        <v>2011</v>
      </c>
      <c r="L115" s="753">
        <v>2012</v>
      </c>
      <c r="M115" s="753">
        <v>2013</v>
      </c>
      <c r="N115" s="753">
        <v>2014</v>
      </c>
      <c r="O115" s="753">
        <v>2015</v>
      </c>
      <c r="P115" s="753">
        <v>2016</v>
      </c>
      <c r="Q115" s="753">
        <v>2017</v>
      </c>
      <c r="R115" s="753">
        <v>2018</v>
      </c>
      <c r="S115" s="753">
        <v>2019</v>
      </c>
      <c r="T115" s="753">
        <v>2020</v>
      </c>
      <c r="U115" s="753">
        <v>2021</v>
      </c>
      <c r="V115" s="753">
        <v>2022</v>
      </c>
      <c r="W115" s="753">
        <v>2023</v>
      </c>
      <c r="X115" s="925">
        <v>2024</v>
      </c>
      <c r="Y115" s="402"/>
      <c r="Z115" s="402"/>
    </row>
    <row r="116" spans="2:26" ht="16.5" customHeight="1" x14ac:dyDescent="0.3">
      <c r="B116" s="493"/>
      <c r="E116" s="282" t="s">
        <v>901</v>
      </c>
      <c r="F116" s="676" t="s">
        <v>1179</v>
      </c>
      <c r="G116" s="663">
        <v>2.3839999999999999</v>
      </c>
      <c r="H116" s="663">
        <v>2.383</v>
      </c>
      <c r="I116" s="663">
        <v>2.3820000000000001</v>
      </c>
      <c r="J116" s="663">
        <v>2.3740000000000001</v>
      </c>
      <c r="K116" s="663">
        <v>2.282</v>
      </c>
      <c r="L116" s="663">
        <v>2.2759999999999998</v>
      </c>
      <c r="M116" s="663">
        <v>2.2810000000000001</v>
      </c>
      <c r="N116" s="663">
        <v>2.2799999999999998</v>
      </c>
      <c r="O116" s="663">
        <v>2.2789999999999999</v>
      </c>
      <c r="P116" s="663">
        <v>2.2679999999999998</v>
      </c>
      <c r="Q116" s="663">
        <v>2.2509999999999999</v>
      </c>
      <c r="R116" s="663">
        <v>2.2269999999999999</v>
      </c>
      <c r="S116" s="677" t="s">
        <v>131</v>
      </c>
      <c r="T116" s="677" t="s">
        <v>131</v>
      </c>
      <c r="U116" s="677" t="s">
        <v>131</v>
      </c>
      <c r="V116" s="677" t="s">
        <v>131</v>
      </c>
      <c r="W116" s="677" t="s">
        <v>131</v>
      </c>
      <c r="X116" s="677" t="s">
        <v>131</v>
      </c>
      <c r="Y116" s="402"/>
      <c r="Z116" s="402"/>
    </row>
    <row r="117" spans="2:26" ht="16.5" customHeight="1" x14ac:dyDescent="0.3">
      <c r="B117" s="493"/>
      <c r="E117" s="280"/>
      <c r="F117" s="676" t="s">
        <v>1180</v>
      </c>
      <c r="G117" s="663">
        <v>2.3889999999999998</v>
      </c>
      <c r="H117" s="663">
        <v>2.3889999999999998</v>
      </c>
      <c r="I117" s="663">
        <v>2.3889999999999998</v>
      </c>
      <c r="J117" s="663">
        <v>2.387</v>
      </c>
      <c r="K117" s="663">
        <v>2.2949999999999999</v>
      </c>
      <c r="L117" s="663">
        <v>2.2909999999999999</v>
      </c>
      <c r="M117" s="663">
        <v>2.2949999999999999</v>
      </c>
      <c r="N117" s="663">
        <v>2.2949999999999999</v>
      </c>
      <c r="O117" s="663">
        <v>2.2949999999999999</v>
      </c>
      <c r="P117" s="663">
        <v>2.286</v>
      </c>
      <c r="Q117" s="663">
        <v>2.2690000000000001</v>
      </c>
      <c r="R117" s="663">
        <v>2.246</v>
      </c>
      <c r="S117" s="677" t="s">
        <v>131</v>
      </c>
      <c r="T117" s="677" t="s">
        <v>131</v>
      </c>
      <c r="U117" s="677" t="s">
        <v>131</v>
      </c>
      <c r="V117" s="677" t="s">
        <v>131</v>
      </c>
      <c r="W117" s="677" t="s">
        <v>131</v>
      </c>
      <c r="X117" s="677" t="s">
        <v>131</v>
      </c>
      <c r="Y117" s="402"/>
      <c r="Z117" s="402"/>
    </row>
    <row r="118" spans="2:26" ht="16.5" customHeight="1" x14ac:dyDescent="0.3">
      <c r="B118" s="493"/>
      <c r="E118" s="280"/>
      <c r="F118" s="676" t="s">
        <v>1423</v>
      </c>
      <c r="G118" s="663">
        <v>2.371</v>
      </c>
      <c r="H118" s="663">
        <v>2.371</v>
      </c>
      <c r="I118" s="663">
        <v>2.371</v>
      </c>
      <c r="J118" s="663">
        <v>2.371</v>
      </c>
      <c r="K118" s="663">
        <v>2.278</v>
      </c>
      <c r="L118" s="663">
        <v>2.274</v>
      </c>
      <c r="M118" s="663">
        <v>2.278</v>
      </c>
      <c r="N118" s="663">
        <v>2.278</v>
      </c>
      <c r="O118" s="663">
        <v>2.278</v>
      </c>
      <c r="P118" s="663">
        <v>2.2690000000000001</v>
      </c>
      <c r="Q118" s="663">
        <v>2.254</v>
      </c>
      <c r="R118" s="663">
        <v>2.23</v>
      </c>
      <c r="S118" s="677" t="s">
        <v>131</v>
      </c>
      <c r="T118" s="677" t="s">
        <v>131</v>
      </c>
      <c r="U118" s="677" t="s">
        <v>131</v>
      </c>
      <c r="V118" s="677" t="s">
        <v>131</v>
      </c>
      <c r="W118" s="677" t="s">
        <v>131</v>
      </c>
      <c r="X118" s="677" t="s">
        <v>131</v>
      </c>
      <c r="Y118" s="402"/>
      <c r="Z118" s="402"/>
    </row>
    <row r="119" spans="2:26" ht="16.5" customHeight="1" x14ac:dyDescent="0.3">
      <c r="B119" s="493"/>
      <c r="E119" s="280"/>
      <c r="F119" s="676" t="s">
        <v>1425</v>
      </c>
      <c r="G119" s="663">
        <v>2.4279999999999999</v>
      </c>
      <c r="H119" s="663">
        <v>2.427</v>
      </c>
      <c r="I119" s="663">
        <v>2.4260000000000002</v>
      </c>
      <c r="J119" s="663">
        <v>2.4260000000000002</v>
      </c>
      <c r="K119" s="663">
        <v>2.3330000000000002</v>
      </c>
      <c r="L119" s="663">
        <v>2.3279999999999998</v>
      </c>
      <c r="M119" s="663">
        <v>2.3330000000000002</v>
      </c>
      <c r="N119" s="663">
        <v>2.3330000000000002</v>
      </c>
      <c r="O119" s="663">
        <v>2.3340000000000001</v>
      </c>
      <c r="P119" s="663">
        <v>2.3250000000000002</v>
      </c>
      <c r="Q119" s="663">
        <v>2.3079999999999998</v>
      </c>
      <c r="R119" s="663">
        <v>2.2850000000000001</v>
      </c>
      <c r="S119" s="677" t="s">
        <v>131</v>
      </c>
      <c r="T119" s="677" t="s">
        <v>131</v>
      </c>
      <c r="U119" s="677" t="s">
        <v>131</v>
      </c>
      <c r="V119" s="677" t="s">
        <v>131</v>
      </c>
      <c r="W119" s="677" t="s">
        <v>131</v>
      </c>
      <c r="X119" s="677" t="s">
        <v>131</v>
      </c>
      <c r="Y119" s="402"/>
      <c r="Z119" s="402"/>
    </row>
    <row r="120" spans="2:26" ht="16.5" customHeight="1" x14ac:dyDescent="0.3">
      <c r="B120" s="493"/>
      <c r="E120" s="280"/>
      <c r="F120" s="676" t="s">
        <v>1426</v>
      </c>
      <c r="G120" s="663">
        <v>2.4910000000000001</v>
      </c>
      <c r="H120" s="663">
        <v>2.4809999999999999</v>
      </c>
      <c r="I120" s="663">
        <v>2.4750000000000001</v>
      </c>
      <c r="J120" s="663">
        <v>2.4700000000000002</v>
      </c>
      <c r="K120" s="663">
        <v>2.375</v>
      </c>
      <c r="L120" s="663">
        <v>2.3690000000000002</v>
      </c>
      <c r="M120" s="663">
        <v>2.3730000000000002</v>
      </c>
      <c r="N120" s="663">
        <v>2.3730000000000002</v>
      </c>
      <c r="O120" s="663">
        <v>2.3730000000000002</v>
      </c>
      <c r="P120" s="663">
        <v>2.363</v>
      </c>
      <c r="Q120" s="663">
        <v>2.3460000000000001</v>
      </c>
      <c r="R120" s="663">
        <v>2.3220000000000001</v>
      </c>
      <c r="S120" s="677" t="s">
        <v>131</v>
      </c>
      <c r="T120" s="677" t="s">
        <v>131</v>
      </c>
      <c r="U120" s="677" t="s">
        <v>131</v>
      </c>
      <c r="V120" s="677" t="s">
        <v>131</v>
      </c>
      <c r="W120" s="677" t="s">
        <v>131</v>
      </c>
      <c r="X120" s="677" t="s">
        <v>131</v>
      </c>
      <c r="Y120" s="402"/>
      <c r="Z120" s="402"/>
    </row>
    <row r="121" spans="2:26" ht="16.5" customHeight="1" x14ac:dyDescent="0.3">
      <c r="B121" s="493"/>
      <c r="E121" s="282" t="s">
        <v>902</v>
      </c>
      <c r="F121" s="676" t="s">
        <v>1179</v>
      </c>
      <c r="G121" s="284" t="s">
        <v>131</v>
      </c>
      <c r="H121" s="284" t="s">
        <v>131</v>
      </c>
      <c r="I121" s="284" t="s">
        <v>131</v>
      </c>
      <c r="J121" s="284" t="s">
        <v>131</v>
      </c>
      <c r="K121" s="284" t="s">
        <v>131</v>
      </c>
      <c r="L121" s="284" t="s">
        <v>131</v>
      </c>
      <c r="M121" s="284" t="s">
        <v>131</v>
      </c>
      <c r="N121" s="284" t="s">
        <v>131</v>
      </c>
      <c r="O121" s="284" t="s">
        <v>131</v>
      </c>
      <c r="P121" s="284" t="s">
        <v>131</v>
      </c>
      <c r="Q121" s="284" t="s">
        <v>131</v>
      </c>
      <c r="R121" s="284" t="s">
        <v>131</v>
      </c>
      <c r="S121" s="663">
        <v>2.2509999999999999</v>
      </c>
      <c r="T121" s="663">
        <v>2.25</v>
      </c>
      <c r="U121" s="663">
        <v>2.25</v>
      </c>
      <c r="V121" s="663">
        <v>2.2490000000000001</v>
      </c>
      <c r="W121" s="663">
        <v>2.2490000000000001</v>
      </c>
      <c r="X121" s="677">
        <v>2.2490000000000001</v>
      </c>
      <c r="Y121" s="402"/>
      <c r="Z121" s="402"/>
    </row>
    <row r="122" spans="2:26" ht="16.5" customHeight="1" x14ac:dyDescent="0.3">
      <c r="B122" s="493"/>
      <c r="E122" s="280"/>
      <c r="F122" s="676" t="s">
        <v>1180</v>
      </c>
      <c r="G122" s="284" t="s">
        <v>131</v>
      </c>
      <c r="H122" s="284" t="s">
        <v>131</v>
      </c>
      <c r="I122" s="284" t="s">
        <v>131</v>
      </c>
      <c r="J122" s="284" t="s">
        <v>131</v>
      </c>
      <c r="K122" s="284" t="s">
        <v>131</v>
      </c>
      <c r="L122" s="284" t="s">
        <v>131</v>
      </c>
      <c r="M122" s="284" t="s">
        <v>131</v>
      </c>
      <c r="N122" s="284" t="s">
        <v>131</v>
      </c>
      <c r="O122" s="284" t="s">
        <v>131</v>
      </c>
      <c r="P122" s="284" t="s">
        <v>131</v>
      </c>
      <c r="Q122" s="284" t="s">
        <v>131</v>
      </c>
      <c r="R122" s="284" t="s">
        <v>131</v>
      </c>
      <c r="S122" s="663">
        <v>2.2679999999999998</v>
      </c>
      <c r="T122" s="663">
        <v>2.2650000000000001</v>
      </c>
      <c r="U122" s="663">
        <v>2.2599999999999998</v>
      </c>
      <c r="V122" s="663">
        <v>2.2549999999999999</v>
      </c>
      <c r="W122" s="663">
        <v>2.246</v>
      </c>
      <c r="X122" s="677">
        <v>2.246</v>
      </c>
      <c r="Y122" s="402"/>
      <c r="Z122" s="402"/>
    </row>
    <row r="123" spans="2:26" ht="16.5" customHeight="1" x14ac:dyDescent="0.3">
      <c r="B123" s="493"/>
      <c r="E123" s="280"/>
      <c r="F123" s="676" t="s">
        <v>1423</v>
      </c>
      <c r="G123" s="284" t="s">
        <v>131</v>
      </c>
      <c r="H123" s="284" t="s">
        <v>131</v>
      </c>
      <c r="I123" s="284" t="s">
        <v>131</v>
      </c>
      <c r="J123" s="284" t="s">
        <v>131</v>
      </c>
      <c r="K123" s="284" t="s">
        <v>131</v>
      </c>
      <c r="L123" s="284" t="s">
        <v>131</v>
      </c>
      <c r="M123" s="284" t="s">
        <v>131</v>
      </c>
      <c r="N123" s="284" t="s">
        <v>131</v>
      </c>
      <c r="O123" s="284" t="s">
        <v>131</v>
      </c>
      <c r="P123" s="284" t="s">
        <v>131</v>
      </c>
      <c r="Q123" s="284" t="s">
        <v>131</v>
      </c>
      <c r="R123" s="284" t="s">
        <v>131</v>
      </c>
      <c r="S123" s="663">
        <v>2.254</v>
      </c>
      <c r="T123" s="663">
        <v>2.254</v>
      </c>
      <c r="U123" s="663">
        <v>2.254</v>
      </c>
      <c r="V123" s="663">
        <v>2.254</v>
      </c>
      <c r="W123" s="663">
        <v>2.254</v>
      </c>
      <c r="X123" s="677">
        <v>2.254</v>
      </c>
      <c r="Y123" s="402"/>
      <c r="Z123" s="402"/>
    </row>
    <row r="124" spans="2:26" ht="16.5" customHeight="1" x14ac:dyDescent="0.3">
      <c r="B124" s="493"/>
      <c r="E124" s="280"/>
      <c r="F124" s="676" t="s">
        <v>1425</v>
      </c>
      <c r="G124" s="284" t="s">
        <v>131</v>
      </c>
      <c r="H124" s="284" t="s">
        <v>131</v>
      </c>
      <c r="I124" s="284" t="s">
        <v>131</v>
      </c>
      <c r="J124" s="284" t="s">
        <v>131</v>
      </c>
      <c r="K124" s="284" t="s">
        <v>131</v>
      </c>
      <c r="L124" s="284" t="s">
        <v>131</v>
      </c>
      <c r="M124" s="284" t="s">
        <v>131</v>
      </c>
      <c r="N124" s="284" t="s">
        <v>131</v>
      </c>
      <c r="O124" s="284" t="s">
        <v>131</v>
      </c>
      <c r="P124" s="284" t="s">
        <v>131</v>
      </c>
      <c r="Q124" s="284" t="s">
        <v>131</v>
      </c>
      <c r="R124" s="284" t="s">
        <v>131</v>
      </c>
      <c r="S124" s="663">
        <v>2.3079999999999998</v>
      </c>
      <c r="T124" s="663">
        <v>2.3079999999999998</v>
      </c>
      <c r="U124" s="663">
        <v>2.3079999999999998</v>
      </c>
      <c r="V124" s="663">
        <v>2.3079999999999998</v>
      </c>
      <c r="W124" s="663">
        <v>2.3079999999999998</v>
      </c>
      <c r="X124" s="677">
        <v>2.3079999999999998</v>
      </c>
      <c r="Y124" s="402"/>
      <c r="Z124" s="402"/>
    </row>
    <row r="125" spans="2:26" ht="16.5" customHeight="1" x14ac:dyDescent="0.3">
      <c r="B125" s="493"/>
      <c r="E125" s="280"/>
      <c r="F125" s="676" t="s">
        <v>1426</v>
      </c>
      <c r="G125" s="284" t="s">
        <v>131</v>
      </c>
      <c r="H125" s="284" t="s">
        <v>131</v>
      </c>
      <c r="I125" s="284" t="s">
        <v>131</v>
      </c>
      <c r="J125" s="284" t="s">
        <v>131</v>
      </c>
      <c r="K125" s="284" t="s">
        <v>131</v>
      </c>
      <c r="L125" s="284" t="s">
        <v>131</v>
      </c>
      <c r="M125" s="284" t="s">
        <v>131</v>
      </c>
      <c r="N125" s="284" t="s">
        <v>131</v>
      </c>
      <c r="O125" s="284" t="s">
        <v>131</v>
      </c>
      <c r="P125" s="284" t="s">
        <v>131</v>
      </c>
      <c r="Q125" s="284" t="s">
        <v>131</v>
      </c>
      <c r="R125" s="284" t="s">
        <v>131</v>
      </c>
      <c r="S125" s="663">
        <v>2.3439999999999999</v>
      </c>
      <c r="T125" s="663">
        <v>2.343</v>
      </c>
      <c r="U125" s="663">
        <v>2.3420000000000001</v>
      </c>
      <c r="V125" s="663">
        <v>2.339</v>
      </c>
      <c r="W125" s="663">
        <v>2.3370000000000002</v>
      </c>
      <c r="X125" s="677">
        <v>2.3359999999999999</v>
      </c>
      <c r="Y125" s="402"/>
      <c r="Z125" s="402"/>
    </row>
    <row r="126" spans="2:26" ht="16.5" customHeight="1" x14ac:dyDescent="0.3">
      <c r="B126" s="493"/>
      <c r="E126" s="282" t="s">
        <v>903</v>
      </c>
      <c r="F126" s="676" t="s">
        <v>1179</v>
      </c>
      <c r="G126" s="284" t="s">
        <v>131</v>
      </c>
      <c r="H126" s="284" t="s">
        <v>131</v>
      </c>
      <c r="I126" s="284" t="s">
        <v>131</v>
      </c>
      <c r="J126" s="284" t="s">
        <v>131</v>
      </c>
      <c r="K126" s="284" t="s">
        <v>131</v>
      </c>
      <c r="L126" s="284" t="s">
        <v>131</v>
      </c>
      <c r="M126" s="284" t="s">
        <v>131</v>
      </c>
      <c r="N126" s="284" t="s">
        <v>131</v>
      </c>
      <c r="O126" s="284" t="s">
        <v>131</v>
      </c>
      <c r="P126" s="284" t="s">
        <v>131</v>
      </c>
      <c r="Q126" s="284" t="s">
        <v>131</v>
      </c>
      <c r="R126" s="284" t="s">
        <v>131</v>
      </c>
      <c r="S126" s="663">
        <v>2.133</v>
      </c>
      <c r="T126" s="663">
        <v>2.1320000000000001</v>
      </c>
      <c r="U126" s="663">
        <v>2.1320000000000001</v>
      </c>
      <c r="V126" s="663">
        <v>2.1309999999999998</v>
      </c>
      <c r="W126" s="663">
        <v>2.1309999999999998</v>
      </c>
      <c r="X126" s="677">
        <v>2.1309999999999998</v>
      </c>
      <c r="Y126" s="402"/>
      <c r="Z126" s="402"/>
    </row>
    <row r="127" spans="2:26" ht="16.5" customHeight="1" x14ac:dyDescent="0.3">
      <c r="B127" s="493"/>
      <c r="E127" s="280"/>
      <c r="F127" s="676" t="s">
        <v>1180</v>
      </c>
      <c r="G127" s="284" t="s">
        <v>131</v>
      </c>
      <c r="H127" s="284" t="s">
        <v>131</v>
      </c>
      <c r="I127" s="284" t="s">
        <v>131</v>
      </c>
      <c r="J127" s="284" t="s">
        <v>131</v>
      </c>
      <c r="K127" s="284" t="s">
        <v>131</v>
      </c>
      <c r="L127" s="284" t="s">
        <v>131</v>
      </c>
      <c r="M127" s="284" t="s">
        <v>131</v>
      </c>
      <c r="N127" s="284" t="s">
        <v>131</v>
      </c>
      <c r="O127" s="284" t="s">
        <v>131</v>
      </c>
      <c r="P127" s="284" t="s">
        <v>131</v>
      </c>
      <c r="Q127" s="284" t="s">
        <v>131</v>
      </c>
      <c r="R127" s="284" t="s">
        <v>131</v>
      </c>
      <c r="S127" s="663">
        <v>2.15</v>
      </c>
      <c r="T127" s="663">
        <v>2.1469999999999998</v>
      </c>
      <c r="U127" s="663">
        <v>2.1419999999999999</v>
      </c>
      <c r="V127" s="663">
        <v>2.137</v>
      </c>
      <c r="W127" s="663">
        <v>2.1280000000000001</v>
      </c>
      <c r="X127" s="677">
        <v>2.1280000000000001</v>
      </c>
      <c r="Y127" s="402"/>
      <c r="Z127" s="402"/>
    </row>
    <row r="128" spans="2:26" ht="16.5" customHeight="1" x14ac:dyDescent="0.3">
      <c r="B128" s="493"/>
      <c r="E128" s="280"/>
      <c r="F128" s="676" t="s">
        <v>1423</v>
      </c>
      <c r="G128" s="284" t="s">
        <v>131</v>
      </c>
      <c r="H128" s="284" t="s">
        <v>131</v>
      </c>
      <c r="I128" s="284" t="s">
        <v>131</v>
      </c>
      <c r="J128" s="284" t="s">
        <v>131</v>
      </c>
      <c r="K128" s="284" t="s">
        <v>131</v>
      </c>
      <c r="L128" s="284" t="s">
        <v>131</v>
      </c>
      <c r="M128" s="284" t="s">
        <v>131</v>
      </c>
      <c r="N128" s="284" t="s">
        <v>131</v>
      </c>
      <c r="O128" s="284" t="s">
        <v>131</v>
      </c>
      <c r="P128" s="284" t="s">
        <v>131</v>
      </c>
      <c r="Q128" s="284" t="s">
        <v>131</v>
      </c>
      <c r="R128" s="284" t="s">
        <v>131</v>
      </c>
      <c r="S128" s="663">
        <v>2.1360000000000001</v>
      </c>
      <c r="T128" s="663">
        <v>2.1360000000000001</v>
      </c>
      <c r="U128" s="663">
        <v>2.1360000000000001</v>
      </c>
      <c r="V128" s="663">
        <v>2.1360000000000001</v>
      </c>
      <c r="W128" s="663">
        <v>2.1360000000000001</v>
      </c>
      <c r="X128" s="677">
        <v>2.1360000000000001</v>
      </c>
      <c r="Y128" s="402"/>
      <c r="Z128" s="402"/>
    </row>
    <row r="129" spans="2:26" ht="16.5" customHeight="1" x14ac:dyDescent="0.3">
      <c r="B129" s="493"/>
      <c r="E129" s="280"/>
      <c r="F129" s="676" t="s">
        <v>1425</v>
      </c>
      <c r="G129" s="284" t="s">
        <v>131</v>
      </c>
      <c r="H129" s="284" t="s">
        <v>131</v>
      </c>
      <c r="I129" s="284" t="s">
        <v>131</v>
      </c>
      <c r="J129" s="284" t="s">
        <v>131</v>
      </c>
      <c r="K129" s="284" t="s">
        <v>131</v>
      </c>
      <c r="L129" s="284" t="s">
        <v>131</v>
      </c>
      <c r="M129" s="284" t="s">
        <v>131</v>
      </c>
      <c r="N129" s="284" t="s">
        <v>131</v>
      </c>
      <c r="O129" s="284" t="s">
        <v>131</v>
      </c>
      <c r="P129" s="284" t="s">
        <v>131</v>
      </c>
      <c r="Q129" s="284" t="s">
        <v>131</v>
      </c>
      <c r="R129" s="284" t="s">
        <v>131</v>
      </c>
      <c r="S129" s="663">
        <v>2.1909999999999998</v>
      </c>
      <c r="T129" s="663">
        <v>2.1909999999999998</v>
      </c>
      <c r="U129" s="663">
        <v>2.1909999999999998</v>
      </c>
      <c r="V129" s="663">
        <v>2.1909999999999998</v>
      </c>
      <c r="W129" s="663">
        <v>2.1909999999999998</v>
      </c>
      <c r="X129" s="677">
        <v>2.1909999999999998</v>
      </c>
      <c r="Y129" s="402"/>
      <c r="Z129" s="402"/>
    </row>
    <row r="130" spans="2:26" ht="16.5" customHeight="1" x14ac:dyDescent="0.3">
      <c r="B130" s="493"/>
      <c r="E130" s="283"/>
      <c r="F130" s="676" t="s">
        <v>1426</v>
      </c>
      <c r="G130" s="284" t="s">
        <v>131</v>
      </c>
      <c r="H130" s="284" t="s">
        <v>131</v>
      </c>
      <c r="I130" s="284" t="s">
        <v>131</v>
      </c>
      <c r="J130" s="284" t="s">
        <v>131</v>
      </c>
      <c r="K130" s="284" t="s">
        <v>131</v>
      </c>
      <c r="L130" s="284" t="s">
        <v>131</v>
      </c>
      <c r="M130" s="284" t="s">
        <v>131</v>
      </c>
      <c r="N130" s="284" t="s">
        <v>131</v>
      </c>
      <c r="O130" s="284" t="s">
        <v>131</v>
      </c>
      <c r="P130" s="284" t="s">
        <v>131</v>
      </c>
      <c r="Q130" s="284" t="s">
        <v>131</v>
      </c>
      <c r="R130" s="284" t="s">
        <v>131</v>
      </c>
      <c r="S130" s="663">
        <v>2.2269999999999999</v>
      </c>
      <c r="T130" s="663">
        <v>2.226</v>
      </c>
      <c r="U130" s="663">
        <v>2.2250000000000001</v>
      </c>
      <c r="V130" s="663">
        <v>2.222</v>
      </c>
      <c r="W130" s="663">
        <v>2.2200000000000002</v>
      </c>
      <c r="X130" s="677">
        <v>2.2189999999999999</v>
      </c>
      <c r="Y130" s="402"/>
      <c r="Z130" s="402"/>
    </row>
    <row r="131" spans="2:26" ht="16.5" customHeight="1" x14ac:dyDescent="0.3">
      <c r="B131" s="493"/>
      <c r="E131" s="282" t="s">
        <v>904</v>
      </c>
      <c r="F131" s="676" t="s">
        <v>1179</v>
      </c>
      <c r="G131" s="284" t="s">
        <v>131</v>
      </c>
      <c r="H131" s="284" t="s">
        <v>131</v>
      </c>
      <c r="I131" s="284" t="s">
        <v>131</v>
      </c>
      <c r="J131" s="284" t="s">
        <v>131</v>
      </c>
      <c r="K131" s="284" t="s">
        <v>131</v>
      </c>
      <c r="L131" s="284" t="s">
        <v>131</v>
      </c>
      <c r="M131" s="284" t="s">
        <v>131</v>
      </c>
      <c r="N131" s="284" t="s">
        <v>131</v>
      </c>
      <c r="O131" s="284" t="s">
        <v>131</v>
      </c>
      <c r="P131" s="284" t="s">
        <v>131</v>
      </c>
      <c r="Q131" s="284" t="s">
        <v>131</v>
      </c>
      <c r="R131" s="284" t="s">
        <v>131</v>
      </c>
      <c r="S131" s="663">
        <v>0.373</v>
      </c>
      <c r="T131" s="663">
        <v>0.372</v>
      </c>
      <c r="U131" s="663">
        <v>0.372</v>
      </c>
      <c r="V131" s="663">
        <v>0.371</v>
      </c>
      <c r="W131" s="663">
        <v>0.371</v>
      </c>
      <c r="X131" s="677">
        <v>0.371</v>
      </c>
      <c r="Y131" s="402"/>
      <c r="Z131" s="402"/>
    </row>
    <row r="132" spans="2:26" ht="16.5" customHeight="1" x14ac:dyDescent="0.3">
      <c r="B132" s="493"/>
      <c r="E132" s="280"/>
      <c r="F132" s="676" t="s">
        <v>1180</v>
      </c>
      <c r="G132" s="284" t="s">
        <v>131</v>
      </c>
      <c r="H132" s="284" t="s">
        <v>131</v>
      </c>
      <c r="I132" s="284" t="s">
        <v>131</v>
      </c>
      <c r="J132" s="284" t="s">
        <v>131</v>
      </c>
      <c r="K132" s="284" t="s">
        <v>131</v>
      </c>
      <c r="L132" s="284" t="s">
        <v>131</v>
      </c>
      <c r="M132" s="284" t="s">
        <v>131</v>
      </c>
      <c r="N132" s="284" t="s">
        <v>131</v>
      </c>
      <c r="O132" s="284" t="s">
        <v>131</v>
      </c>
      <c r="P132" s="284" t="s">
        <v>131</v>
      </c>
      <c r="Q132" s="284" t="s">
        <v>131</v>
      </c>
      <c r="R132" s="284" t="s">
        <v>131</v>
      </c>
      <c r="S132" s="663">
        <v>0.39</v>
      </c>
      <c r="T132" s="663">
        <v>0.38700000000000001</v>
      </c>
      <c r="U132" s="663">
        <v>0.38200000000000001</v>
      </c>
      <c r="V132" s="663">
        <v>0.377</v>
      </c>
      <c r="W132" s="663">
        <v>0.36799999999999999</v>
      </c>
      <c r="X132" s="677">
        <v>0.36799999999999999</v>
      </c>
      <c r="Y132" s="402"/>
      <c r="Z132" s="402"/>
    </row>
    <row r="133" spans="2:26" ht="16.5" customHeight="1" x14ac:dyDescent="0.3">
      <c r="B133" s="493"/>
      <c r="E133" s="280"/>
      <c r="F133" s="676" t="s">
        <v>1423</v>
      </c>
      <c r="G133" s="284" t="s">
        <v>131</v>
      </c>
      <c r="H133" s="284" t="s">
        <v>131</v>
      </c>
      <c r="I133" s="284" t="s">
        <v>131</v>
      </c>
      <c r="J133" s="284" t="s">
        <v>131</v>
      </c>
      <c r="K133" s="284" t="s">
        <v>131</v>
      </c>
      <c r="L133" s="284" t="s">
        <v>131</v>
      </c>
      <c r="M133" s="284" t="s">
        <v>131</v>
      </c>
      <c r="N133" s="284" t="s">
        <v>131</v>
      </c>
      <c r="O133" s="284" t="s">
        <v>131</v>
      </c>
      <c r="P133" s="284" t="s">
        <v>131</v>
      </c>
      <c r="Q133" s="284" t="s">
        <v>131</v>
      </c>
      <c r="R133" s="284" t="s">
        <v>131</v>
      </c>
      <c r="S133" s="663">
        <v>0.376</v>
      </c>
      <c r="T133" s="663">
        <v>0.376</v>
      </c>
      <c r="U133" s="663">
        <v>0.376</v>
      </c>
      <c r="V133" s="663">
        <v>0.376</v>
      </c>
      <c r="W133" s="663">
        <v>0.376</v>
      </c>
      <c r="X133" s="677">
        <v>0.376</v>
      </c>
      <c r="Y133" s="402"/>
      <c r="Z133" s="402"/>
    </row>
    <row r="134" spans="2:26" ht="16.5" customHeight="1" x14ac:dyDescent="0.3">
      <c r="B134" s="493"/>
      <c r="E134" s="280"/>
      <c r="F134" s="676" t="s">
        <v>1425</v>
      </c>
      <c r="G134" s="284" t="s">
        <v>131</v>
      </c>
      <c r="H134" s="284" t="s">
        <v>131</v>
      </c>
      <c r="I134" s="284" t="s">
        <v>131</v>
      </c>
      <c r="J134" s="284" t="s">
        <v>131</v>
      </c>
      <c r="K134" s="284" t="s">
        <v>131</v>
      </c>
      <c r="L134" s="284" t="s">
        <v>131</v>
      </c>
      <c r="M134" s="284" t="s">
        <v>131</v>
      </c>
      <c r="N134" s="284" t="s">
        <v>131</v>
      </c>
      <c r="O134" s="284" t="s">
        <v>131</v>
      </c>
      <c r="P134" s="284" t="s">
        <v>131</v>
      </c>
      <c r="Q134" s="284" t="s">
        <v>131</v>
      </c>
      <c r="R134" s="284" t="s">
        <v>131</v>
      </c>
      <c r="S134" s="663">
        <v>0.43</v>
      </c>
      <c r="T134" s="663">
        <v>0.43</v>
      </c>
      <c r="U134" s="663">
        <v>0.43</v>
      </c>
      <c r="V134" s="663">
        <v>0.43</v>
      </c>
      <c r="W134" s="663">
        <v>0.43</v>
      </c>
      <c r="X134" s="677">
        <v>0.43</v>
      </c>
      <c r="Y134" s="402"/>
      <c r="Z134" s="402"/>
    </row>
    <row r="135" spans="2:26" ht="16.5" customHeight="1" x14ac:dyDescent="0.3">
      <c r="B135" s="493"/>
      <c r="E135" s="283"/>
      <c r="F135" s="676" t="s">
        <v>1426</v>
      </c>
      <c r="G135" s="284" t="s">
        <v>131</v>
      </c>
      <c r="H135" s="284" t="s">
        <v>131</v>
      </c>
      <c r="I135" s="284" t="s">
        <v>131</v>
      </c>
      <c r="J135" s="284" t="s">
        <v>131</v>
      </c>
      <c r="K135" s="284" t="s">
        <v>131</v>
      </c>
      <c r="L135" s="284" t="s">
        <v>131</v>
      </c>
      <c r="M135" s="284" t="s">
        <v>131</v>
      </c>
      <c r="N135" s="284" t="s">
        <v>131</v>
      </c>
      <c r="O135" s="284" t="s">
        <v>131</v>
      </c>
      <c r="P135" s="284" t="s">
        <v>131</v>
      </c>
      <c r="Q135" s="284" t="s">
        <v>131</v>
      </c>
      <c r="R135" s="284" t="s">
        <v>131</v>
      </c>
      <c r="S135" s="663">
        <v>0.46600000000000003</v>
      </c>
      <c r="T135" s="663">
        <v>0.46500000000000002</v>
      </c>
      <c r="U135" s="663">
        <v>0.46400000000000002</v>
      </c>
      <c r="V135" s="663">
        <v>0.46100000000000002</v>
      </c>
      <c r="W135" s="663">
        <v>0.45900000000000002</v>
      </c>
      <c r="X135" s="677">
        <v>0.45800000000000002</v>
      </c>
      <c r="Y135" s="402"/>
      <c r="Z135" s="402"/>
    </row>
    <row r="136" spans="2:26" ht="16.5" customHeight="1" x14ac:dyDescent="0.3">
      <c r="B136" s="493"/>
      <c r="E136" s="280" t="s">
        <v>905</v>
      </c>
      <c r="F136" s="676" t="s">
        <v>1179</v>
      </c>
      <c r="G136" s="284" t="s">
        <v>131</v>
      </c>
      <c r="H136" s="284" t="s">
        <v>131</v>
      </c>
      <c r="I136" s="284" t="s">
        <v>131</v>
      </c>
      <c r="J136" s="284" t="s">
        <v>131</v>
      </c>
      <c r="K136" s="284" t="s">
        <v>131</v>
      </c>
      <c r="L136" s="284" t="s">
        <v>131</v>
      </c>
      <c r="M136" s="284" t="s">
        <v>131</v>
      </c>
      <c r="N136" s="284" t="s">
        <v>131</v>
      </c>
      <c r="O136" s="284" t="s">
        <v>131</v>
      </c>
      <c r="P136" s="284" t="s">
        <v>131</v>
      </c>
      <c r="Q136" s="284" t="s">
        <v>131</v>
      </c>
      <c r="R136" s="284" t="s">
        <v>131</v>
      </c>
      <c r="S136" s="663">
        <v>2.1000000000000001E-2</v>
      </c>
      <c r="T136" s="663">
        <v>0.02</v>
      </c>
      <c r="U136" s="663">
        <v>0.02</v>
      </c>
      <c r="V136" s="663">
        <v>1.9E-2</v>
      </c>
      <c r="W136" s="663">
        <v>1.9E-2</v>
      </c>
      <c r="X136" s="677">
        <v>1.9E-2</v>
      </c>
      <c r="Y136" s="402"/>
      <c r="Z136" s="402"/>
    </row>
    <row r="137" spans="2:26" ht="16.5" customHeight="1" x14ac:dyDescent="0.3">
      <c r="B137" s="493"/>
      <c r="E137" s="280"/>
      <c r="F137" s="676" t="s">
        <v>1180</v>
      </c>
      <c r="G137" s="284" t="s">
        <v>131</v>
      </c>
      <c r="H137" s="284" t="s">
        <v>131</v>
      </c>
      <c r="I137" s="284" t="s">
        <v>131</v>
      </c>
      <c r="J137" s="284" t="s">
        <v>131</v>
      </c>
      <c r="K137" s="284" t="s">
        <v>131</v>
      </c>
      <c r="L137" s="284" t="s">
        <v>131</v>
      </c>
      <c r="M137" s="284" t="s">
        <v>131</v>
      </c>
      <c r="N137" s="284" t="s">
        <v>131</v>
      </c>
      <c r="O137" s="284" t="s">
        <v>131</v>
      </c>
      <c r="P137" s="284" t="s">
        <v>131</v>
      </c>
      <c r="Q137" s="284" t="s">
        <v>131</v>
      </c>
      <c r="R137" s="284" t="s">
        <v>131</v>
      </c>
      <c r="S137" s="663">
        <v>3.7999999999999999E-2</v>
      </c>
      <c r="T137" s="663">
        <v>3.5000000000000003E-2</v>
      </c>
      <c r="U137" s="663">
        <v>0.03</v>
      </c>
      <c r="V137" s="663">
        <v>2.5000000000000001E-2</v>
      </c>
      <c r="W137" s="663">
        <v>1.6E-2</v>
      </c>
      <c r="X137" s="677">
        <v>1.6E-2</v>
      </c>
      <c r="Y137" s="402"/>
      <c r="Z137" s="402"/>
    </row>
    <row r="138" spans="2:26" ht="16.5" customHeight="1" x14ac:dyDescent="0.3">
      <c r="B138" s="493"/>
      <c r="E138" s="280"/>
      <c r="F138" s="676" t="s">
        <v>1423</v>
      </c>
      <c r="G138" s="284" t="s">
        <v>131</v>
      </c>
      <c r="H138" s="284" t="s">
        <v>131</v>
      </c>
      <c r="I138" s="284" t="s">
        <v>131</v>
      </c>
      <c r="J138" s="284" t="s">
        <v>131</v>
      </c>
      <c r="K138" s="284" t="s">
        <v>131</v>
      </c>
      <c r="L138" s="284" t="s">
        <v>131</v>
      </c>
      <c r="M138" s="284" t="s">
        <v>131</v>
      </c>
      <c r="N138" s="284" t="s">
        <v>131</v>
      </c>
      <c r="O138" s="284" t="s">
        <v>131</v>
      </c>
      <c r="P138" s="284" t="s">
        <v>131</v>
      </c>
      <c r="Q138" s="284" t="s">
        <v>131</v>
      </c>
      <c r="R138" s="284" t="s">
        <v>131</v>
      </c>
      <c r="S138" s="663">
        <v>2.4E-2</v>
      </c>
      <c r="T138" s="663">
        <v>2.4E-2</v>
      </c>
      <c r="U138" s="663">
        <v>2.4E-2</v>
      </c>
      <c r="V138" s="663">
        <v>2.4E-2</v>
      </c>
      <c r="W138" s="663">
        <v>2.4E-2</v>
      </c>
      <c r="X138" s="677">
        <v>2.4E-2</v>
      </c>
      <c r="Y138" s="402"/>
      <c r="Z138" s="402"/>
    </row>
    <row r="139" spans="2:26" ht="16.5" customHeight="1" x14ac:dyDescent="0.3">
      <c r="B139" s="493"/>
      <c r="E139" s="280"/>
      <c r="F139" s="676" t="s">
        <v>1425</v>
      </c>
      <c r="G139" s="284" t="s">
        <v>131</v>
      </c>
      <c r="H139" s="284" t="s">
        <v>131</v>
      </c>
      <c r="I139" s="284" t="s">
        <v>131</v>
      </c>
      <c r="J139" s="284" t="s">
        <v>131</v>
      </c>
      <c r="K139" s="284" t="s">
        <v>131</v>
      </c>
      <c r="L139" s="284" t="s">
        <v>131</v>
      </c>
      <c r="M139" s="284" t="s">
        <v>131</v>
      </c>
      <c r="N139" s="284" t="s">
        <v>131</v>
      </c>
      <c r="O139" s="284" t="s">
        <v>131</v>
      </c>
      <c r="P139" s="284" t="s">
        <v>131</v>
      </c>
      <c r="Q139" s="284" t="s">
        <v>131</v>
      </c>
      <c r="R139" s="284" t="s">
        <v>131</v>
      </c>
      <c r="S139" s="663">
        <v>7.8E-2</v>
      </c>
      <c r="T139" s="663">
        <v>7.8E-2</v>
      </c>
      <c r="U139" s="663">
        <v>7.8E-2</v>
      </c>
      <c r="V139" s="663">
        <v>7.8E-2</v>
      </c>
      <c r="W139" s="663">
        <v>7.8E-2</v>
      </c>
      <c r="X139" s="677">
        <v>7.8E-2</v>
      </c>
      <c r="Y139" s="402"/>
      <c r="Z139" s="402"/>
    </row>
    <row r="140" spans="2:26" ht="16.5" customHeight="1" x14ac:dyDescent="0.3">
      <c r="B140" s="493"/>
      <c r="E140" s="280"/>
      <c r="F140" s="676" t="s">
        <v>1426</v>
      </c>
      <c r="G140" s="284" t="s">
        <v>131</v>
      </c>
      <c r="H140" s="284" t="s">
        <v>131</v>
      </c>
      <c r="I140" s="284" t="s">
        <v>131</v>
      </c>
      <c r="J140" s="284" t="s">
        <v>131</v>
      </c>
      <c r="K140" s="284" t="s">
        <v>131</v>
      </c>
      <c r="L140" s="284" t="s">
        <v>131</v>
      </c>
      <c r="M140" s="284" t="s">
        <v>131</v>
      </c>
      <c r="N140" s="284" t="s">
        <v>131</v>
      </c>
      <c r="O140" s="284" t="s">
        <v>131</v>
      </c>
      <c r="P140" s="284" t="s">
        <v>131</v>
      </c>
      <c r="Q140" s="284" t="s">
        <v>131</v>
      </c>
      <c r="R140" s="284" t="s">
        <v>131</v>
      </c>
      <c r="S140" s="663">
        <v>0.114</v>
      </c>
      <c r="T140" s="663">
        <v>0.113</v>
      </c>
      <c r="U140" s="663">
        <v>0.112</v>
      </c>
      <c r="V140" s="663">
        <v>0.109</v>
      </c>
      <c r="W140" s="663">
        <v>0.107</v>
      </c>
      <c r="X140" s="677">
        <v>0.106</v>
      </c>
      <c r="Y140" s="402"/>
      <c r="Z140" s="402"/>
    </row>
    <row r="141" spans="2:26" ht="16.5" customHeight="1" x14ac:dyDescent="0.3">
      <c r="B141" s="493"/>
      <c r="E141" s="282" t="s">
        <v>1182</v>
      </c>
      <c r="F141" s="676" t="s">
        <v>1179</v>
      </c>
      <c r="G141" s="663">
        <v>2.6949999999999998</v>
      </c>
      <c r="H141" s="663">
        <v>2.6949999999999998</v>
      </c>
      <c r="I141" s="663">
        <v>2.6949999999999998</v>
      </c>
      <c r="J141" s="663">
        <v>2.6949999999999998</v>
      </c>
      <c r="K141" s="663">
        <v>2.544</v>
      </c>
      <c r="L141" s="663">
        <v>2.5190000000000001</v>
      </c>
      <c r="M141" s="663">
        <v>2.5920000000000001</v>
      </c>
      <c r="N141" s="663">
        <v>2.5920000000000001</v>
      </c>
      <c r="O141" s="663">
        <v>2.5920000000000001</v>
      </c>
      <c r="P141" s="663">
        <v>2.5870000000000002</v>
      </c>
      <c r="Q141" s="663">
        <v>2.5680000000000001</v>
      </c>
      <c r="R141" s="663">
        <v>2.5430000000000001</v>
      </c>
      <c r="S141" s="284" t="s">
        <v>131</v>
      </c>
      <c r="T141" s="284" t="s">
        <v>131</v>
      </c>
      <c r="U141" s="284" t="s">
        <v>131</v>
      </c>
      <c r="V141" s="284" t="s">
        <v>131</v>
      </c>
      <c r="W141" s="284" t="s">
        <v>131</v>
      </c>
      <c r="X141" s="677" t="s">
        <v>131</v>
      </c>
      <c r="Y141" s="402"/>
      <c r="Z141" s="402"/>
    </row>
    <row r="142" spans="2:26" ht="16.5" customHeight="1" x14ac:dyDescent="0.3">
      <c r="B142" s="493"/>
      <c r="E142" s="280"/>
      <c r="F142" s="676" t="s">
        <v>1180</v>
      </c>
      <c r="G142" s="663">
        <v>2.68</v>
      </c>
      <c r="H142" s="663">
        <v>2.6789999999999998</v>
      </c>
      <c r="I142" s="663">
        <v>2.6789999999999998</v>
      </c>
      <c r="J142" s="663">
        <v>2.68</v>
      </c>
      <c r="K142" s="663">
        <v>2.5299999999999998</v>
      </c>
      <c r="L142" s="663">
        <v>2.5049999999999999</v>
      </c>
      <c r="M142" s="663">
        <v>2.5779999999999998</v>
      </c>
      <c r="N142" s="663">
        <v>2.5779999999999998</v>
      </c>
      <c r="O142" s="663">
        <v>2.5790000000000002</v>
      </c>
      <c r="P142" s="663">
        <v>2.5739999999999998</v>
      </c>
      <c r="Q142" s="663">
        <v>2.556</v>
      </c>
      <c r="R142" s="663">
        <v>2.5299999999999998</v>
      </c>
      <c r="S142" s="284" t="s">
        <v>131</v>
      </c>
      <c r="T142" s="284" t="s">
        <v>131</v>
      </c>
      <c r="U142" s="284" t="s">
        <v>131</v>
      </c>
      <c r="V142" s="284" t="s">
        <v>131</v>
      </c>
      <c r="W142" s="284" t="s">
        <v>131</v>
      </c>
      <c r="X142" s="677" t="s">
        <v>131</v>
      </c>
      <c r="Y142" s="402"/>
      <c r="Z142" s="402"/>
    </row>
    <row r="143" spans="2:26" ht="16.5" customHeight="1" x14ac:dyDescent="0.3">
      <c r="B143" s="493"/>
      <c r="E143" s="280"/>
      <c r="F143" s="676" t="s">
        <v>1423</v>
      </c>
      <c r="G143" s="663">
        <v>2.677</v>
      </c>
      <c r="H143" s="663">
        <v>2.677</v>
      </c>
      <c r="I143" s="663">
        <v>2.677</v>
      </c>
      <c r="J143" s="663">
        <v>2.6789999999999998</v>
      </c>
      <c r="K143" s="663">
        <v>2.5289999999999999</v>
      </c>
      <c r="L143" s="663">
        <v>2.504</v>
      </c>
      <c r="M143" s="663">
        <v>2.5790000000000002</v>
      </c>
      <c r="N143" s="663">
        <v>2.5790000000000002</v>
      </c>
      <c r="O143" s="663">
        <v>2.58</v>
      </c>
      <c r="P143" s="663">
        <v>2.5760000000000001</v>
      </c>
      <c r="Q143" s="663">
        <v>2.5609999999999999</v>
      </c>
      <c r="R143" s="663">
        <v>2.5390000000000001</v>
      </c>
      <c r="S143" s="284" t="s">
        <v>131</v>
      </c>
      <c r="T143" s="284" t="s">
        <v>131</v>
      </c>
      <c r="U143" s="284" t="s">
        <v>131</v>
      </c>
      <c r="V143" s="284" t="s">
        <v>131</v>
      </c>
      <c r="W143" s="284" t="s">
        <v>131</v>
      </c>
      <c r="X143" s="677" t="s">
        <v>131</v>
      </c>
      <c r="Y143" s="402"/>
      <c r="Z143" s="402"/>
    </row>
    <row r="144" spans="2:26" ht="16.5" customHeight="1" x14ac:dyDescent="0.3">
      <c r="B144" s="493"/>
      <c r="E144" s="280"/>
      <c r="F144" s="676" t="s">
        <v>1424</v>
      </c>
      <c r="G144" s="663">
        <v>2.67</v>
      </c>
      <c r="H144" s="663">
        <v>2.67</v>
      </c>
      <c r="I144" s="663">
        <v>2.67</v>
      </c>
      <c r="J144" s="663">
        <v>2.673</v>
      </c>
      <c r="K144" s="663">
        <v>2.5230000000000001</v>
      </c>
      <c r="L144" s="663">
        <v>2.4990000000000001</v>
      </c>
      <c r="M144" s="663">
        <v>2.573</v>
      </c>
      <c r="N144" s="663">
        <v>2.5739999999999998</v>
      </c>
      <c r="O144" s="663">
        <v>2.5750000000000002</v>
      </c>
      <c r="P144" s="663">
        <v>2.5710000000000002</v>
      </c>
      <c r="Q144" s="663">
        <v>2.5539999999999998</v>
      </c>
      <c r="R144" s="663">
        <v>2.528</v>
      </c>
      <c r="S144" s="284" t="s">
        <v>131</v>
      </c>
      <c r="T144" s="284" t="s">
        <v>131</v>
      </c>
      <c r="U144" s="284" t="s">
        <v>131</v>
      </c>
      <c r="V144" s="284" t="s">
        <v>131</v>
      </c>
      <c r="W144" s="284" t="s">
        <v>131</v>
      </c>
      <c r="X144" s="677" t="s">
        <v>131</v>
      </c>
      <c r="Y144" s="402"/>
      <c r="Z144" s="402"/>
    </row>
    <row r="145" spans="2:26" ht="16.5" customHeight="1" x14ac:dyDescent="0.3">
      <c r="B145" s="493"/>
      <c r="E145" s="282" t="s">
        <v>906</v>
      </c>
      <c r="F145" s="676" t="s">
        <v>1179</v>
      </c>
      <c r="G145" s="284" t="s">
        <v>131</v>
      </c>
      <c r="H145" s="284" t="s">
        <v>131</v>
      </c>
      <c r="I145" s="284" t="s">
        <v>131</v>
      </c>
      <c r="J145" s="284" t="s">
        <v>131</v>
      </c>
      <c r="K145" s="284" t="s">
        <v>131</v>
      </c>
      <c r="L145" s="284" t="s">
        <v>131</v>
      </c>
      <c r="M145" s="284" t="s">
        <v>131</v>
      </c>
      <c r="N145" s="284" t="s">
        <v>131</v>
      </c>
      <c r="O145" s="284" t="s">
        <v>131</v>
      </c>
      <c r="P145" s="284" t="s">
        <v>131</v>
      </c>
      <c r="Q145" s="284" t="s">
        <v>131</v>
      </c>
      <c r="R145" s="284" t="s">
        <v>131</v>
      </c>
      <c r="S145" s="663">
        <v>2.5179999999999998</v>
      </c>
      <c r="T145" s="663">
        <v>2.5179999999999998</v>
      </c>
      <c r="U145" s="663">
        <v>2.516</v>
      </c>
      <c r="V145" s="663">
        <v>2.5150000000000001</v>
      </c>
      <c r="W145" s="663">
        <v>2.516</v>
      </c>
      <c r="X145" s="677">
        <v>2.5169999999999999</v>
      </c>
      <c r="Y145" s="402"/>
      <c r="Z145" s="402"/>
    </row>
    <row r="146" spans="2:26" ht="16.5" customHeight="1" x14ac:dyDescent="0.3">
      <c r="B146" s="493"/>
      <c r="E146" s="280"/>
      <c r="F146" s="676" t="s">
        <v>1180</v>
      </c>
      <c r="G146" s="284" t="s">
        <v>131</v>
      </c>
      <c r="H146" s="284" t="s">
        <v>131</v>
      </c>
      <c r="I146" s="284" t="s">
        <v>131</v>
      </c>
      <c r="J146" s="284" t="s">
        <v>131</v>
      </c>
      <c r="K146" s="284" t="s">
        <v>131</v>
      </c>
      <c r="L146" s="284" t="s">
        <v>131</v>
      </c>
      <c r="M146" s="284" t="s">
        <v>131</v>
      </c>
      <c r="N146" s="284" t="s">
        <v>131</v>
      </c>
      <c r="O146" s="284" t="s">
        <v>131</v>
      </c>
      <c r="P146" s="284" t="s">
        <v>131</v>
      </c>
      <c r="Q146" s="284" t="s">
        <v>131</v>
      </c>
      <c r="R146" s="284" t="s">
        <v>131</v>
      </c>
      <c r="S146" s="663">
        <v>2.5049999999999999</v>
      </c>
      <c r="T146" s="663">
        <v>2.5049999999999999</v>
      </c>
      <c r="U146" s="663">
        <v>2.504</v>
      </c>
      <c r="V146" s="663">
        <v>2.5030000000000001</v>
      </c>
      <c r="W146" s="663">
        <v>2.5049999999999999</v>
      </c>
      <c r="X146" s="677">
        <v>2.5049999999999999</v>
      </c>
      <c r="Y146" s="402"/>
      <c r="Z146" s="402"/>
    </row>
    <row r="147" spans="2:26" ht="16.5" customHeight="1" x14ac:dyDescent="0.3">
      <c r="B147" s="493"/>
      <c r="E147" s="280"/>
      <c r="F147" s="676" t="s">
        <v>1423</v>
      </c>
      <c r="G147" s="284" t="s">
        <v>131</v>
      </c>
      <c r="H147" s="284" t="s">
        <v>131</v>
      </c>
      <c r="I147" s="284" t="s">
        <v>131</v>
      </c>
      <c r="J147" s="284" t="s">
        <v>131</v>
      </c>
      <c r="K147" s="284" t="s">
        <v>131</v>
      </c>
      <c r="L147" s="284" t="s">
        <v>131</v>
      </c>
      <c r="M147" s="284" t="s">
        <v>131</v>
      </c>
      <c r="N147" s="284" t="s">
        <v>131</v>
      </c>
      <c r="O147" s="284" t="s">
        <v>131</v>
      </c>
      <c r="P147" s="284" t="s">
        <v>131</v>
      </c>
      <c r="Q147" s="284" t="s">
        <v>131</v>
      </c>
      <c r="R147" s="284" t="s">
        <v>131</v>
      </c>
      <c r="S147" s="663">
        <v>2.5139999999999998</v>
      </c>
      <c r="T147" s="663">
        <v>2.516</v>
      </c>
      <c r="U147" s="663">
        <v>2.516</v>
      </c>
      <c r="V147" s="663">
        <v>2.5169999999999999</v>
      </c>
      <c r="W147" s="663">
        <v>2.52</v>
      </c>
      <c r="X147" s="677">
        <v>2.52</v>
      </c>
      <c r="Y147" s="402"/>
      <c r="Z147" s="402"/>
    </row>
    <row r="148" spans="2:26" ht="16.5" customHeight="1" x14ac:dyDescent="0.3">
      <c r="B148" s="493"/>
      <c r="E148" s="280"/>
      <c r="F148" s="676" t="s">
        <v>1424</v>
      </c>
      <c r="G148" s="284" t="s">
        <v>131</v>
      </c>
      <c r="H148" s="284" t="s">
        <v>131</v>
      </c>
      <c r="I148" s="284" t="s">
        <v>131</v>
      </c>
      <c r="J148" s="284" t="s">
        <v>131</v>
      </c>
      <c r="K148" s="284" t="s">
        <v>131</v>
      </c>
      <c r="L148" s="284" t="s">
        <v>131</v>
      </c>
      <c r="M148" s="284" t="s">
        <v>131</v>
      </c>
      <c r="N148" s="284" t="s">
        <v>131</v>
      </c>
      <c r="O148" s="284" t="s">
        <v>131</v>
      </c>
      <c r="P148" s="284" t="s">
        <v>131</v>
      </c>
      <c r="Q148" s="284" t="s">
        <v>131</v>
      </c>
      <c r="R148" s="284" t="s">
        <v>131</v>
      </c>
      <c r="S148" s="663">
        <v>2.5019999999999998</v>
      </c>
      <c r="T148" s="663">
        <v>2.5030000000000001</v>
      </c>
      <c r="U148" s="663">
        <v>2.5030000000000001</v>
      </c>
      <c r="V148" s="663">
        <v>2.504</v>
      </c>
      <c r="W148" s="663">
        <v>2.5059999999999998</v>
      </c>
      <c r="X148" s="677">
        <v>2.5070000000000001</v>
      </c>
      <c r="Y148" s="402"/>
      <c r="Z148" s="402"/>
    </row>
    <row r="149" spans="2:26" ht="16.5" customHeight="1" x14ac:dyDescent="0.3">
      <c r="B149" s="493"/>
      <c r="E149" s="282" t="s">
        <v>907</v>
      </c>
      <c r="F149" s="676" t="s">
        <v>1179</v>
      </c>
      <c r="G149" s="284" t="s">
        <v>131</v>
      </c>
      <c r="H149" s="284" t="s">
        <v>131</v>
      </c>
      <c r="I149" s="284" t="s">
        <v>131</v>
      </c>
      <c r="J149" s="284" t="s">
        <v>131</v>
      </c>
      <c r="K149" s="284" t="s">
        <v>131</v>
      </c>
      <c r="L149" s="284" t="s">
        <v>131</v>
      </c>
      <c r="M149" s="284" t="s">
        <v>131</v>
      </c>
      <c r="N149" s="284" t="s">
        <v>131</v>
      </c>
      <c r="O149" s="284" t="s">
        <v>131</v>
      </c>
      <c r="P149" s="284" t="s">
        <v>131</v>
      </c>
      <c r="Q149" s="284" t="s">
        <v>131</v>
      </c>
      <c r="R149" s="284" t="s">
        <v>131</v>
      </c>
      <c r="S149" s="663">
        <v>2.4420000000000002</v>
      </c>
      <c r="T149" s="663">
        <v>2.4420000000000002</v>
      </c>
      <c r="U149" s="663">
        <v>2.44</v>
      </c>
      <c r="V149" s="663">
        <v>2.4390000000000001</v>
      </c>
      <c r="W149" s="663">
        <v>2.4409999999999998</v>
      </c>
      <c r="X149" s="677">
        <v>2.4409999999999998</v>
      </c>
      <c r="Y149" s="402"/>
      <c r="Z149" s="402"/>
    </row>
    <row r="150" spans="2:26" ht="16.5" customHeight="1" x14ac:dyDescent="0.3">
      <c r="B150" s="493"/>
      <c r="E150" s="280"/>
      <c r="F150" s="676" t="s">
        <v>1180</v>
      </c>
      <c r="G150" s="284" t="s">
        <v>131</v>
      </c>
      <c r="H150" s="284" t="s">
        <v>131</v>
      </c>
      <c r="I150" s="284" t="s">
        <v>131</v>
      </c>
      <c r="J150" s="284" t="s">
        <v>131</v>
      </c>
      <c r="K150" s="284" t="s">
        <v>131</v>
      </c>
      <c r="L150" s="284" t="s">
        <v>131</v>
      </c>
      <c r="M150" s="284" t="s">
        <v>131</v>
      </c>
      <c r="N150" s="284" t="s">
        <v>131</v>
      </c>
      <c r="O150" s="284" t="s">
        <v>131</v>
      </c>
      <c r="P150" s="284" t="s">
        <v>131</v>
      </c>
      <c r="Q150" s="284" t="s">
        <v>131</v>
      </c>
      <c r="R150" s="284" t="s">
        <v>131</v>
      </c>
      <c r="S150" s="663">
        <v>2.4289999999999998</v>
      </c>
      <c r="T150" s="663">
        <v>2.4289999999999998</v>
      </c>
      <c r="U150" s="663">
        <v>2.4279999999999999</v>
      </c>
      <c r="V150" s="663">
        <v>2.427</v>
      </c>
      <c r="W150" s="663">
        <v>2.4289999999999998</v>
      </c>
      <c r="X150" s="677">
        <v>2.4289999999999998</v>
      </c>
      <c r="Y150" s="402"/>
      <c r="Z150" s="402"/>
    </row>
    <row r="151" spans="2:26" ht="16.5" customHeight="1" x14ac:dyDescent="0.3">
      <c r="B151" s="493"/>
      <c r="E151" s="280"/>
      <c r="F151" s="676" t="s">
        <v>1423</v>
      </c>
      <c r="G151" s="284" t="s">
        <v>131</v>
      </c>
      <c r="H151" s="284" t="s">
        <v>131</v>
      </c>
      <c r="I151" s="284" t="s">
        <v>131</v>
      </c>
      <c r="J151" s="284" t="s">
        <v>131</v>
      </c>
      <c r="K151" s="284" t="s">
        <v>131</v>
      </c>
      <c r="L151" s="284" t="s">
        <v>131</v>
      </c>
      <c r="M151" s="284" t="s">
        <v>131</v>
      </c>
      <c r="N151" s="284" t="s">
        <v>131</v>
      </c>
      <c r="O151" s="284" t="s">
        <v>131</v>
      </c>
      <c r="P151" s="284" t="s">
        <v>131</v>
      </c>
      <c r="Q151" s="284" t="s">
        <v>131</v>
      </c>
      <c r="R151" s="284" t="s">
        <v>131</v>
      </c>
      <c r="S151" s="663">
        <v>2.4390000000000001</v>
      </c>
      <c r="T151" s="663">
        <v>2.4409999999999998</v>
      </c>
      <c r="U151" s="663">
        <v>2.44</v>
      </c>
      <c r="V151" s="663">
        <v>2.4409999999999998</v>
      </c>
      <c r="W151" s="663">
        <v>2.4449999999999998</v>
      </c>
      <c r="X151" s="677">
        <v>2.4449999999999998</v>
      </c>
      <c r="Y151" s="402"/>
      <c r="Z151" s="402"/>
    </row>
    <row r="152" spans="2:26" ht="16.5" customHeight="1" x14ac:dyDescent="0.3">
      <c r="B152" s="493"/>
      <c r="E152" s="280"/>
      <c r="F152" s="676" t="s">
        <v>1424</v>
      </c>
      <c r="G152" s="284" t="s">
        <v>131</v>
      </c>
      <c r="H152" s="284" t="s">
        <v>131</v>
      </c>
      <c r="I152" s="284" t="s">
        <v>131</v>
      </c>
      <c r="J152" s="284" t="s">
        <v>131</v>
      </c>
      <c r="K152" s="284" t="s">
        <v>131</v>
      </c>
      <c r="L152" s="284" t="s">
        <v>131</v>
      </c>
      <c r="M152" s="284" t="s">
        <v>131</v>
      </c>
      <c r="N152" s="284" t="s">
        <v>131</v>
      </c>
      <c r="O152" s="284" t="s">
        <v>131</v>
      </c>
      <c r="P152" s="284" t="s">
        <v>131</v>
      </c>
      <c r="Q152" s="284" t="s">
        <v>131</v>
      </c>
      <c r="R152" s="284" t="s">
        <v>131</v>
      </c>
      <c r="S152" s="663">
        <v>2.427</v>
      </c>
      <c r="T152" s="663">
        <v>2.4279999999999999</v>
      </c>
      <c r="U152" s="663">
        <v>2.427</v>
      </c>
      <c r="V152" s="663">
        <v>2.4279999999999999</v>
      </c>
      <c r="W152" s="663">
        <v>2.431</v>
      </c>
      <c r="X152" s="677">
        <v>2.4319999999999999</v>
      </c>
      <c r="Y152" s="402"/>
      <c r="Z152" s="402"/>
    </row>
    <row r="153" spans="2:26" ht="16.5" customHeight="1" x14ac:dyDescent="0.3">
      <c r="B153" s="493"/>
      <c r="E153" s="282" t="s">
        <v>908</v>
      </c>
      <c r="F153" s="676" t="s">
        <v>1179</v>
      </c>
      <c r="G153" s="284" t="s">
        <v>131</v>
      </c>
      <c r="H153" s="284" t="s">
        <v>131</v>
      </c>
      <c r="I153" s="284" t="s">
        <v>131</v>
      </c>
      <c r="J153" s="284" t="s">
        <v>131</v>
      </c>
      <c r="K153" s="284" t="s">
        <v>131</v>
      </c>
      <c r="L153" s="284" t="s">
        <v>131</v>
      </c>
      <c r="M153" s="284" t="s">
        <v>131</v>
      </c>
      <c r="N153" s="284" t="s">
        <v>131</v>
      </c>
      <c r="O153" s="284" t="s">
        <v>131</v>
      </c>
      <c r="P153" s="284" t="s">
        <v>131</v>
      </c>
      <c r="Q153" s="284" t="s">
        <v>131</v>
      </c>
      <c r="R153" s="284" t="s">
        <v>131</v>
      </c>
      <c r="S153" s="663">
        <v>2.19</v>
      </c>
      <c r="T153" s="663">
        <v>2.19</v>
      </c>
      <c r="U153" s="663">
        <v>2.1869999999999998</v>
      </c>
      <c r="V153" s="663">
        <v>2.1850000000000001</v>
      </c>
      <c r="W153" s="663">
        <v>2.1890000000000001</v>
      </c>
      <c r="X153" s="677">
        <v>2.1890000000000001</v>
      </c>
      <c r="Y153" s="402"/>
      <c r="Z153" s="402"/>
    </row>
    <row r="154" spans="2:26" ht="16.5" customHeight="1" x14ac:dyDescent="0.3">
      <c r="B154" s="493"/>
      <c r="E154" s="280"/>
      <c r="F154" s="676" t="s">
        <v>1180</v>
      </c>
      <c r="G154" s="284" t="s">
        <v>131</v>
      </c>
      <c r="H154" s="284" t="s">
        <v>131</v>
      </c>
      <c r="I154" s="284" t="s">
        <v>131</v>
      </c>
      <c r="J154" s="284" t="s">
        <v>131</v>
      </c>
      <c r="K154" s="284" t="s">
        <v>131</v>
      </c>
      <c r="L154" s="284" t="s">
        <v>131</v>
      </c>
      <c r="M154" s="284" t="s">
        <v>131</v>
      </c>
      <c r="N154" s="284" t="s">
        <v>131</v>
      </c>
      <c r="O154" s="284" t="s">
        <v>131</v>
      </c>
      <c r="P154" s="284" t="s">
        <v>131</v>
      </c>
      <c r="Q154" s="284" t="s">
        <v>131</v>
      </c>
      <c r="R154" s="284" t="s">
        <v>131</v>
      </c>
      <c r="S154" s="663">
        <v>2.177</v>
      </c>
      <c r="T154" s="663">
        <v>2.177</v>
      </c>
      <c r="U154" s="663">
        <v>2.1749999999999998</v>
      </c>
      <c r="V154" s="663">
        <v>2.173</v>
      </c>
      <c r="W154" s="663">
        <v>2.177</v>
      </c>
      <c r="X154" s="677">
        <v>2.177</v>
      </c>
      <c r="Y154" s="402"/>
      <c r="Z154" s="402"/>
    </row>
    <row r="155" spans="2:26" ht="16.5" customHeight="1" x14ac:dyDescent="0.3">
      <c r="B155" s="493"/>
      <c r="E155" s="280"/>
      <c r="F155" s="676" t="s">
        <v>1423</v>
      </c>
      <c r="G155" s="284" t="s">
        <v>131</v>
      </c>
      <c r="H155" s="284" t="s">
        <v>131</v>
      </c>
      <c r="I155" s="284" t="s">
        <v>131</v>
      </c>
      <c r="J155" s="284" t="s">
        <v>131</v>
      </c>
      <c r="K155" s="284" t="s">
        <v>131</v>
      </c>
      <c r="L155" s="284" t="s">
        <v>131</v>
      </c>
      <c r="M155" s="284" t="s">
        <v>131</v>
      </c>
      <c r="N155" s="284" t="s">
        <v>131</v>
      </c>
      <c r="O155" s="284" t="s">
        <v>131</v>
      </c>
      <c r="P155" s="284" t="s">
        <v>131</v>
      </c>
      <c r="Q155" s="284" t="s">
        <v>131</v>
      </c>
      <c r="R155" s="284" t="s">
        <v>131</v>
      </c>
      <c r="S155" s="663">
        <v>2.1869999999999998</v>
      </c>
      <c r="T155" s="663">
        <v>2.1890000000000001</v>
      </c>
      <c r="U155" s="663">
        <v>2.1859999999999999</v>
      </c>
      <c r="V155" s="663">
        <v>2.1869999999999998</v>
      </c>
      <c r="W155" s="663">
        <v>2.1930000000000001</v>
      </c>
      <c r="X155" s="677">
        <v>2.1930000000000001</v>
      </c>
      <c r="Y155" s="402"/>
      <c r="Z155" s="402"/>
    </row>
    <row r="156" spans="2:26" ht="16.5" customHeight="1" x14ac:dyDescent="0.3">
      <c r="B156" s="493"/>
      <c r="E156" s="280"/>
      <c r="F156" s="676" t="s">
        <v>1424</v>
      </c>
      <c r="G156" s="284" t="s">
        <v>131</v>
      </c>
      <c r="H156" s="284" t="s">
        <v>131</v>
      </c>
      <c r="I156" s="284" t="s">
        <v>131</v>
      </c>
      <c r="J156" s="284" t="s">
        <v>131</v>
      </c>
      <c r="K156" s="284" t="s">
        <v>131</v>
      </c>
      <c r="L156" s="284" t="s">
        <v>131</v>
      </c>
      <c r="M156" s="284" t="s">
        <v>131</v>
      </c>
      <c r="N156" s="284" t="s">
        <v>131</v>
      </c>
      <c r="O156" s="284" t="s">
        <v>131</v>
      </c>
      <c r="P156" s="284" t="s">
        <v>131</v>
      </c>
      <c r="Q156" s="284" t="s">
        <v>131</v>
      </c>
      <c r="R156" s="284" t="s">
        <v>131</v>
      </c>
      <c r="S156" s="663">
        <v>2.1749999999999998</v>
      </c>
      <c r="T156" s="663">
        <v>2.1760000000000002</v>
      </c>
      <c r="U156" s="663">
        <v>2.173</v>
      </c>
      <c r="V156" s="663">
        <v>2.1739999999999999</v>
      </c>
      <c r="W156" s="663">
        <v>2.1789999999999998</v>
      </c>
      <c r="X156" s="677">
        <v>2.1800000000000002</v>
      </c>
      <c r="Y156" s="402"/>
      <c r="Z156" s="402"/>
    </row>
    <row r="157" spans="2:26" ht="16.5" customHeight="1" x14ac:dyDescent="0.3">
      <c r="B157" s="493"/>
      <c r="E157" s="282" t="s">
        <v>909</v>
      </c>
      <c r="F157" s="676" t="s">
        <v>1179</v>
      </c>
      <c r="G157" s="284" t="s">
        <v>131</v>
      </c>
      <c r="H157" s="284" t="s">
        <v>131</v>
      </c>
      <c r="I157" s="284" t="s">
        <v>131</v>
      </c>
      <c r="J157" s="284" t="s">
        <v>131</v>
      </c>
      <c r="K157" s="284" t="s">
        <v>131</v>
      </c>
      <c r="L157" s="284" t="s">
        <v>131</v>
      </c>
      <c r="M157" s="284" t="s">
        <v>131</v>
      </c>
      <c r="N157" s="284" t="s">
        <v>131</v>
      </c>
      <c r="O157" s="284" t="s">
        <v>131</v>
      </c>
      <c r="P157" s="284" t="s">
        <v>131</v>
      </c>
      <c r="Q157" s="284" t="s">
        <v>131</v>
      </c>
      <c r="R157" s="284" t="s">
        <v>131</v>
      </c>
      <c r="S157" s="663">
        <v>1.9379999999999999</v>
      </c>
      <c r="T157" s="663">
        <v>1.9379999999999999</v>
      </c>
      <c r="U157" s="663">
        <v>1.9330000000000001</v>
      </c>
      <c r="V157" s="663">
        <v>1.931</v>
      </c>
      <c r="W157" s="663">
        <v>1.9370000000000001</v>
      </c>
      <c r="X157" s="677">
        <v>1.9370000000000001</v>
      </c>
      <c r="Y157" s="402"/>
      <c r="Z157" s="402"/>
    </row>
    <row r="158" spans="2:26" ht="16.5" customHeight="1" x14ac:dyDescent="0.3">
      <c r="B158" s="493"/>
      <c r="E158" s="280"/>
      <c r="F158" s="676" t="s">
        <v>1180</v>
      </c>
      <c r="G158" s="284" t="s">
        <v>131</v>
      </c>
      <c r="H158" s="284" t="s">
        <v>131</v>
      </c>
      <c r="I158" s="284" t="s">
        <v>131</v>
      </c>
      <c r="J158" s="284" t="s">
        <v>131</v>
      </c>
      <c r="K158" s="284" t="s">
        <v>131</v>
      </c>
      <c r="L158" s="284" t="s">
        <v>131</v>
      </c>
      <c r="M158" s="284" t="s">
        <v>131</v>
      </c>
      <c r="N158" s="284" t="s">
        <v>131</v>
      </c>
      <c r="O158" s="284" t="s">
        <v>131</v>
      </c>
      <c r="P158" s="284" t="s">
        <v>131</v>
      </c>
      <c r="Q158" s="284" t="s">
        <v>131</v>
      </c>
      <c r="R158" s="284" t="s">
        <v>131</v>
      </c>
      <c r="S158" s="663">
        <v>1.925</v>
      </c>
      <c r="T158" s="663">
        <v>1.925</v>
      </c>
      <c r="U158" s="663">
        <v>1.921</v>
      </c>
      <c r="V158" s="663">
        <v>1.919</v>
      </c>
      <c r="W158" s="663">
        <v>1.925</v>
      </c>
      <c r="X158" s="677">
        <v>1.925</v>
      </c>
      <c r="Y158" s="402"/>
      <c r="Z158" s="402"/>
    </row>
    <row r="159" spans="2:26" ht="16.5" customHeight="1" x14ac:dyDescent="0.3">
      <c r="B159" s="493"/>
      <c r="E159" s="280"/>
      <c r="F159" s="676" t="s">
        <v>1423</v>
      </c>
      <c r="G159" s="284" t="s">
        <v>131</v>
      </c>
      <c r="H159" s="284" t="s">
        <v>131</v>
      </c>
      <c r="I159" s="284" t="s">
        <v>131</v>
      </c>
      <c r="J159" s="284" t="s">
        <v>131</v>
      </c>
      <c r="K159" s="284" t="s">
        <v>131</v>
      </c>
      <c r="L159" s="284" t="s">
        <v>131</v>
      </c>
      <c r="M159" s="284" t="s">
        <v>131</v>
      </c>
      <c r="N159" s="284" t="s">
        <v>131</v>
      </c>
      <c r="O159" s="284" t="s">
        <v>131</v>
      </c>
      <c r="P159" s="284" t="s">
        <v>131</v>
      </c>
      <c r="Q159" s="284" t="s">
        <v>131</v>
      </c>
      <c r="R159" s="284" t="s">
        <v>131</v>
      </c>
      <c r="S159" s="663">
        <v>1.9350000000000001</v>
      </c>
      <c r="T159" s="663">
        <v>1.9370000000000001</v>
      </c>
      <c r="U159" s="663">
        <v>1.9330000000000001</v>
      </c>
      <c r="V159" s="663">
        <v>1.9330000000000001</v>
      </c>
      <c r="W159" s="663">
        <v>1.94</v>
      </c>
      <c r="X159" s="677">
        <v>1.9410000000000001</v>
      </c>
      <c r="Y159" s="402"/>
      <c r="Z159" s="402"/>
    </row>
    <row r="160" spans="2:26" ht="16.5" customHeight="1" x14ac:dyDescent="0.3">
      <c r="B160" s="493"/>
      <c r="E160" s="283"/>
      <c r="F160" s="676" t="s">
        <v>1424</v>
      </c>
      <c r="G160" s="284" t="s">
        <v>131</v>
      </c>
      <c r="H160" s="284" t="s">
        <v>131</v>
      </c>
      <c r="I160" s="284" t="s">
        <v>131</v>
      </c>
      <c r="J160" s="284" t="s">
        <v>131</v>
      </c>
      <c r="K160" s="284" t="s">
        <v>131</v>
      </c>
      <c r="L160" s="284" t="s">
        <v>131</v>
      </c>
      <c r="M160" s="284" t="s">
        <v>131</v>
      </c>
      <c r="N160" s="284" t="s">
        <v>131</v>
      </c>
      <c r="O160" s="284" t="s">
        <v>131</v>
      </c>
      <c r="P160" s="284" t="s">
        <v>131</v>
      </c>
      <c r="Q160" s="284" t="s">
        <v>131</v>
      </c>
      <c r="R160" s="284" t="s">
        <v>131</v>
      </c>
      <c r="S160" s="663">
        <v>1.923</v>
      </c>
      <c r="T160" s="663">
        <v>1.9239999999999999</v>
      </c>
      <c r="U160" s="663">
        <v>1.92</v>
      </c>
      <c r="V160" s="663">
        <v>1.92</v>
      </c>
      <c r="W160" s="663">
        <v>1.9259999999999999</v>
      </c>
      <c r="X160" s="677">
        <v>1.9279999999999999</v>
      </c>
      <c r="Y160" s="402"/>
      <c r="Z160" s="402"/>
    </row>
    <row r="161" spans="1:43" ht="16.5" customHeight="1" x14ac:dyDescent="0.3">
      <c r="B161" s="493"/>
      <c r="E161" s="282" t="s">
        <v>910</v>
      </c>
      <c r="F161" s="676" t="s">
        <v>1179</v>
      </c>
      <c r="G161" s="284" t="s">
        <v>131</v>
      </c>
      <c r="H161" s="284" t="s">
        <v>131</v>
      </c>
      <c r="I161" s="284" t="s">
        <v>131</v>
      </c>
      <c r="J161" s="284" t="s">
        <v>131</v>
      </c>
      <c r="K161" s="284" t="s">
        <v>131</v>
      </c>
      <c r="L161" s="284" t="s">
        <v>131</v>
      </c>
      <c r="M161" s="284" t="s">
        <v>131</v>
      </c>
      <c r="N161" s="284" t="s">
        <v>131</v>
      </c>
      <c r="O161" s="284" t="s">
        <v>131</v>
      </c>
      <c r="P161" s="284" t="s">
        <v>131</v>
      </c>
      <c r="Q161" s="284" t="s">
        <v>131</v>
      </c>
      <c r="R161" s="284" t="s">
        <v>131</v>
      </c>
      <c r="S161" s="663">
        <v>0.17399999999999999</v>
      </c>
      <c r="T161" s="663">
        <v>0.17399999999999999</v>
      </c>
      <c r="U161" s="663">
        <v>0.157</v>
      </c>
      <c r="V161" s="663">
        <v>0.153</v>
      </c>
      <c r="W161" s="663">
        <v>0.17199999999999999</v>
      </c>
      <c r="X161" s="677">
        <v>0.17199999999999999</v>
      </c>
      <c r="Y161" s="402"/>
      <c r="Z161" s="402"/>
    </row>
    <row r="162" spans="1:43" ht="16.5" customHeight="1" x14ac:dyDescent="0.3">
      <c r="B162" s="493"/>
      <c r="E162" s="280"/>
      <c r="F162" s="676" t="s">
        <v>1180</v>
      </c>
      <c r="G162" s="284" t="s">
        <v>131</v>
      </c>
      <c r="H162" s="284" t="s">
        <v>131</v>
      </c>
      <c r="I162" s="284" t="s">
        <v>131</v>
      </c>
      <c r="J162" s="284" t="s">
        <v>131</v>
      </c>
      <c r="K162" s="284" t="s">
        <v>131</v>
      </c>
      <c r="L162" s="284" t="s">
        <v>131</v>
      </c>
      <c r="M162" s="284" t="s">
        <v>131</v>
      </c>
      <c r="N162" s="284" t="s">
        <v>131</v>
      </c>
      <c r="O162" s="284" t="s">
        <v>131</v>
      </c>
      <c r="P162" s="284" t="s">
        <v>131</v>
      </c>
      <c r="Q162" s="284" t="s">
        <v>131</v>
      </c>
      <c r="R162" s="284" t="s">
        <v>131</v>
      </c>
      <c r="S162" s="663">
        <v>0.161</v>
      </c>
      <c r="T162" s="663">
        <v>0.161</v>
      </c>
      <c r="U162" s="663">
        <v>0.14499999999999999</v>
      </c>
      <c r="V162" s="663">
        <v>0.14099999999999999</v>
      </c>
      <c r="W162" s="663">
        <v>0.16</v>
      </c>
      <c r="X162" s="677">
        <v>0.16</v>
      </c>
      <c r="Y162" s="402"/>
      <c r="Z162" s="402"/>
    </row>
    <row r="163" spans="1:43" ht="16.5" customHeight="1" x14ac:dyDescent="0.3">
      <c r="B163" s="493"/>
      <c r="E163" s="280"/>
      <c r="F163" s="676" t="s">
        <v>1423</v>
      </c>
      <c r="G163" s="284" t="s">
        <v>131</v>
      </c>
      <c r="H163" s="284" t="s">
        <v>131</v>
      </c>
      <c r="I163" s="284" t="s">
        <v>131</v>
      </c>
      <c r="J163" s="284" t="s">
        <v>131</v>
      </c>
      <c r="K163" s="284" t="s">
        <v>131</v>
      </c>
      <c r="L163" s="284" t="s">
        <v>131</v>
      </c>
      <c r="M163" s="284" t="s">
        <v>131</v>
      </c>
      <c r="N163" s="284" t="s">
        <v>131</v>
      </c>
      <c r="O163" s="284" t="s">
        <v>131</v>
      </c>
      <c r="P163" s="284" t="s">
        <v>131</v>
      </c>
      <c r="Q163" s="284" t="s">
        <v>131</v>
      </c>
      <c r="R163" s="284" t="s">
        <v>131</v>
      </c>
      <c r="S163" s="663">
        <v>0.17100000000000001</v>
      </c>
      <c r="T163" s="663">
        <v>0.17299999999999999</v>
      </c>
      <c r="U163" s="663">
        <v>0.157</v>
      </c>
      <c r="V163" s="663">
        <v>0.155</v>
      </c>
      <c r="W163" s="663">
        <v>0.17599999999999999</v>
      </c>
      <c r="X163" s="677">
        <v>0.17599999999999999</v>
      </c>
      <c r="Y163" s="402"/>
      <c r="Z163" s="402"/>
    </row>
    <row r="164" spans="1:43" ht="16.5" customHeight="1" x14ac:dyDescent="0.3">
      <c r="B164" s="493"/>
      <c r="E164" s="283"/>
      <c r="F164" s="676" t="s">
        <v>1424</v>
      </c>
      <c r="G164" s="284" t="s">
        <v>131</v>
      </c>
      <c r="H164" s="284" t="s">
        <v>131</v>
      </c>
      <c r="I164" s="284" t="s">
        <v>131</v>
      </c>
      <c r="J164" s="284" t="s">
        <v>131</v>
      </c>
      <c r="K164" s="284" t="s">
        <v>131</v>
      </c>
      <c r="L164" s="284" t="s">
        <v>131</v>
      </c>
      <c r="M164" s="284" t="s">
        <v>131</v>
      </c>
      <c r="N164" s="284" t="s">
        <v>131</v>
      </c>
      <c r="O164" s="284" t="s">
        <v>131</v>
      </c>
      <c r="P164" s="284" t="s">
        <v>131</v>
      </c>
      <c r="Q164" s="284" t="s">
        <v>131</v>
      </c>
      <c r="R164" s="284" t="s">
        <v>131</v>
      </c>
      <c r="S164" s="663">
        <v>0.159</v>
      </c>
      <c r="T164" s="663">
        <v>0.16</v>
      </c>
      <c r="U164" s="663">
        <v>0.14399999999999999</v>
      </c>
      <c r="V164" s="663">
        <v>0.14199999999999999</v>
      </c>
      <c r="W164" s="663">
        <v>0.16200000000000001</v>
      </c>
      <c r="X164" s="677">
        <v>0.16300000000000001</v>
      </c>
      <c r="Y164" s="402"/>
      <c r="Z164" s="402"/>
    </row>
    <row r="165" spans="1:43" ht="16.5" customHeight="1" x14ac:dyDescent="0.3">
      <c r="B165" s="493"/>
      <c r="E165" s="281" t="s">
        <v>478</v>
      </c>
      <c r="F165" s="676" t="s">
        <v>1179</v>
      </c>
      <c r="G165" s="663">
        <v>1.681</v>
      </c>
      <c r="H165" s="663">
        <v>1.68</v>
      </c>
      <c r="I165" s="663">
        <v>1.68</v>
      </c>
      <c r="J165" s="663">
        <v>1.681</v>
      </c>
      <c r="K165" s="663">
        <v>1.681</v>
      </c>
      <c r="L165" s="663">
        <v>1.68</v>
      </c>
      <c r="M165" s="663">
        <v>1.679</v>
      </c>
      <c r="N165" s="663">
        <v>1.6779999999999999</v>
      </c>
      <c r="O165" s="663">
        <v>1.665</v>
      </c>
      <c r="P165" s="663">
        <v>1.6639999999999999</v>
      </c>
      <c r="Q165" s="663">
        <v>1.6639999999999999</v>
      </c>
      <c r="R165" s="663">
        <v>1.6639999999999999</v>
      </c>
      <c r="S165" s="663">
        <v>1.6619999999999999</v>
      </c>
      <c r="T165" s="663">
        <v>1.661</v>
      </c>
      <c r="U165" s="663">
        <v>1.661</v>
      </c>
      <c r="V165" s="663">
        <v>1.661</v>
      </c>
      <c r="W165" s="663">
        <v>1.661</v>
      </c>
      <c r="X165" s="677">
        <v>1.661</v>
      </c>
      <c r="Y165" s="402"/>
      <c r="Z165" s="402"/>
    </row>
    <row r="166" spans="1:43" ht="16.5" customHeight="1" x14ac:dyDescent="0.3">
      <c r="B166" s="493"/>
      <c r="E166" s="282" t="s">
        <v>615</v>
      </c>
      <c r="F166" s="676" t="s">
        <v>1179</v>
      </c>
      <c r="G166" s="663">
        <v>2.7789999999999999</v>
      </c>
      <c r="H166" s="663">
        <v>2.782</v>
      </c>
      <c r="I166" s="663">
        <v>2.7570000000000001</v>
      </c>
      <c r="J166" s="663">
        <v>2.7810000000000001</v>
      </c>
      <c r="K166" s="663">
        <v>2.786</v>
      </c>
      <c r="L166" s="663">
        <v>2.766</v>
      </c>
      <c r="M166" s="663">
        <v>2.7559999999999998</v>
      </c>
      <c r="N166" s="663">
        <v>2.7559999999999998</v>
      </c>
      <c r="O166" s="663">
        <v>2.7389999999999999</v>
      </c>
      <c r="P166" s="663">
        <v>2.7469999999999999</v>
      </c>
      <c r="Q166" s="663">
        <v>2.7480000000000002</v>
      </c>
      <c r="R166" s="663">
        <v>2.7530000000000001</v>
      </c>
      <c r="S166" s="663">
        <v>2.74</v>
      </c>
      <c r="T166" s="663">
        <v>2.7639999999999998</v>
      </c>
      <c r="U166" s="663">
        <v>2.7650000000000001</v>
      </c>
      <c r="V166" s="663">
        <v>2.7549999999999999</v>
      </c>
      <c r="W166" s="663">
        <v>2.7690000000000001</v>
      </c>
      <c r="X166" s="677">
        <v>2.7690000000000001</v>
      </c>
      <c r="Y166" s="402"/>
      <c r="Z166" s="402"/>
    </row>
    <row r="167" spans="1:43" ht="16.5" customHeight="1" x14ac:dyDescent="0.3">
      <c r="B167" s="493"/>
      <c r="E167" s="810"/>
      <c r="F167" s="676" t="s">
        <v>1423</v>
      </c>
      <c r="G167" s="663">
        <v>2.7389999999999999</v>
      </c>
      <c r="H167" s="663">
        <v>2.742</v>
      </c>
      <c r="I167" s="663">
        <v>2.7170000000000001</v>
      </c>
      <c r="J167" s="663">
        <v>2.7410000000000001</v>
      </c>
      <c r="K167" s="663">
        <v>2.746</v>
      </c>
      <c r="L167" s="663">
        <v>2.726</v>
      </c>
      <c r="M167" s="663">
        <v>2.7160000000000002</v>
      </c>
      <c r="N167" s="663">
        <v>2.7160000000000002</v>
      </c>
      <c r="O167" s="663">
        <v>2.7</v>
      </c>
      <c r="P167" s="663">
        <v>2.7080000000000002</v>
      </c>
      <c r="Q167" s="663">
        <v>2.7080000000000002</v>
      </c>
      <c r="R167" s="663">
        <v>2.714</v>
      </c>
      <c r="S167" s="663">
        <v>2.7</v>
      </c>
      <c r="T167" s="663">
        <v>2.7250000000000001</v>
      </c>
      <c r="U167" s="663">
        <v>2.726</v>
      </c>
      <c r="V167" s="663">
        <v>2.7160000000000002</v>
      </c>
      <c r="W167" s="663">
        <v>2.7309999999999999</v>
      </c>
      <c r="X167" s="677">
        <v>2.7309999999999999</v>
      </c>
      <c r="Y167" s="402"/>
      <c r="Z167" s="402"/>
    </row>
    <row r="168" spans="1:43" ht="16.5" customHeight="1" x14ac:dyDescent="0.3">
      <c r="B168" s="493"/>
      <c r="E168" s="678"/>
      <c r="F168" s="676" t="s">
        <v>1424</v>
      </c>
      <c r="G168" s="663">
        <v>2.8479999999999999</v>
      </c>
      <c r="H168" s="663">
        <v>2.831</v>
      </c>
      <c r="I168" s="663">
        <v>2.8039999999999998</v>
      </c>
      <c r="J168" s="663">
        <v>2.81</v>
      </c>
      <c r="K168" s="663">
        <v>2.8140000000000001</v>
      </c>
      <c r="L168" s="663">
        <v>2.7930000000000001</v>
      </c>
      <c r="M168" s="663">
        <v>2.7829999999999999</v>
      </c>
      <c r="N168" s="663">
        <v>2.7829999999999999</v>
      </c>
      <c r="O168" s="663">
        <v>2.766</v>
      </c>
      <c r="P168" s="663">
        <v>2.774</v>
      </c>
      <c r="Q168" s="663">
        <v>2.774</v>
      </c>
      <c r="R168" s="663">
        <v>2.78</v>
      </c>
      <c r="S168" s="663">
        <v>2.7679999999999998</v>
      </c>
      <c r="T168" s="663">
        <v>2.7930000000000001</v>
      </c>
      <c r="U168" s="663">
        <v>2.7949999999999999</v>
      </c>
      <c r="V168" s="663">
        <v>2.7839999999999998</v>
      </c>
      <c r="W168" s="663">
        <v>2.8</v>
      </c>
      <c r="X168" s="677">
        <v>2.8</v>
      </c>
      <c r="Y168" s="402"/>
      <c r="Z168" s="402"/>
    </row>
    <row r="169" spans="1:43" ht="16.5" customHeight="1" x14ac:dyDescent="0.3">
      <c r="B169" s="493"/>
      <c r="E169" s="281" t="s">
        <v>1428</v>
      </c>
      <c r="F169" s="281" t="s">
        <v>1423</v>
      </c>
      <c r="G169" s="663">
        <v>2.7389999999999999</v>
      </c>
      <c r="H169" s="663">
        <v>2.742</v>
      </c>
      <c r="I169" s="663">
        <v>2.7170000000000001</v>
      </c>
      <c r="J169" s="663">
        <v>2.7410000000000001</v>
      </c>
      <c r="K169" s="663">
        <v>2.746</v>
      </c>
      <c r="L169" s="663">
        <v>2.726</v>
      </c>
      <c r="M169" s="663">
        <v>2.7160000000000002</v>
      </c>
      <c r="N169" s="663">
        <v>2.7160000000000002</v>
      </c>
      <c r="O169" s="663">
        <v>2.7</v>
      </c>
      <c r="P169" s="663">
        <v>2.7080000000000002</v>
      </c>
      <c r="Q169" s="663">
        <v>2.7080000000000002</v>
      </c>
      <c r="R169" s="663">
        <v>2.714</v>
      </c>
      <c r="S169" s="663">
        <v>2.7</v>
      </c>
      <c r="T169" s="663">
        <v>2.7250000000000001</v>
      </c>
      <c r="U169" s="663">
        <v>2.726</v>
      </c>
      <c r="V169" s="663">
        <v>2.7160000000000002</v>
      </c>
      <c r="W169" s="663">
        <v>2.7309999999999999</v>
      </c>
      <c r="X169" s="677">
        <v>2.7309999999999999</v>
      </c>
      <c r="Y169" s="402"/>
      <c r="Z169" s="402"/>
    </row>
    <row r="170" spans="1:43" ht="16.5" customHeight="1" x14ac:dyDescent="0.3">
      <c r="B170" s="493"/>
      <c r="E170" s="282" t="s">
        <v>1427</v>
      </c>
      <c r="F170" s="281" t="s">
        <v>1179</v>
      </c>
      <c r="G170" s="663">
        <v>0.26</v>
      </c>
      <c r="H170" s="663">
        <v>0.26</v>
      </c>
      <c r="I170" s="663">
        <v>0.26</v>
      </c>
      <c r="J170" s="663">
        <v>0.26</v>
      </c>
      <c r="K170" s="663">
        <v>0.26</v>
      </c>
      <c r="L170" s="663">
        <v>0.26</v>
      </c>
      <c r="M170" s="663">
        <v>0.26</v>
      </c>
      <c r="N170" s="663">
        <v>0.26</v>
      </c>
      <c r="O170" s="663">
        <v>0.26</v>
      </c>
      <c r="P170" s="663">
        <v>0.26</v>
      </c>
      <c r="Q170" s="663">
        <v>0.26</v>
      </c>
      <c r="R170" s="663">
        <v>0.26</v>
      </c>
      <c r="S170" s="663">
        <v>0.26</v>
      </c>
      <c r="T170" s="663">
        <v>0.26</v>
      </c>
      <c r="U170" s="663">
        <v>0.26</v>
      </c>
      <c r="V170" s="663">
        <v>0.26</v>
      </c>
      <c r="W170" s="663">
        <v>0.26</v>
      </c>
      <c r="X170" s="677">
        <v>0.26</v>
      </c>
      <c r="Y170" s="402"/>
      <c r="Z170" s="402"/>
    </row>
    <row r="171" spans="1:43" ht="16.5" customHeight="1" x14ac:dyDescent="0.3">
      <c r="B171" s="493"/>
      <c r="E171" s="280"/>
      <c r="F171" s="281" t="s">
        <v>1180</v>
      </c>
      <c r="G171" s="663">
        <v>0.26</v>
      </c>
      <c r="H171" s="663">
        <v>0.26</v>
      </c>
      <c r="I171" s="663">
        <v>0.26</v>
      </c>
      <c r="J171" s="663">
        <v>0.26</v>
      </c>
      <c r="K171" s="663">
        <v>0.26</v>
      </c>
      <c r="L171" s="663">
        <v>0.26</v>
      </c>
      <c r="M171" s="663">
        <v>0.26</v>
      </c>
      <c r="N171" s="663">
        <v>0.26</v>
      </c>
      <c r="O171" s="663">
        <v>0.26</v>
      </c>
      <c r="P171" s="663">
        <v>0.26</v>
      </c>
      <c r="Q171" s="663">
        <v>0.26</v>
      </c>
      <c r="R171" s="663">
        <v>0.26</v>
      </c>
      <c r="S171" s="663">
        <v>0.26</v>
      </c>
      <c r="T171" s="663">
        <v>0.26</v>
      </c>
      <c r="U171" s="663">
        <v>0.26</v>
      </c>
      <c r="V171" s="663">
        <v>0.26</v>
      </c>
      <c r="W171" s="663">
        <v>0.26</v>
      </c>
      <c r="X171" s="677">
        <v>0.26</v>
      </c>
      <c r="Y171" s="402"/>
      <c r="Z171" s="402"/>
    </row>
    <row r="172" spans="1:43" ht="16.5" customHeight="1" x14ac:dyDescent="0.3">
      <c r="B172" s="493"/>
      <c r="E172" s="280"/>
      <c r="F172" s="281" t="s">
        <v>1423</v>
      </c>
      <c r="G172" s="663">
        <v>0.26</v>
      </c>
      <c r="H172" s="663">
        <v>0.26</v>
      </c>
      <c r="I172" s="663">
        <v>0.26</v>
      </c>
      <c r="J172" s="663">
        <v>0.26</v>
      </c>
      <c r="K172" s="663">
        <v>0.26</v>
      </c>
      <c r="L172" s="663">
        <v>0.26</v>
      </c>
      <c r="M172" s="663">
        <v>0.26</v>
      </c>
      <c r="N172" s="663">
        <v>0.26</v>
      </c>
      <c r="O172" s="663">
        <v>0.26</v>
      </c>
      <c r="P172" s="663">
        <v>0.26</v>
      </c>
      <c r="Q172" s="663">
        <v>0.26</v>
      </c>
      <c r="R172" s="663">
        <v>0.26</v>
      </c>
      <c r="S172" s="663">
        <v>0.26</v>
      </c>
      <c r="T172" s="663">
        <v>0.26</v>
      </c>
      <c r="U172" s="663">
        <v>0.26</v>
      </c>
      <c r="V172" s="663">
        <v>0.26</v>
      </c>
      <c r="W172" s="663">
        <v>0.26</v>
      </c>
      <c r="X172" s="677">
        <v>0.26</v>
      </c>
      <c r="Y172" s="402"/>
      <c r="Z172" s="402"/>
    </row>
    <row r="173" spans="1:43" ht="16.5" customHeight="1" x14ac:dyDescent="0.3">
      <c r="B173" s="493"/>
      <c r="E173" s="283"/>
      <c r="F173" s="679" t="s">
        <v>1424</v>
      </c>
      <c r="G173" s="663">
        <v>0.26</v>
      </c>
      <c r="H173" s="663">
        <v>0.26</v>
      </c>
      <c r="I173" s="663">
        <v>0.26</v>
      </c>
      <c r="J173" s="663">
        <v>0.26</v>
      </c>
      <c r="K173" s="663">
        <v>0.26</v>
      </c>
      <c r="L173" s="663">
        <v>0.26</v>
      </c>
      <c r="M173" s="663">
        <v>0.26</v>
      </c>
      <c r="N173" s="663">
        <v>0.26</v>
      </c>
      <c r="O173" s="663">
        <v>0.26</v>
      </c>
      <c r="P173" s="663">
        <v>0.26</v>
      </c>
      <c r="Q173" s="663">
        <v>0.26</v>
      </c>
      <c r="R173" s="663">
        <v>0.26</v>
      </c>
      <c r="S173" s="663">
        <v>0.26</v>
      </c>
      <c r="T173" s="663">
        <v>0.26</v>
      </c>
      <c r="U173" s="663">
        <v>0.26</v>
      </c>
      <c r="V173" s="663">
        <v>0.26</v>
      </c>
      <c r="W173" s="663">
        <v>0.26</v>
      </c>
      <c r="X173" s="677">
        <v>0.26</v>
      </c>
      <c r="Y173" s="402"/>
      <c r="Z173" s="402"/>
    </row>
    <row r="174" spans="1:43" ht="16.5" customHeight="1" x14ac:dyDescent="0.3">
      <c r="B174" s="493"/>
      <c r="E174" s="681"/>
      <c r="F174" s="402"/>
      <c r="G174" s="402"/>
      <c r="H174" s="402"/>
      <c r="I174" s="402"/>
      <c r="J174" s="402"/>
      <c r="K174" s="402"/>
      <c r="L174" s="402"/>
      <c r="M174" s="402"/>
      <c r="N174" s="402"/>
      <c r="O174" s="402"/>
      <c r="P174" s="402"/>
      <c r="Q174" s="402"/>
      <c r="R174" s="402"/>
      <c r="S174" s="402"/>
      <c r="T174" s="402"/>
      <c r="U174" s="402"/>
      <c r="V174" s="402"/>
      <c r="W174" s="402"/>
      <c r="X174" s="402"/>
      <c r="Y174" s="402"/>
      <c r="Z174" s="402"/>
    </row>
    <row r="175" spans="1:43" s="811" customFormat="1" ht="18" x14ac:dyDescent="0.3">
      <c r="A175" s="484"/>
      <c r="B175" s="493"/>
      <c r="E175" s="817" t="s">
        <v>1500</v>
      </c>
      <c r="F175" s="798"/>
      <c r="G175" s="798"/>
      <c r="H175" s="798"/>
      <c r="I175" s="798"/>
      <c r="J175" s="798"/>
      <c r="K175" s="798"/>
      <c r="L175" s="798"/>
      <c r="M175" s="798"/>
      <c r="N175" s="798"/>
      <c r="O175" s="798"/>
      <c r="P175" s="798"/>
      <c r="Q175" s="798"/>
      <c r="R175" s="798"/>
      <c r="S175" s="798"/>
      <c r="T175" s="798"/>
      <c r="U175" s="798"/>
      <c r="V175" s="798"/>
      <c r="W175" s="798"/>
      <c r="X175" s="798"/>
      <c r="Y175" s="798"/>
      <c r="Z175" s="798"/>
      <c r="AA175" s="798"/>
      <c r="AB175" s="798"/>
      <c r="AC175" s="798"/>
      <c r="AD175" s="798"/>
      <c r="AE175" s="798"/>
      <c r="AF175" s="798"/>
      <c r="AG175" s="798"/>
      <c r="AH175" s="798"/>
      <c r="AI175" s="798"/>
      <c r="AJ175" s="798"/>
      <c r="AK175" s="798"/>
      <c r="AL175" s="798"/>
      <c r="AM175" s="798"/>
      <c r="AN175" s="798"/>
      <c r="AO175" s="798"/>
      <c r="AP175" s="798"/>
      <c r="AQ175" s="798"/>
    </row>
    <row r="176" spans="1:43" s="811" customFormat="1" ht="18" customHeight="1" x14ac:dyDescent="0.3">
      <c r="A176" s="484"/>
      <c r="B176" s="493"/>
      <c r="E176" s="805" t="s">
        <v>1605</v>
      </c>
      <c r="F176" s="798"/>
      <c r="G176" s="798"/>
      <c r="H176" s="798"/>
      <c r="I176" s="798"/>
      <c r="J176" s="798"/>
      <c r="K176" s="798"/>
      <c r="L176" s="798"/>
      <c r="M176" s="798"/>
      <c r="N176" s="798"/>
      <c r="O176" s="798"/>
      <c r="P176" s="798"/>
      <c r="Q176" s="798"/>
      <c r="R176" s="798"/>
      <c r="S176" s="798"/>
      <c r="T176" s="798"/>
      <c r="U176" s="798"/>
      <c r="V176" s="798"/>
      <c r="W176" s="798"/>
      <c r="X176" s="798"/>
      <c r="Y176" s="798"/>
      <c r="Z176" s="798"/>
      <c r="AA176" s="798"/>
      <c r="AB176" s="798"/>
      <c r="AC176" s="798"/>
      <c r="AD176" s="798"/>
      <c r="AE176" s="798"/>
      <c r="AF176" s="798"/>
      <c r="AG176" s="798"/>
      <c r="AH176" s="798"/>
      <c r="AI176" s="798"/>
      <c r="AJ176" s="798"/>
      <c r="AK176" s="798"/>
      <c r="AL176" s="798"/>
      <c r="AM176" s="798"/>
      <c r="AN176" s="798"/>
      <c r="AO176" s="798"/>
      <c r="AP176" s="798"/>
      <c r="AQ176" s="798"/>
    </row>
    <row r="177" spans="1:43" s="811" customFormat="1" x14ac:dyDescent="0.3">
      <c r="A177" s="484"/>
      <c r="B177" s="493"/>
      <c r="E177" s="816" t="s">
        <v>1484</v>
      </c>
      <c r="F177" s="798"/>
      <c r="G177" s="798"/>
      <c r="H177" s="798"/>
      <c r="I177" s="798"/>
      <c r="J177" s="798"/>
      <c r="K177" s="798"/>
      <c r="L177" s="798"/>
      <c r="M177" s="798"/>
      <c r="N177" s="798"/>
      <c r="O177" s="798"/>
      <c r="P177" s="798"/>
      <c r="Q177" s="798"/>
      <c r="R177" s="798"/>
      <c r="S177" s="798"/>
      <c r="T177" s="813"/>
      <c r="U177" s="813"/>
      <c r="V177" s="813"/>
      <c r="W177" s="813"/>
      <c r="X177" s="813"/>
      <c r="Y177" s="813"/>
      <c r="Z177" s="813"/>
      <c r="AA177" s="813"/>
      <c r="AB177" s="813"/>
      <c r="AC177" s="813"/>
      <c r="AD177" s="813"/>
      <c r="AE177" s="813"/>
      <c r="AF177" s="813"/>
      <c r="AG177" s="813"/>
      <c r="AH177" s="813"/>
      <c r="AI177" s="813"/>
      <c r="AJ177" s="813"/>
      <c r="AK177" s="813"/>
      <c r="AL177" s="813"/>
      <c r="AM177" s="813"/>
      <c r="AN177" s="813"/>
      <c r="AO177" s="813"/>
      <c r="AP177" s="813"/>
      <c r="AQ177" s="813"/>
    </row>
    <row r="178" spans="1:43" s="811" customFormat="1" x14ac:dyDescent="0.3">
      <c r="A178" s="484"/>
      <c r="B178" s="493"/>
      <c r="E178" s="819" t="s">
        <v>1490</v>
      </c>
      <c r="F178" s="814"/>
      <c r="G178" s="814"/>
      <c r="H178" s="814"/>
      <c r="I178" s="814"/>
      <c r="J178" s="814"/>
      <c r="K178" s="814"/>
      <c r="L178" s="814"/>
      <c r="M178" s="814"/>
      <c r="N178" s="814"/>
      <c r="O178" s="814"/>
      <c r="P178" s="814"/>
      <c r="Q178" s="814"/>
      <c r="R178" s="814"/>
      <c r="S178" s="814"/>
      <c r="T178" s="814"/>
      <c r="U178" s="814"/>
      <c r="V178" s="813"/>
      <c r="W178" s="813"/>
      <c r="X178" s="813"/>
      <c r="Y178" s="813"/>
      <c r="Z178" s="813"/>
      <c r="AA178" s="813"/>
      <c r="AB178" s="813"/>
      <c r="AC178" s="813"/>
      <c r="AD178" s="813"/>
      <c r="AE178" s="813"/>
      <c r="AF178" s="813"/>
      <c r="AG178" s="813"/>
      <c r="AH178" s="813"/>
      <c r="AI178" s="813"/>
      <c r="AJ178" s="813"/>
      <c r="AK178" s="813"/>
      <c r="AL178" s="813"/>
      <c r="AM178" s="813"/>
      <c r="AN178" s="813"/>
      <c r="AO178" s="813"/>
      <c r="AP178" s="813"/>
      <c r="AQ178" s="813"/>
    </row>
    <row r="179" spans="1:43" s="811" customFormat="1" ht="18" x14ac:dyDescent="0.3">
      <c r="A179" s="484"/>
      <c r="B179" s="493"/>
      <c r="E179" s="820" t="s">
        <v>1491</v>
      </c>
      <c r="F179" s="814"/>
      <c r="G179" s="814"/>
      <c r="H179" s="814"/>
      <c r="I179" s="814"/>
      <c r="J179" s="814"/>
      <c r="K179" s="814"/>
      <c r="L179" s="814"/>
      <c r="M179" s="814"/>
      <c r="N179" s="814"/>
      <c r="O179" s="814"/>
      <c r="P179" s="814"/>
      <c r="Q179" s="814"/>
      <c r="R179" s="814"/>
      <c r="S179" s="814"/>
      <c r="T179" s="814"/>
      <c r="U179" s="814"/>
      <c r="V179" s="813"/>
      <c r="W179" s="813"/>
      <c r="X179" s="813"/>
      <c r="Y179" s="813"/>
      <c r="Z179" s="813"/>
      <c r="AA179" s="813"/>
      <c r="AB179" s="813"/>
      <c r="AC179" s="813"/>
      <c r="AD179" s="813"/>
      <c r="AE179" s="813"/>
      <c r="AF179" s="813"/>
      <c r="AG179" s="813"/>
      <c r="AH179" s="813"/>
      <c r="AI179" s="813"/>
      <c r="AJ179" s="813"/>
      <c r="AK179" s="813"/>
      <c r="AL179" s="813"/>
      <c r="AM179" s="813"/>
      <c r="AN179" s="813"/>
      <c r="AO179" s="813"/>
      <c r="AP179" s="813"/>
      <c r="AQ179" s="813"/>
    </row>
    <row r="180" spans="1:43" s="811" customFormat="1" x14ac:dyDescent="0.3">
      <c r="A180" s="484"/>
      <c r="B180" s="493"/>
      <c r="E180" s="817" t="s">
        <v>1492</v>
      </c>
      <c r="F180" s="798"/>
      <c r="G180" s="798"/>
      <c r="H180" s="798"/>
      <c r="I180" s="798"/>
      <c r="J180" s="798"/>
      <c r="K180" s="798"/>
      <c r="L180" s="798"/>
      <c r="M180" s="798"/>
      <c r="N180" s="798"/>
      <c r="O180" s="798"/>
      <c r="P180" s="798"/>
      <c r="Q180" s="798"/>
      <c r="R180" s="798"/>
      <c r="S180" s="798"/>
      <c r="T180" s="813"/>
      <c r="U180" s="813"/>
      <c r="V180" s="813"/>
      <c r="W180" s="813"/>
      <c r="X180" s="813"/>
      <c r="Y180" s="813"/>
      <c r="Z180" s="813"/>
      <c r="AA180" s="813"/>
      <c r="AB180" s="813"/>
      <c r="AC180" s="813"/>
      <c r="AD180" s="813"/>
      <c r="AE180" s="813"/>
      <c r="AF180" s="813"/>
      <c r="AG180" s="813"/>
      <c r="AH180" s="813"/>
      <c r="AI180" s="813"/>
      <c r="AJ180" s="813"/>
      <c r="AK180" s="813"/>
      <c r="AL180" s="813"/>
      <c r="AM180" s="813"/>
      <c r="AN180" s="813"/>
      <c r="AO180" s="813"/>
      <c r="AP180" s="813"/>
      <c r="AQ180" s="813"/>
    </row>
    <row r="181" spans="1:43" s="811" customFormat="1" x14ac:dyDescent="0.3">
      <c r="A181" s="484"/>
      <c r="B181" s="493"/>
      <c r="E181" s="808" t="s">
        <v>1350</v>
      </c>
      <c r="F181" s="798"/>
      <c r="G181" s="798"/>
      <c r="H181" s="798"/>
      <c r="I181" s="798"/>
      <c r="J181" s="798"/>
      <c r="K181" s="798"/>
      <c r="L181" s="798"/>
      <c r="M181" s="798"/>
      <c r="N181" s="798"/>
      <c r="O181" s="798"/>
      <c r="P181" s="798"/>
      <c r="Q181" s="798"/>
      <c r="R181" s="798"/>
      <c r="S181" s="798"/>
      <c r="T181" s="813"/>
      <c r="U181" s="813"/>
      <c r="V181" s="813"/>
      <c r="W181" s="813"/>
      <c r="X181" s="813"/>
      <c r="Y181" s="813"/>
      <c r="Z181" s="813"/>
      <c r="AA181" s="813"/>
      <c r="AB181" s="813"/>
      <c r="AC181" s="813"/>
      <c r="AD181" s="813"/>
      <c r="AE181" s="813"/>
      <c r="AF181" s="813"/>
      <c r="AG181" s="813"/>
      <c r="AH181" s="813"/>
      <c r="AI181" s="813"/>
      <c r="AJ181" s="813"/>
      <c r="AK181" s="813"/>
      <c r="AL181" s="813"/>
      <c r="AM181" s="813"/>
      <c r="AN181" s="813"/>
      <c r="AO181" s="813"/>
      <c r="AP181" s="813"/>
      <c r="AQ181" s="813"/>
    </row>
    <row r="182" spans="1:43" s="811" customFormat="1" x14ac:dyDescent="0.3">
      <c r="A182" s="484"/>
      <c r="B182" s="493"/>
      <c r="E182" s="808" t="s">
        <v>1351</v>
      </c>
      <c r="F182" s="798"/>
      <c r="G182" s="798"/>
      <c r="H182" s="798"/>
      <c r="I182" s="798"/>
      <c r="J182" s="798"/>
      <c r="K182" s="798"/>
      <c r="L182" s="798"/>
      <c r="M182" s="798"/>
      <c r="N182" s="798"/>
      <c r="O182" s="798"/>
      <c r="P182" s="798"/>
      <c r="Q182" s="798"/>
      <c r="R182" s="798"/>
      <c r="S182" s="798"/>
      <c r="T182" s="813"/>
      <c r="U182" s="813"/>
      <c r="V182" s="813"/>
      <c r="W182" s="813"/>
      <c r="X182" s="813"/>
      <c r="Y182" s="813"/>
      <c r="Z182" s="813"/>
      <c r="AA182" s="813"/>
      <c r="AB182" s="813"/>
      <c r="AC182" s="813"/>
      <c r="AD182" s="813"/>
      <c r="AE182" s="813"/>
      <c r="AF182" s="813"/>
      <c r="AG182" s="813"/>
      <c r="AH182" s="813"/>
      <c r="AI182" s="813"/>
      <c r="AJ182" s="813"/>
      <c r="AK182" s="813"/>
      <c r="AL182" s="813"/>
      <c r="AM182" s="813"/>
      <c r="AN182" s="813"/>
      <c r="AO182" s="813"/>
      <c r="AP182" s="813"/>
      <c r="AQ182" s="813"/>
    </row>
    <row r="183" spans="1:43" s="811" customFormat="1" x14ac:dyDescent="0.3">
      <c r="A183" s="484"/>
      <c r="B183" s="493"/>
      <c r="E183" s="815" t="s">
        <v>1493</v>
      </c>
      <c r="F183" s="798"/>
      <c r="G183" s="798"/>
      <c r="H183" s="798"/>
      <c r="I183" s="798"/>
      <c r="J183" s="798"/>
      <c r="K183" s="798"/>
      <c r="L183" s="798"/>
      <c r="M183" s="798"/>
      <c r="N183" s="798"/>
      <c r="O183" s="798"/>
      <c r="P183" s="798"/>
      <c r="Q183" s="798"/>
      <c r="R183" s="798"/>
      <c r="S183" s="798"/>
      <c r="T183" s="813"/>
      <c r="U183" s="813"/>
      <c r="V183" s="813"/>
      <c r="W183" s="813"/>
      <c r="X183" s="813"/>
      <c r="Y183" s="813"/>
      <c r="Z183" s="813"/>
      <c r="AA183" s="813"/>
      <c r="AB183" s="813"/>
      <c r="AC183" s="813"/>
      <c r="AD183" s="813"/>
      <c r="AE183" s="813"/>
      <c r="AF183" s="813"/>
      <c r="AG183" s="813"/>
      <c r="AH183" s="813"/>
      <c r="AI183" s="813"/>
      <c r="AJ183" s="813"/>
      <c r="AK183" s="813"/>
      <c r="AL183" s="813"/>
      <c r="AM183" s="813"/>
      <c r="AN183" s="813"/>
      <c r="AO183" s="813"/>
      <c r="AP183" s="813"/>
      <c r="AQ183" s="813"/>
    </row>
    <row r="184" spans="1:43" s="811" customFormat="1" x14ac:dyDescent="0.3">
      <c r="A184" s="484"/>
      <c r="B184" s="493"/>
      <c r="E184" s="815" t="s">
        <v>1494</v>
      </c>
      <c r="F184" s="798"/>
      <c r="G184" s="798"/>
      <c r="H184" s="798"/>
      <c r="I184" s="798"/>
      <c r="J184" s="798"/>
      <c r="K184" s="798"/>
      <c r="L184" s="798"/>
      <c r="M184" s="798"/>
      <c r="N184" s="798"/>
      <c r="O184" s="798"/>
      <c r="P184" s="798"/>
      <c r="Q184" s="798"/>
      <c r="R184" s="798"/>
      <c r="S184" s="798"/>
      <c r="T184" s="813"/>
      <c r="U184" s="813"/>
      <c r="V184" s="813"/>
      <c r="W184" s="813"/>
      <c r="X184" s="813"/>
      <c r="Y184" s="813"/>
      <c r="Z184" s="813"/>
      <c r="AA184" s="813"/>
      <c r="AB184" s="813"/>
      <c r="AC184" s="813"/>
      <c r="AD184" s="813"/>
      <c r="AE184" s="813"/>
      <c r="AF184" s="813"/>
      <c r="AG184" s="813"/>
      <c r="AH184" s="813"/>
      <c r="AI184" s="813"/>
      <c r="AJ184" s="813"/>
      <c r="AK184" s="813"/>
      <c r="AL184" s="813"/>
      <c r="AM184" s="813"/>
      <c r="AN184" s="813"/>
      <c r="AO184" s="813"/>
      <c r="AP184" s="813"/>
      <c r="AQ184" s="813"/>
    </row>
    <row r="185" spans="1:43" s="811" customFormat="1" x14ac:dyDescent="0.3">
      <c r="A185" s="484"/>
      <c r="B185" s="493"/>
      <c r="E185" s="815" t="s">
        <v>1495</v>
      </c>
      <c r="F185" s="798"/>
      <c r="G185" s="798"/>
      <c r="H185" s="798"/>
      <c r="I185" s="798"/>
      <c r="J185" s="798"/>
      <c r="K185" s="798"/>
      <c r="L185" s="798"/>
      <c r="M185" s="798"/>
      <c r="N185" s="798"/>
      <c r="O185" s="798"/>
      <c r="P185" s="798"/>
      <c r="Q185" s="798"/>
      <c r="R185" s="798"/>
      <c r="S185" s="798"/>
      <c r="T185" s="813"/>
      <c r="U185" s="813"/>
      <c r="V185" s="813"/>
      <c r="W185" s="813"/>
      <c r="X185" s="813"/>
      <c r="Y185" s="813"/>
      <c r="Z185" s="813"/>
      <c r="AA185" s="813"/>
      <c r="AB185" s="813"/>
      <c r="AC185" s="813"/>
      <c r="AD185" s="813"/>
      <c r="AE185" s="813"/>
      <c r="AF185" s="813"/>
      <c r="AG185" s="813"/>
      <c r="AH185" s="813"/>
      <c r="AI185" s="813"/>
      <c r="AJ185" s="813"/>
      <c r="AK185" s="813"/>
      <c r="AL185" s="813"/>
      <c r="AM185" s="813"/>
      <c r="AN185" s="813"/>
      <c r="AO185" s="813"/>
      <c r="AP185" s="813"/>
      <c r="AQ185" s="813"/>
    </row>
    <row r="186" spans="1:43" s="811" customFormat="1" x14ac:dyDescent="0.3">
      <c r="A186" s="484"/>
      <c r="B186" s="493"/>
      <c r="E186" s="815" t="s">
        <v>1352</v>
      </c>
      <c r="F186" s="798"/>
      <c r="G186" s="798"/>
      <c r="H186" s="798"/>
      <c r="I186" s="798"/>
      <c r="J186" s="798"/>
      <c r="K186" s="798"/>
      <c r="L186" s="798"/>
      <c r="M186" s="798"/>
      <c r="N186" s="798"/>
      <c r="O186" s="798"/>
      <c r="P186" s="798"/>
      <c r="Q186" s="798"/>
      <c r="R186" s="798"/>
      <c r="S186" s="798"/>
      <c r="T186" s="813"/>
      <c r="U186" s="813"/>
      <c r="V186" s="813"/>
      <c r="W186" s="813"/>
      <c r="X186" s="813"/>
      <c r="Y186" s="813"/>
      <c r="Z186" s="813"/>
      <c r="AA186" s="813"/>
      <c r="AB186" s="813"/>
      <c r="AC186" s="813"/>
      <c r="AD186" s="813"/>
      <c r="AE186" s="813"/>
      <c r="AF186" s="813"/>
      <c r="AG186" s="813"/>
      <c r="AH186" s="813"/>
      <c r="AI186" s="813"/>
      <c r="AJ186" s="813"/>
      <c r="AK186" s="813"/>
      <c r="AL186" s="813"/>
      <c r="AM186" s="813"/>
      <c r="AN186" s="813"/>
      <c r="AO186" s="813"/>
      <c r="AP186" s="813"/>
      <c r="AQ186" s="813"/>
    </row>
    <row r="187" spans="1:43" s="811" customFormat="1" x14ac:dyDescent="0.3">
      <c r="A187" s="484"/>
      <c r="B187" s="493"/>
      <c r="E187" s="808" t="s">
        <v>1606</v>
      </c>
      <c r="F187" s="798"/>
      <c r="G187" s="798"/>
      <c r="H187" s="798"/>
      <c r="I187" s="798"/>
      <c r="J187" s="798"/>
      <c r="K187" s="798"/>
      <c r="L187" s="798"/>
      <c r="M187" s="798"/>
      <c r="N187" s="798"/>
      <c r="O187" s="798"/>
      <c r="P187" s="798"/>
      <c r="Q187" s="798"/>
      <c r="R187" s="798"/>
      <c r="S187" s="798"/>
      <c r="T187" s="813"/>
      <c r="U187" s="813"/>
      <c r="V187" s="813"/>
      <c r="W187" s="813"/>
      <c r="X187" s="813"/>
      <c r="Y187" s="813"/>
      <c r="Z187" s="813"/>
      <c r="AA187" s="813"/>
      <c r="AB187" s="813"/>
      <c r="AC187" s="813"/>
      <c r="AD187" s="813"/>
      <c r="AE187" s="813"/>
      <c r="AF187" s="813"/>
      <c r="AG187" s="813"/>
      <c r="AH187" s="813"/>
      <c r="AI187" s="813"/>
      <c r="AJ187" s="813"/>
      <c r="AK187" s="813"/>
      <c r="AL187" s="813"/>
      <c r="AM187" s="813"/>
      <c r="AN187" s="813"/>
      <c r="AO187" s="813"/>
      <c r="AP187" s="813"/>
      <c r="AQ187" s="813"/>
    </row>
    <row r="188" spans="1:43" s="811" customFormat="1" x14ac:dyDescent="0.3">
      <c r="A188" s="484"/>
      <c r="B188" s="493"/>
      <c r="E188" s="821" t="s">
        <v>1496</v>
      </c>
      <c r="F188" s="798"/>
      <c r="G188" s="798"/>
      <c r="H188" s="798"/>
      <c r="I188" s="798"/>
      <c r="J188" s="798"/>
      <c r="K188" s="798"/>
      <c r="L188" s="798"/>
      <c r="M188" s="798"/>
      <c r="N188" s="798"/>
      <c r="O188" s="798"/>
      <c r="P188" s="798"/>
      <c r="Q188" s="798"/>
      <c r="R188" s="798"/>
      <c r="S188" s="798"/>
      <c r="T188" s="813"/>
      <c r="U188" s="813"/>
      <c r="V188" s="813"/>
      <c r="W188" s="813"/>
      <c r="X188" s="813"/>
      <c r="Y188" s="813"/>
      <c r="Z188" s="813"/>
      <c r="AA188" s="813"/>
      <c r="AB188" s="813"/>
      <c r="AC188" s="813"/>
      <c r="AD188" s="813"/>
      <c r="AE188" s="813"/>
      <c r="AF188" s="813"/>
      <c r="AG188" s="813"/>
      <c r="AH188" s="813"/>
      <c r="AI188" s="813"/>
      <c r="AJ188" s="813"/>
      <c r="AK188" s="813"/>
      <c r="AL188" s="813"/>
      <c r="AM188" s="813"/>
      <c r="AN188" s="813"/>
      <c r="AO188" s="813"/>
      <c r="AP188" s="813"/>
      <c r="AQ188" s="813"/>
    </row>
    <row r="189" spans="1:43" s="811" customFormat="1" x14ac:dyDescent="0.3">
      <c r="A189" s="484"/>
      <c r="B189" s="493"/>
      <c r="E189" s="805" t="s">
        <v>1497</v>
      </c>
      <c r="F189" s="798"/>
      <c r="G189" s="798"/>
      <c r="H189" s="798"/>
      <c r="I189" s="798"/>
      <c r="J189" s="798"/>
      <c r="K189" s="798"/>
      <c r="L189" s="798"/>
      <c r="M189" s="798"/>
      <c r="N189" s="798"/>
      <c r="O189" s="798"/>
      <c r="P189" s="798"/>
      <c r="Q189" s="798"/>
      <c r="R189" s="798"/>
      <c r="S189" s="798"/>
      <c r="T189" s="813"/>
      <c r="U189" s="813"/>
      <c r="V189" s="813"/>
      <c r="W189" s="813"/>
      <c r="X189" s="813"/>
      <c r="Y189" s="813"/>
      <c r="Z189" s="813"/>
      <c r="AA189" s="813"/>
      <c r="AB189" s="813"/>
      <c r="AC189" s="813"/>
      <c r="AD189" s="813"/>
      <c r="AE189" s="813"/>
      <c r="AF189" s="813"/>
      <c r="AG189" s="813"/>
      <c r="AH189" s="813"/>
      <c r="AI189" s="813"/>
      <c r="AJ189" s="813"/>
      <c r="AK189" s="813"/>
      <c r="AL189" s="813"/>
      <c r="AM189" s="813"/>
      <c r="AN189" s="813"/>
      <c r="AO189" s="813"/>
      <c r="AP189" s="813"/>
      <c r="AQ189" s="813"/>
    </row>
    <row r="190" spans="1:43" s="811" customFormat="1" x14ac:dyDescent="0.3">
      <c r="A190" s="484"/>
      <c r="B190" s="493"/>
      <c r="E190" s="816" t="s">
        <v>1349</v>
      </c>
      <c r="F190" s="798"/>
      <c r="G190" s="798"/>
      <c r="H190" s="798"/>
      <c r="I190" s="798"/>
      <c r="J190" s="798"/>
      <c r="K190" s="798"/>
      <c r="L190" s="798"/>
      <c r="M190" s="798"/>
      <c r="N190" s="798"/>
      <c r="O190" s="798"/>
      <c r="P190" s="798"/>
      <c r="Q190" s="798"/>
      <c r="R190" s="798"/>
      <c r="S190" s="798"/>
      <c r="T190" s="813"/>
      <c r="U190" s="813"/>
      <c r="V190" s="813"/>
      <c r="W190" s="813"/>
      <c r="X190" s="813"/>
      <c r="Y190" s="813"/>
      <c r="Z190" s="813"/>
      <c r="AA190" s="813"/>
      <c r="AB190" s="813"/>
      <c r="AC190" s="813"/>
      <c r="AD190" s="813"/>
      <c r="AE190" s="813"/>
      <c r="AF190" s="813"/>
      <c r="AG190" s="813"/>
      <c r="AH190" s="813"/>
      <c r="AI190" s="813"/>
      <c r="AJ190" s="813"/>
      <c r="AK190" s="813"/>
      <c r="AL190" s="813"/>
      <c r="AM190" s="813"/>
      <c r="AN190" s="813"/>
      <c r="AO190" s="813"/>
      <c r="AP190" s="813"/>
      <c r="AQ190" s="813"/>
    </row>
    <row r="191" spans="1:43" s="811" customFormat="1" x14ac:dyDescent="0.3">
      <c r="A191" s="484"/>
      <c r="B191" s="493"/>
      <c r="E191" s="822" t="s">
        <v>1498</v>
      </c>
      <c r="F191" s="798"/>
      <c r="G191" s="798"/>
      <c r="H191" s="798"/>
      <c r="I191" s="798"/>
      <c r="J191" s="798"/>
      <c r="K191" s="798"/>
      <c r="L191" s="798"/>
      <c r="M191" s="798"/>
      <c r="N191" s="798"/>
      <c r="O191" s="798"/>
      <c r="P191" s="798"/>
      <c r="Q191" s="798"/>
      <c r="R191" s="798"/>
      <c r="S191" s="798"/>
      <c r="T191" s="813"/>
      <c r="U191" s="813"/>
      <c r="V191" s="813"/>
      <c r="W191" s="813"/>
      <c r="X191" s="813"/>
      <c r="Y191" s="813"/>
      <c r="Z191" s="813"/>
      <c r="AA191" s="813"/>
      <c r="AB191" s="813"/>
      <c r="AC191" s="813"/>
      <c r="AD191" s="813"/>
      <c r="AE191" s="813"/>
      <c r="AF191" s="813"/>
      <c r="AG191" s="813"/>
      <c r="AH191" s="813"/>
      <c r="AI191" s="813"/>
      <c r="AJ191" s="813"/>
      <c r="AK191" s="813"/>
      <c r="AL191" s="813"/>
      <c r="AM191" s="813"/>
      <c r="AN191" s="813"/>
      <c r="AO191" s="813"/>
      <c r="AP191" s="813"/>
      <c r="AQ191" s="813"/>
    </row>
    <row r="192" spans="1:43" s="811" customFormat="1" x14ac:dyDescent="0.3">
      <c r="A192" s="484"/>
      <c r="B192" s="493"/>
      <c r="E192" s="822" t="s">
        <v>1499</v>
      </c>
      <c r="F192" s="798"/>
      <c r="G192" s="798"/>
      <c r="H192" s="798"/>
      <c r="I192" s="798"/>
      <c r="J192" s="798"/>
      <c r="K192" s="798"/>
      <c r="L192" s="798"/>
      <c r="M192" s="798"/>
      <c r="N192" s="798"/>
      <c r="O192" s="798"/>
      <c r="P192" s="798"/>
      <c r="Q192" s="798"/>
      <c r="R192" s="798"/>
      <c r="S192" s="798"/>
      <c r="T192" s="813"/>
      <c r="U192" s="813"/>
      <c r="V192" s="813"/>
      <c r="W192" s="813"/>
      <c r="X192" s="813"/>
      <c r="Y192" s="813"/>
      <c r="Z192" s="813"/>
      <c r="AA192" s="813"/>
      <c r="AB192" s="813"/>
      <c r="AC192" s="813"/>
      <c r="AD192" s="813"/>
      <c r="AE192" s="813"/>
      <c r="AF192" s="813"/>
      <c r="AG192" s="813"/>
      <c r="AH192" s="813"/>
      <c r="AI192" s="813"/>
      <c r="AJ192" s="813"/>
      <c r="AK192" s="813"/>
      <c r="AL192" s="813"/>
      <c r="AM192" s="813"/>
      <c r="AN192" s="813"/>
      <c r="AO192" s="813"/>
      <c r="AP192" s="813"/>
      <c r="AQ192" s="813"/>
    </row>
    <row r="193" spans="1:60" s="811" customFormat="1" x14ac:dyDescent="0.3">
      <c r="A193" s="484"/>
      <c r="B193" s="493"/>
      <c r="E193" s="823" t="s">
        <v>1485</v>
      </c>
      <c r="F193" s="798"/>
      <c r="G193" s="798"/>
      <c r="H193" s="798"/>
      <c r="I193" s="798"/>
      <c r="J193" s="798"/>
      <c r="K193" s="798"/>
      <c r="L193" s="798"/>
      <c r="M193" s="798"/>
      <c r="N193" s="798"/>
      <c r="O193" s="798"/>
      <c r="P193" s="798"/>
      <c r="Q193" s="798"/>
      <c r="R193" s="798"/>
      <c r="S193" s="798"/>
      <c r="T193" s="813"/>
      <c r="U193" s="813"/>
      <c r="V193" s="813"/>
      <c r="W193" s="813"/>
      <c r="X193" s="813"/>
      <c r="Y193" s="813"/>
      <c r="Z193" s="813"/>
      <c r="AA193" s="813"/>
      <c r="AB193" s="813"/>
      <c r="AC193" s="813"/>
      <c r="AD193" s="813"/>
      <c r="AE193" s="813"/>
      <c r="AF193" s="813"/>
      <c r="AG193" s="813"/>
      <c r="AH193" s="813"/>
      <c r="AI193" s="813"/>
      <c r="AJ193" s="813"/>
      <c r="AK193" s="813"/>
      <c r="AL193" s="813"/>
      <c r="AM193" s="813"/>
      <c r="AN193" s="813"/>
      <c r="AO193" s="813"/>
      <c r="AP193" s="813"/>
      <c r="AQ193" s="813"/>
    </row>
    <row r="194" spans="1:60" s="811" customFormat="1" x14ac:dyDescent="0.3">
      <c r="A194" s="484"/>
      <c r="B194" s="493"/>
      <c r="E194" s="1254" t="s">
        <v>1344</v>
      </c>
      <c r="F194" s="1254"/>
      <c r="G194" s="1254"/>
      <c r="H194" s="798"/>
      <c r="I194" s="798"/>
      <c r="J194" s="798"/>
      <c r="K194" s="798"/>
      <c r="L194" s="798"/>
      <c r="M194" s="798"/>
      <c r="N194" s="798"/>
      <c r="O194" s="798"/>
      <c r="P194" s="798"/>
      <c r="Q194" s="798"/>
      <c r="R194" s="798"/>
      <c r="S194" s="798"/>
      <c r="T194" s="813"/>
      <c r="U194" s="813"/>
      <c r="V194" s="813"/>
      <c r="W194" s="813"/>
      <c r="X194" s="813"/>
      <c r="Y194" s="813"/>
      <c r="Z194" s="813"/>
      <c r="AA194" s="813"/>
      <c r="AB194" s="813"/>
      <c r="AC194" s="813"/>
      <c r="AD194" s="813"/>
      <c r="AE194" s="813"/>
      <c r="AF194" s="813"/>
      <c r="AG194" s="813"/>
      <c r="AH194" s="813"/>
      <c r="AI194" s="813"/>
      <c r="AJ194" s="813"/>
      <c r="AK194" s="813"/>
      <c r="AL194" s="813"/>
      <c r="AM194" s="813"/>
      <c r="AN194" s="813"/>
      <c r="AO194" s="813"/>
      <c r="AP194" s="813"/>
      <c r="AQ194" s="813"/>
    </row>
    <row r="195" spans="1:60" s="811" customFormat="1" ht="18" x14ac:dyDescent="0.3">
      <c r="A195" s="484"/>
      <c r="B195" s="493"/>
      <c r="E195" s="815" t="s">
        <v>1353</v>
      </c>
      <c r="F195" s="798"/>
      <c r="G195" s="798"/>
      <c r="H195" s="798"/>
      <c r="I195" s="798"/>
      <c r="J195" s="798"/>
      <c r="K195" s="798"/>
      <c r="L195" s="798"/>
      <c r="M195" s="798"/>
      <c r="N195" s="798"/>
      <c r="O195" s="798"/>
      <c r="P195" s="798"/>
      <c r="Q195" s="798"/>
      <c r="R195" s="798"/>
      <c r="S195" s="798"/>
      <c r="T195" s="813"/>
      <c r="U195" s="813"/>
      <c r="V195" s="813"/>
      <c r="W195" s="813"/>
      <c r="X195" s="813"/>
      <c r="Y195" s="813"/>
      <c r="Z195" s="813"/>
      <c r="AA195" s="813"/>
      <c r="AB195" s="813"/>
      <c r="AC195" s="813"/>
      <c r="AD195" s="813"/>
      <c r="AE195" s="813"/>
      <c r="AF195" s="813"/>
      <c r="AG195" s="813"/>
      <c r="AH195" s="813"/>
      <c r="AI195" s="813"/>
      <c r="AJ195" s="813"/>
      <c r="AK195" s="813"/>
      <c r="AL195" s="813"/>
      <c r="AM195" s="813"/>
      <c r="AN195" s="813"/>
      <c r="AO195" s="813"/>
      <c r="AP195" s="813"/>
      <c r="AQ195" s="813"/>
    </row>
    <row r="196" spans="1:60" s="811" customFormat="1" ht="18" x14ac:dyDescent="0.3">
      <c r="A196" s="484"/>
      <c r="B196" s="493"/>
      <c r="E196" s="815" t="s">
        <v>1346</v>
      </c>
      <c r="F196" s="798"/>
      <c r="G196" s="798"/>
      <c r="H196" s="798"/>
      <c r="I196" s="798"/>
      <c r="J196" s="798"/>
      <c r="K196" s="798"/>
      <c r="L196" s="798"/>
      <c r="M196" s="798"/>
      <c r="N196" s="798"/>
      <c r="O196" s="798"/>
      <c r="P196" s="798"/>
      <c r="Q196" s="798"/>
      <c r="R196" s="798"/>
      <c r="S196" s="798"/>
      <c r="T196" s="813"/>
      <c r="U196" s="813"/>
      <c r="V196" s="813"/>
      <c r="W196" s="813"/>
      <c r="X196" s="813"/>
      <c r="Y196" s="813"/>
      <c r="Z196" s="813"/>
      <c r="AA196" s="813"/>
      <c r="AB196" s="813"/>
      <c r="AC196" s="813"/>
      <c r="AD196" s="813"/>
      <c r="AE196" s="813"/>
      <c r="AF196" s="813"/>
      <c r="AG196" s="813"/>
      <c r="AH196" s="813"/>
      <c r="AI196" s="813"/>
      <c r="AJ196" s="813"/>
      <c r="AK196" s="813"/>
      <c r="AL196" s="813"/>
      <c r="AM196" s="813"/>
      <c r="AN196" s="813"/>
      <c r="AO196" s="813"/>
      <c r="AP196" s="813"/>
      <c r="AQ196" s="813"/>
    </row>
    <row r="197" spans="1:60" s="811" customFormat="1" x14ac:dyDescent="0.3">
      <c r="A197" s="484"/>
      <c r="B197" s="493"/>
      <c r="E197" s="816" t="s">
        <v>1486</v>
      </c>
      <c r="F197" s="798"/>
      <c r="G197" s="798"/>
      <c r="H197" s="798"/>
      <c r="I197" s="798"/>
      <c r="J197" s="798"/>
      <c r="K197" s="798"/>
      <c r="L197" s="798"/>
      <c r="M197" s="798"/>
      <c r="N197" s="798"/>
      <c r="O197" s="798"/>
      <c r="P197" s="798"/>
      <c r="Q197" s="798"/>
      <c r="R197" s="798"/>
      <c r="S197" s="798"/>
      <c r="T197" s="813"/>
      <c r="U197" s="813"/>
      <c r="V197" s="813"/>
      <c r="W197" s="813"/>
      <c r="X197" s="813"/>
      <c r="Y197" s="813"/>
      <c r="Z197" s="813"/>
      <c r="AA197" s="813"/>
      <c r="AB197" s="813"/>
      <c r="AC197" s="813"/>
      <c r="AD197" s="813"/>
      <c r="AE197" s="813"/>
      <c r="AF197" s="813"/>
      <c r="AG197" s="813"/>
      <c r="AH197" s="813"/>
      <c r="AI197" s="813"/>
      <c r="AJ197" s="813"/>
      <c r="AK197" s="813"/>
      <c r="AL197" s="813"/>
      <c r="AM197" s="813"/>
      <c r="AN197" s="813"/>
      <c r="AO197" s="813"/>
      <c r="AP197" s="813"/>
      <c r="AQ197" s="813"/>
    </row>
    <row r="198" spans="1:60" s="811" customFormat="1" ht="18" x14ac:dyDescent="0.3">
      <c r="A198" s="484"/>
      <c r="B198" s="493"/>
      <c r="E198" s="817" t="s">
        <v>1607</v>
      </c>
      <c r="F198" s="798"/>
      <c r="G198" s="798"/>
      <c r="H198" s="798"/>
      <c r="I198" s="798"/>
      <c r="J198" s="798"/>
      <c r="K198" s="798"/>
      <c r="L198" s="798"/>
      <c r="M198" s="798"/>
      <c r="N198" s="798"/>
      <c r="O198" s="798"/>
      <c r="P198" s="798"/>
      <c r="Q198" s="798"/>
      <c r="R198" s="798"/>
      <c r="S198" s="798"/>
      <c r="T198" s="813"/>
      <c r="U198" s="813"/>
      <c r="V198" s="813"/>
      <c r="W198" s="813"/>
      <c r="X198" s="813"/>
      <c r="Y198" s="813"/>
      <c r="Z198" s="813"/>
      <c r="AA198" s="813"/>
      <c r="AB198" s="813"/>
      <c r="AC198" s="813"/>
      <c r="AD198" s="813"/>
      <c r="AE198" s="813"/>
      <c r="AF198" s="813"/>
      <c r="AG198" s="813"/>
      <c r="AH198" s="813"/>
      <c r="AI198" s="813"/>
      <c r="AJ198" s="813"/>
      <c r="AK198" s="813"/>
      <c r="AL198" s="813"/>
      <c r="AM198" s="813"/>
      <c r="AN198" s="813"/>
      <c r="AO198" s="813"/>
      <c r="AP198" s="813"/>
      <c r="AQ198" s="813"/>
    </row>
    <row r="199" spans="1:60" s="811" customFormat="1" ht="18" x14ac:dyDescent="0.3">
      <c r="A199" s="484"/>
      <c r="B199" s="493"/>
      <c r="E199" s="805" t="s">
        <v>1608</v>
      </c>
      <c r="F199" s="798"/>
      <c r="G199" s="798"/>
      <c r="H199" s="798"/>
      <c r="I199" s="798"/>
      <c r="J199" s="798"/>
      <c r="K199" s="798"/>
      <c r="L199" s="798"/>
      <c r="M199" s="798"/>
      <c r="N199" s="798"/>
      <c r="O199" s="798"/>
      <c r="P199" s="798"/>
      <c r="Q199" s="798"/>
      <c r="R199" s="798"/>
      <c r="S199" s="798"/>
      <c r="T199" s="813"/>
      <c r="U199" s="813"/>
      <c r="V199" s="813"/>
      <c r="W199" s="813"/>
      <c r="X199" s="813"/>
      <c r="Y199" s="813"/>
      <c r="Z199" s="813"/>
      <c r="AA199" s="813"/>
      <c r="AB199" s="813"/>
      <c r="AC199" s="813"/>
      <c r="AD199" s="813"/>
      <c r="AE199" s="813"/>
      <c r="AF199" s="813"/>
      <c r="AG199" s="813"/>
      <c r="AH199" s="813"/>
      <c r="AI199" s="813"/>
      <c r="AJ199" s="813"/>
      <c r="AK199" s="813"/>
      <c r="AL199" s="813"/>
      <c r="AM199" s="813"/>
      <c r="AN199" s="813"/>
      <c r="AO199" s="813"/>
      <c r="AP199" s="813"/>
      <c r="AQ199" s="813"/>
    </row>
    <row r="200" spans="1:60" s="811" customFormat="1" x14ac:dyDescent="0.3">
      <c r="A200" s="484"/>
      <c r="B200" s="493"/>
      <c r="E200" s="818" t="s">
        <v>1487</v>
      </c>
      <c r="F200" s="798"/>
      <c r="G200" s="798"/>
      <c r="H200" s="798"/>
      <c r="I200" s="798"/>
      <c r="J200" s="798"/>
      <c r="K200" s="798"/>
      <c r="L200" s="798"/>
      <c r="M200" s="798"/>
      <c r="N200" s="798"/>
      <c r="O200" s="798"/>
      <c r="P200" s="798"/>
      <c r="Q200" s="798"/>
      <c r="R200" s="798"/>
      <c r="S200" s="798"/>
      <c r="T200" s="813"/>
      <c r="U200" s="813"/>
      <c r="V200" s="813"/>
      <c r="W200" s="813"/>
      <c r="X200" s="813"/>
      <c r="Y200" s="813"/>
      <c r="Z200" s="813"/>
      <c r="AA200" s="813"/>
      <c r="AB200" s="813"/>
      <c r="AC200" s="813"/>
      <c r="AD200" s="813"/>
      <c r="AE200" s="813"/>
      <c r="AF200" s="813"/>
      <c r="AG200" s="813"/>
      <c r="AH200" s="813"/>
      <c r="AI200" s="813"/>
      <c r="AJ200" s="813"/>
      <c r="AK200" s="813"/>
      <c r="AL200" s="813"/>
      <c r="AM200" s="813"/>
      <c r="AN200" s="813"/>
      <c r="AO200" s="813"/>
      <c r="AP200" s="813"/>
      <c r="AQ200" s="813"/>
    </row>
    <row r="201" spans="1:60" s="811" customFormat="1" ht="18" x14ac:dyDescent="0.3">
      <c r="A201" s="484"/>
      <c r="B201" s="493"/>
      <c r="E201" s="805" t="s">
        <v>1609</v>
      </c>
      <c r="F201" s="798"/>
      <c r="G201" s="798"/>
      <c r="H201" s="798"/>
      <c r="I201" s="798"/>
      <c r="J201" s="798"/>
      <c r="K201" s="798"/>
      <c r="L201" s="798"/>
      <c r="M201" s="798"/>
      <c r="N201" s="798"/>
      <c r="O201" s="798"/>
      <c r="P201" s="798"/>
      <c r="Q201" s="798"/>
      <c r="R201" s="798"/>
      <c r="S201" s="798"/>
      <c r="T201" s="813"/>
      <c r="U201" s="813"/>
      <c r="V201" s="813"/>
      <c r="W201" s="813"/>
      <c r="X201" s="813"/>
      <c r="Y201" s="813"/>
      <c r="Z201" s="813"/>
      <c r="AA201" s="813"/>
      <c r="AB201" s="813"/>
      <c r="AC201" s="813"/>
      <c r="AD201" s="813"/>
      <c r="AE201" s="813"/>
      <c r="AF201" s="813"/>
      <c r="AG201" s="813"/>
      <c r="AH201" s="813"/>
      <c r="AI201" s="813"/>
      <c r="AJ201" s="813"/>
      <c r="AK201" s="813"/>
      <c r="AL201" s="813"/>
      <c r="AM201" s="813"/>
      <c r="AN201" s="813"/>
      <c r="AO201" s="813"/>
      <c r="AP201" s="813"/>
      <c r="AQ201" s="813"/>
    </row>
    <row r="202" spans="1:60" s="811" customFormat="1" x14ac:dyDescent="0.3">
      <c r="A202" s="484"/>
      <c r="B202" s="493"/>
      <c r="E202" s="818" t="s">
        <v>1488</v>
      </c>
      <c r="F202" s="798"/>
      <c r="G202" s="798"/>
      <c r="H202" s="798"/>
      <c r="I202" s="798"/>
      <c r="J202" s="798"/>
      <c r="K202" s="798"/>
      <c r="L202" s="798"/>
      <c r="M202" s="798"/>
      <c r="N202" s="798"/>
      <c r="O202" s="798"/>
      <c r="P202" s="798"/>
      <c r="Q202" s="798"/>
      <c r="R202" s="798"/>
      <c r="S202" s="798"/>
      <c r="T202" s="813"/>
      <c r="U202" s="813"/>
      <c r="V202" s="813"/>
      <c r="W202" s="813"/>
      <c r="X202" s="813"/>
      <c r="Y202" s="813"/>
      <c r="Z202" s="813"/>
      <c r="AA202" s="813"/>
      <c r="AB202" s="813"/>
      <c r="AC202" s="813"/>
      <c r="AD202" s="813"/>
      <c r="AE202" s="813"/>
      <c r="AF202" s="813"/>
      <c r="AG202" s="813"/>
      <c r="AH202" s="813"/>
      <c r="AI202" s="813"/>
      <c r="AJ202" s="813"/>
      <c r="AK202" s="813"/>
      <c r="AL202" s="813"/>
      <c r="AM202" s="813"/>
      <c r="AN202" s="813"/>
      <c r="AO202" s="813"/>
      <c r="AP202" s="813"/>
      <c r="AQ202" s="813"/>
    </row>
    <row r="203" spans="1:60" s="811" customFormat="1" ht="18" x14ac:dyDescent="0.3">
      <c r="A203" s="484"/>
      <c r="B203" s="493"/>
      <c r="E203" s="805" t="s">
        <v>1489</v>
      </c>
      <c r="F203" s="798"/>
      <c r="G203" s="798"/>
      <c r="H203" s="798"/>
      <c r="I203" s="798"/>
      <c r="J203" s="798"/>
      <c r="K203" s="798"/>
      <c r="L203" s="798"/>
      <c r="M203" s="798"/>
      <c r="N203" s="798"/>
      <c r="O203" s="798"/>
      <c r="P203" s="798"/>
      <c r="Q203" s="798"/>
      <c r="R203" s="798"/>
      <c r="S203" s="798"/>
      <c r="T203" s="813"/>
      <c r="U203" s="813"/>
      <c r="V203" s="813"/>
      <c r="W203" s="813"/>
      <c r="X203" s="813"/>
      <c r="Y203" s="813"/>
      <c r="Z203" s="813"/>
      <c r="AA203" s="813"/>
      <c r="AB203" s="813"/>
      <c r="AC203" s="813"/>
      <c r="AD203" s="813"/>
      <c r="AE203" s="813"/>
      <c r="AF203" s="813"/>
      <c r="AG203" s="813"/>
      <c r="AH203" s="813"/>
      <c r="AI203" s="813"/>
      <c r="AJ203" s="813"/>
      <c r="AK203" s="813"/>
      <c r="AL203" s="813"/>
      <c r="AM203" s="813"/>
      <c r="AN203" s="813"/>
      <c r="AO203" s="813"/>
      <c r="AP203" s="813"/>
      <c r="AQ203" s="813"/>
    </row>
    <row r="204" spans="1:60" s="795" customFormat="1" ht="16.5" customHeight="1" x14ac:dyDescent="0.3">
      <c r="A204" s="484"/>
      <c r="B204" s="493"/>
      <c r="C204" s="794"/>
      <c r="D204" s="794"/>
      <c r="E204" s="812"/>
      <c r="F204" s="794"/>
      <c r="G204" s="794"/>
      <c r="H204" s="794"/>
      <c r="I204" s="794"/>
      <c r="J204" s="794"/>
      <c r="K204" s="794"/>
      <c r="L204" s="794"/>
      <c r="M204" s="794"/>
      <c r="N204" s="794"/>
      <c r="O204" s="794"/>
      <c r="P204" s="794"/>
      <c r="Q204" s="794"/>
      <c r="R204" s="794"/>
      <c r="S204" s="794"/>
      <c r="T204" s="794"/>
      <c r="U204" s="794"/>
      <c r="V204" s="794"/>
      <c r="W204" s="794"/>
      <c r="X204" s="794"/>
      <c r="Y204" s="794"/>
      <c r="Z204" s="794"/>
      <c r="AA204" s="794"/>
      <c r="AB204" s="794"/>
      <c r="AC204" s="794"/>
      <c r="AD204" s="794"/>
      <c r="AE204" s="794"/>
      <c r="AF204" s="794"/>
      <c r="AG204" s="794"/>
      <c r="AH204" s="794"/>
      <c r="AI204" s="794"/>
      <c r="AJ204" s="794"/>
      <c r="AK204" s="794"/>
      <c r="AL204" s="794"/>
      <c r="AM204" s="794"/>
      <c r="AN204" s="794"/>
      <c r="AO204" s="794"/>
      <c r="AP204" s="794"/>
      <c r="AQ204" s="794"/>
    </row>
    <row r="205" spans="1:60" ht="16.5" customHeight="1" x14ac:dyDescent="0.3">
      <c r="B205" s="493"/>
      <c r="E205" s="664" t="s">
        <v>1203</v>
      </c>
      <c r="F205" s="402"/>
      <c r="G205" s="402"/>
      <c r="H205" s="402"/>
      <c r="I205" s="402"/>
      <c r="J205" s="402"/>
      <c r="K205" s="402"/>
      <c r="L205" s="402"/>
      <c r="M205" s="402"/>
      <c r="N205" s="402"/>
      <c r="O205" s="402"/>
      <c r="P205" s="402"/>
      <c r="Q205" s="402"/>
      <c r="R205" s="402"/>
      <c r="S205" s="402"/>
      <c r="T205" s="402"/>
      <c r="U205" s="402"/>
      <c r="V205" s="402"/>
      <c r="W205" s="402"/>
      <c r="X205" s="402"/>
      <c r="Y205" s="402"/>
      <c r="Z205" s="402"/>
    </row>
    <row r="206" spans="1:60" ht="16.5" customHeight="1" x14ac:dyDescent="0.35">
      <c r="B206" s="493"/>
      <c r="E206" s="1244" t="s">
        <v>1501</v>
      </c>
      <c r="F206" s="1244"/>
      <c r="G206" s="1244"/>
      <c r="H206" s="1244"/>
      <c r="I206" s="1244"/>
      <c r="J206" s="1244"/>
      <c r="K206" s="1244"/>
      <c r="L206" s="1244"/>
      <c r="M206" s="1244"/>
      <c r="N206" s="1244"/>
      <c r="O206" s="1244"/>
      <c r="P206" s="1244"/>
      <c r="Q206" s="1244"/>
      <c r="R206" s="1244"/>
      <c r="S206" s="1244"/>
      <c r="T206" s="1244"/>
      <c r="U206" s="1244"/>
      <c r="V206" s="1244"/>
      <c r="W206" s="1244"/>
      <c r="X206" s="1244"/>
      <c r="Y206" s="1244"/>
      <c r="Z206" s="1244"/>
      <c r="AA206" s="1244"/>
    </row>
    <row r="207" spans="1:60" ht="16.5" customHeight="1" x14ac:dyDescent="0.3">
      <c r="B207" s="493"/>
      <c r="E207" s="402"/>
      <c r="F207" s="402"/>
      <c r="G207" s="402"/>
      <c r="H207" s="402"/>
      <c r="I207" s="402"/>
      <c r="J207" s="402"/>
      <c r="K207" s="402"/>
      <c r="L207" s="402"/>
      <c r="M207" s="402"/>
      <c r="N207" s="402"/>
      <c r="O207" s="402"/>
      <c r="P207" s="402"/>
      <c r="Q207" s="402"/>
      <c r="R207" s="402"/>
      <c r="S207" s="402"/>
      <c r="T207" s="402"/>
      <c r="U207" s="402"/>
      <c r="V207" s="402"/>
      <c r="W207" s="402"/>
      <c r="X207" s="402"/>
      <c r="Y207" s="402"/>
      <c r="Z207" s="402"/>
    </row>
    <row r="208" spans="1:60" ht="16.5" customHeight="1" x14ac:dyDescent="0.3">
      <c r="B208" s="493"/>
      <c r="E208" s="402"/>
      <c r="F208" s="402"/>
      <c r="G208" s="1237">
        <v>2007</v>
      </c>
      <c r="H208" s="1237"/>
      <c r="I208" s="1237"/>
      <c r="J208" s="1228">
        <v>2008</v>
      </c>
      <c r="K208" s="1229"/>
      <c r="L208" s="1230"/>
      <c r="M208" s="1237">
        <v>2009</v>
      </c>
      <c r="N208" s="1237"/>
      <c r="O208" s="1237"/>
      <c r="P208" s="1237">
        <v>2010</v>
      </c>
      <c r="Q208" s="1237"/>
      <c r="R208" s="1237"/>
      <c r="S208" s="1237">
        <v>2011</v>
      </c>
      <c r="T208" s="1237"/>
      <c r="U208" s="1237"/>
      <c r="V208" s="1237">
        <v>2012</v>
      </c>
      <c r="W208" s="1237"/>
      <c r="X208" s="1237"/>
      <c r="Y208" s="1237">
        <v>2013</v>
      </c>
      <c r="Z208" s="1237"/>
      <c r="AA208" s="1237"/>
      <c r="AB208" s="1237">
        <v>2014</v>
      </c>
      <c r="AC208" s="1237"/>
      <c r="AD208" s="1237"/>
      <c r="AE208" s="1237">
        <v>2015</v>
      </c>
      <c r="AF208" s="1237"/>
      <c r="AG208" s="1237"/>
      <c r="AH208" s="1237">
        <v>2016</v>
      </c>
      <c r="AI208" s="1237"/>
      <c r="AJ208" s="1237"/>
      <c r="AK208" s="1237">
        <v>2017</v>
      </c>
      <c r="AL208" s="1237"/>
      <c r="AM208" s="1237"/>
      <c r="AN208" s="1237">
        <v>2018</v>
      </c>
      <c r="AO208" s="1237"/>
      <c r="AP208" s="1237"/>
      <c r="AQ208" s="1237">
        <v>2019</v>
      </c>
      <c r="AR208" s="1237"/>
      <c r="AS208" s="1237"/>
      <c r="AT208" s="1237">
        <v>2020</v>
      </c>
      <c r="AU208" s="1237"/>
      <c r="AV208" s="1237"/>
      <c r="AW208" s="1237">
        <v>2021</v>
      </c>
      <c r="AX208" s="1237"/>
      <c r="AY208" s="1237"/>
      <c r="AZ208" s="1237">
        <v>2022</v>
      </c>
      <c r="BA208" s="1237"/>
      <c r="BB208" s="1237"/>
      <c r="BC208" s="1237">
        <v>2023</v>
      </c>
      <c r="BD208" s="1237"/>
      <c r="BE208" s="1237"/>
      <c r="BF208" s="1237">
        <v>2024</v>
      </c>
      <c r="BG208" s="1237"/>
      <c r="BH208" s="1237"/>
    </row>
    <row r="209" spans="2:60" ht="16.5" customHeight="1" x14ac:dyDescent="0.3">
      <c r="B209" s="493"/>
      <c r="E209" s="402"/>
      <c r="F209" s="402"/>
      <c r="G209" s="753" t="s">
        <v>911</v>
      </c>
      <c r="H209" s="753" t="s">
        <v>912</v>
      </c>
      <c r="I209" s="753" t="s">
        <v>913</v>
      </c>
      <c r="J209" s="753" t="s">
        <v>911</v>
      </c>
      <c r="K209" s="753" t="s">
        <v>912</v>
      </c>
      <c r="L209" s="753" t="s">
        <v>913</v>
      </c>
      <c r="M209" s="753" t="s">
        <v>911</v>
      </c>
      <c r="N209" s="753" t="s">
        <v>912</v>
      </c>
      <c r="O209" s="753" t="s">
        <v>913</v>
      </c>
      <c r="P209" s="753" t="s">
        <v>911</v>
      </c>
      <c r="Q209" s="753" t="s">
        <v>912</v>
      </c>
      <c r="R209" s="753" t="s">
        <v>913</v>
      </c>
      <c r="S209" s="753" t="s">
        <v>911</v>
      </c>
      <c r="T209" s="753" t="s">
        <v>912</v>
      </c>
      <c r="U209" s="753" t="s">
        <v>913</v>
      </c>
      <c r="V209" s="753" t="s">
        <v>911</v>
      </c>
      <c r="W209" s="753" t="s">
        <v>912</v>
      </c>
      <c r="X209" s="753" t="s">
        <v>913</v>
      </c>
      <c r="Y209" s="753" t="s">
        <v>911</v>
      </c>
      <c r="Z209" s="753" t="s">
        <v>912</v>
      </c>
      <c r="AA209" s="753" t="s">
        <v>913</v>
      </c>
      <c r="AB209" s="753" t="s">
        <v>911</v>
      </c>
      <c r="AC209" s="753" t="s">
        <v>912</v>
      </c>
      <c r="AD209" s="753" t="s">
        <v>913</v>
      </c>
      <c r="AE209" s="753" t="s">
        <v>911</v>
      </c>
      <c r="AF209" s="753" t="s">
        <v>912</v>
      </c>
      <c r="AG209" s="753" t="s">
        <v>913</v>
      </c>
      <c r="AH209" s="753" t="s">
        <v>911</v>
      </c>
      <c r="AI209" s="753" t="s">
        <v>912</v>
      </c>
      <c r="AJ209" s="753" t="s">
        <v>913</v>
      </c>
      <c r="AK209" s="753" t="s">
        <v>911</v>
      </c>
      <c r="AL209" s="753" t="s">
        <v>912</v>
      </c>
      <c r="AM209" s="753" t="s">
        <v>913</v>
      </c>
      <c r="AN209" s="753" t="s">
        <v>911</v>
      </c>
      <c r="AO209" s="753" t="s">
        <v>912</v>
      </c>
      <c r="AP209" s="753" t="s">
        <v>913</v>
      </c>
      <c r="AQ209" s="753" t="s">
        <v>911</v>
      </c>
      <c r="AR209" s="753" t="s">
        <v>912</v>
      </c>
      <c r="AS209" s="753" t="s">
        <v>913</v>
      </c>
      <c r="AT209" s="753" t="s">
        <v>911</v>
      </c>
      <c r="AU209" s="753" t="s">
        <v>912</v>
      </c>
      <c r="AV209" s="753" t="s">
        <v>913</v>
      </c>
      <c r="AW209" s="753" t="s">
        <v>911</v>
      </c>
      <c r="AX209" s="753" t="s">
        <v>912</v>
      </c>
      <c r="AY209" s="753" t="s">
        <v>913</v>
      </c>
      <c r="AZ209" s="753" t="s">
        <v>911</v>
      </c>
      <c r="BA209" s="753" t="s">
        <v>912</v>
      </c>
      <c r="BB209" s="753" t="s">
        <v>913</v>
      </c>
      <c r="BC209" s="753" t="s">
        <v>911</v>
      </c>
      <c r="BD209" s="753" t="s">
        <v>912</v>
      </c>
      <c r="BE209" s="753" t="s">
        <v>913</v>
      </c>
      <c r="BF209" s="925" t="s">
        <v>911</v>
      </c>
      <c r="BG209" s="925" t="s">
        <v>912</v>
      </c>
      <c r="BH209" s="925" t="s">
        <v>913</v>
      </c>
    </row>
    <row r="210" spans="2:60" ht="16.5" customHeight="1" x14ac:dyDescent="0.3">
      <c r="B210" s="493"/>
      <c r="E210" s="824" t="s">
        <v>901</v>
      </c>
      <c r="F210" s="676" t="s">
        <v>1179</v>
      </c>
      <c r="G210" s="284">
        <v>2.3540000000000001</v>
      </c>
      <c r="H210" s="284">
        <v>0.32900000000000001</v>
      </c>
      <c r="I210" s="284">
        <v>7.6999999999999999E-2</v>
      </c>
      <c r="J210" s="284">
        <v>2.3540000000000001</v>
      </c>
      <c r="K210" s="284">
        <v>0.318</v>
      </c>
      <c r="L210" s="284">
        <v>7.3999999999999996E-2</v>
      </c>
      <c r="M210" s="284">
        <v>2.3540000000000001</v>
      </c>
      <c r="N210" s="284">
        <v>0.308</v>
      </c>
      <c r="O210" s="284">
        <v>7.0000000000000007E-2</v>
      </c>
      <c r="P210" s="284">
        <v>2.3540000000000001</v>
      </c>
      <c r="Q210" s="284">
        <v>0.29499999999999998</v>
      </c>
      <c r="R210" s="284">
        <v>4.2000000000000003E-2</v>
      </c>
      <c r="S210" s="284">
        <v>2.2629999999999999</v>
      </c>
      <c r="T210" s="284">
        <v>0.28699999999999998</v>
      </c>
      <c r="U210" s="284">
        <v>0.04</v>
      </c>
      <c r="V210" s="284">
        <v>2.258</v>
      </c>
      <c r="W210" s="284">
        <v>0.28100000000000003</v>
      </c>
      <c r="X210" s="284">
        <v>3.7999999999999999E-2</v>
      </c>
      <c r="Y210" s="284">
        <v>2.2629999999999999</v>
      </c>
      <c r="Z210" s="284">
        <v>0.27600000000000002</v>
      </c>
      <c r="AA210" s="284">
        <v>3.6999999999999998E-2</v>
      </c>
      <c r="AB210" s="284">
        <v>2.2629999999999999</v>
      </c>
      <c r="AC210" s="284">
        <v>0.27300000000000002</v>
      </c>
      <c r="AD210" s="284">
        <v>3.5000000000000003E-2</v>
      </c>
      <c r="AE210" s="284">
        <v>2.2629999999999999</v>
      </c>
      <c r="AF210" s="284">
        <v>0.255</v>
      </c>
      <c r="AG210" s="284">
        <v>3.2000000000000001E-2</v>
      </c>
      <c r="AH210" s="284">
        <v>2.2530000000000001</v>
      </c>
      <c r="AI210" s="284">
        <v>0.248</v>
      </c>
      <c r="AJ210" s="284">
        <v>2.9000000000000001E-2</v>
      </c>
      <c r="AK210" s="284">
        <v>2.2370000000000001</v>
      </c>
      <c r="AL210" s="284">
        <v>0.24399999999999999</v>
      </c>
      <c r="AM210" s="284">
        <v>2.7E-2</v>
      </c>
      <c r="AN210" s="284">
        <v>2.2130000000000001</v>
      </c>
      <c r="AO210" s="284">
        <v>0.24099999999999999</v>
      </c>
      <c r="AP210" s="284">
        <v>2.7E-2</v>
      </c>
      <c r="AQ210" s="284" t="s">
        <v>131</v>
      </c>
      <c r="AR210" s="284" t="s">
        <v>131</v>
      </c>
      <c r="AS210" s="284" t="s">
        <v>131</v>
      </c>
      <c r="AT210" s="284" t="s">
        <v>131</v>
      </c>
      <c r="AU210" s="284" t="s">
        <v>131</v>
      </c>
      <c r="AV210" s="284" t="s">
        <v>131</v>
      </c>
      <c r="AW210" s="284" t="s">
        <v>131</v>
      </c>
      <c r="AX210" s="284" t="s">
        <v>131</v>
      </c>
      <c r="AY210" s="284" t="s">
        <v>131</v>
      </c>
      <c r="AZ210" s="284" t="s">
        <v>131</v>
      </c>
      <c r="BA210" s="284" t="s">
        <v>131</v>
      </c>
      <c r="BB210" s="284" t="s">
        <v>131</v>
      </c>
      <c r="BC210" s="284" t="s">
        <v>131</v>
      </c>
      <c r="BD210" s="284" t="s">
        <v>131</v>
      </c>
      <c r="BE210" s="284" t="s">
        <v>131</v>
      </c>
      <c r="BF210" s="284" t="s">
        <v>131</v>
      </c>
      <c r="BG210" s="284" t="s">
        <v>131</v>
      </c>
      <c r="BH210" s="284" t="s">
        <v>131</v>
      </c>
    </row>
    <row r="211" spans="2:60" ht="16.5" customHeight="1" x14ac:dyDescent="0.3">
      <c r="B211" s="493"/>
      <c r="E211" s="825"/>
      <c r="F211" s="676" t="s">
        <v>1180</v>
      </c>
      <c r="G211" s="284">
        <v>2.3519999999999999</v>
      </c>
      <c r="H211" s="284">
        <v>0.68400000000000005</v>
      </c>
      <c r="I211" s="284">
        <v>6.7000000000000004E-2</v>
      </c>
      <c r="J211" s="284">
        <v>2.3519999999999999</v>
      </c>
      <c r="K211" s="284">
        <v>0.67900000000000005</v>
      </c>
      <c r="L211" s="284">
        <v>6.7000000000000004E-2</v>
      </c>
      <c r="M211" s="284">
        <v>2.3519999999999999</v>
      </c>
      <c r="N211" s="284">
        <v>0.67200000000000004</v>
      </c>
      <c r="O211" s="284">
        <v>6.7000000000000004E-2</v>
      </c>
      <c r="P211" s="284">
        <v>2.3519999999999999</v>
      </c>
      <c r="Q211" s="284">
        <v>0.65400000000000003</v>
      </c>
      <c r="R211" s="284">
        <v>6.2E-2</v>
      </c>
      <c r="S211" s="284">
        <v>2.2599999999999998</v>
      </c>
      <c r="T211" s="284">
        <v>0.65100000000000002</v>
      </c>
      <c r="U211" s="284">
        <v>6.0999999999999999E-2</v>
      </c>
      <c r="V211" s="284">
        <v>2.2559999999999998</v>
      </c>
      <c r="W211" s="284">
        <v>0.64800000000000002</v>
      </c>
      <c r="X211" s="284">
        <v>6.0999999999999999E-2</v>
      </c>
      <c r="Y211" s="284">
        <v>2.2599999999999998</v>
      </c>
      <c r="Z211" s="284">
        <v>0.64600000000000002</v>
      </c>
      <c r="AA211" s="284">
        <v>6.0999999999999999E-2</v>
      </c>
      <c r="AB211" s="284">
        <v>2.2599999999999998</v>
      </c>
      <c r="AC211" s="284">
        <v>0.64400000000000002</v>
      </c>
      <c r="AD211" s="284">
        <v>6.0999999999999999E-2</v>
      </c>
      <c r="AE211" s="284">
        <v>2.2599999999999998</v>
      </c>
      <c r="AF211" s="284">
        <v>0.63</v>
      </c>
      <c r="AG211" s="284">
        <v>6.2E-2</v>
      </c>
      <c r="AH211" s="284">
        <v>2.2509999999999999</v>
      </c>
      <c r="AI211" s="284">
        <v>0.63300000000000001</v>
      </c>
      <c r="AJ211" s="284">
        <v>6.2E-2</v>
      </c>
      <c r="AK211" s="284">
        <v>2.2349999999999999</v>
      </c>
      <c r="AL211" s="284">
        <v>0.63600000000000001</v>
      </c>
      <c r="AM211" s="284">
        <v>6.0999999999999999E-2</v>
      </c>
      <c r="AN211" s="284">
        <v>2.2109999999999999</v>
      </c>
      <c r="AO211" s="284">
        <v>0.64600000000000002</v>
      </c>
      <c r="AP211" s="284">
        <v>6.2E-2</v>
      </c>
      <c r="AQ211" s="284" t="s">
        <v>131</v>
      </c>
      <c r="AR211" s="284" t="s">
        <v>131</v>
      </c>
      <c r="AS211" s="284" t="s">
        <v>131</v>
      </c>
      <c r="AT211" s="284" t="s">
        <v>131</v>
      </c>
      <c r="AU211" s="284" t="s">
        <v>131</v>
      </c>
      <c r="AV211" s="284" t="s">
        <v>131</v>
      </c>
      <c r="AW211" s="284" t="s">
        <v>131</v>
      </c>
      <c r="AX211" s="284" t="s">
        <v>131</v>
      </c>
      <c r="AY211" s="284" t="s">
        <v>131</v>
      </c>
      <c r="AZ211" s="284" t="s">
        <v>131</v>
      </c>
      <c r="BA211" s="284" t="s">
        <v>131</v>
      </c>
      <c r="BB211" s="284" t="s">
        <v>131</v>
      </c>
      <c r="BC211" s="284" t="s">
        <v>131</v>
      </c>
      <c r="BD211" s="284" t="s">
        <v>131</v>
      </c>
      <c r="BE211" s="284" t="s">
        <v>131</v>
      </c>
      <c r="BF211" s="284" t="s">
        <v>131</v>
      </c>
      <c r="BG211" s="284" t="s">
        <v>131</v>
      </c>
      <c r="BH211" s="284" t="s">
        <v>131</v>
      </c>
    </row>
    <row r="212" spans="2:60" ht="16.5" customHeight="1" x14ac:dyDescent="0.3">
      <c r="B212" s="493"/>
      <c r="E212" s="825"/>
      <c r="F212" s="676" t="s">
        <v>1423</v>
      </c>
      <c r="G212" s="284">
        <v>2.3519999999999999</v>
      </c>
      <c r="H212" s="284">
        <v>0.47299999999999998</v>
      </c>
      <c r="I212" s="284">
        <v>0.02</v>
      </c>
      <c r="J212" s="284">
        <v>2.3519999999999999</v>
      </c>
      <c r="K212" s="284">
        <v>0.47299999999999998</v>
      </c>
      <c r="L212" s="284">
        <v>0.02</v>
      </c>
      <c r="M212" s="284">
        <v>2.3519999999999999</v>
      </c>
      <c r="N212" s="284">
        <v>0.47299999999999998</v>
      </c>
      <c r="O212" s="284">
        <v>0.02</v>
      </c>
      <c r="P212" s="284">
        <v>2.3519999999999999</v>
      </c>
      <c r="Q212" s="284">
        <v>0.47</v>
      </c>
      <c r="R212" s="284">
        <v>0.02</v>
      </c>
      <c r="S212" s="284">
        <v>2.2599999999999998</v>
      </c>
      <c r="T212" s="284">
        <v>0.46600000000000003</v>
      </c>
      <c r="U212" s="284">
        <v>0.02</v>
      </c>
      <c r="V212" s="284">
        <v>2.2559999999999998</v>
      </c>
      <c r="W212" s="284">
        <v>0.46600000000000003</v>
      </c>
      <c r="X212" s="284">
        <v>0.02</v>
      </c>
      <c r="Y212" s="284">
        <v>2.2599999999999998</v>
      </c>
      <c r="Z212" s="284">
        <v>0.46600000000000003</v>
      </c>
      <c r="AA212" s="284">
        <v>0.02</v>
      </c>
      <c r="AB212" s="284">
        <v>2.2599999999999998</v>
      </c>
      <c r="AC212" s="284">
        <v>0.46700000000000003</v>
      </c>
      <c r="AD212" s="284">
        <v>0.02</v>
      </c>
      <c r="AE212" s="284">
        <v>2.2599999999999998</v>
      </c>
      <c r="AF212" s="284">
        <v>0.46600000000000003</v>
      </c>
      <c r="AG212" s="284">
        <v>0.02</v>
      </c>
      <c r="AH212" s="284">
        <v>2.2509999999999999</v>
      </c>
      <c r="AI212" s="284">
        <v>0.46600000000000003</v>
      </c>
      <c r="AJ212" s="284">
        <v>0.02</v>
      </c>
      <c r="AK212" s="284">
        <v>2.2349999999999999</v>
      </c>
      <c r="AL212" s="284">
        <v>0.47</v>
      </c>
      <c r="AM212" s="284">
        <v>0.02</v>
      </c>
      <c r="AN212" s="284">
        <v>2.2109999999999999</v>
      </c>
      <c r="AO212" s="284">
        <v>0.47</v>
      </c>
      <c r="AP212" s="284">
        <v>0.02</v>
      </c>
      <c r="AQ212" s="284" t="s">
        <v>131</v>
      </c>
      <c r="AR212" s="284" t="s">
        <v>131</v>
      </c>
      <c r="AS212" s="284" t="s">
        <v>131</v>
      </c>
      <c r="AT212" s="284" t="s">
        <v>131</v>
      </c>
      <c r="AU212" s="284" t="s">
        <v>131</v>
      </c>
      <c r="AV212" s="284" t="s">
        <v>131</v>
      </c>
      <c r="AW212" s="284" t="s">
        <v>131</v>
      </c>
      <c r="AX212" s="284" t="s">
        <v>131</v>
      </c>
      <c r="AY212" s="284" t="s">
        <v>131</v>
      </c>
      <c r="AZ212" s="284" t="s">
        <v>131</v>
      </c>
      <c r="BA212" s="284" t="s">
        <v>131</v>
      </c>
      <c r="BB212" s="284" t="s">
        <v>131</v>
      </c>
      <c r="BC212" s="284" t="s">
        <v>131</v>
      </c>
      <c r="BD212" s="284" t="s">
        <v>131</v>
      </c>
      <c r="BE212" s="284" t="s">
        <v>131</v>
      </c>
      <c r="BF212" s="284" t="s">
        <v>131</v>
      </c>
      <c r="BG212" s="284" t="s">
        <v>131</v>
      </c>
      <c r="BH212" s="284" t="s">
        <v>131</v>
      </c>
    </row>
    <row r="213" spans="2:60" ht="16.5" customHeight="1" x14ac:dyDescent="0.3">
      <c r="B213" s="493"/>
      <c r="E213" s="825"/>
      <c r="F213" s="676" t="s">
        <v>1425</v>
      </c>
      <c r="G213" s="284">
        <v>2.3879999999999999</v>
      </c>
      <c r="H213" s="284">
        <v>1.054</v>
      </c>
      <c r="I213" s="284">
        <v>3.7999999999999999E-2</v>
      </c>
      <c r="J213" s="284">
        <v>2.3879999999999999</v>
      </c>
      <c r="K213" s="284">
        <v>1.0029999999999999</v>
      </c>
      <c r="L213" s="284">
        <v>3.9E-2</v>
      </c>
      <c r="M213" s="284">
        <v>2.3879999999999999</v>
      </c>
      <c r="N213" s="284">
        <v>0.98099999999999998</v>
      </c>
      <c r="O213" s="284">
        <v>3.9E-2</v>
      </c>
      <c r="P213" s="284">
        <v>2.3879999999999999</v>
      </c>
      <c r="Q213" s="284">
        <v>0.96599999999999997</v>
      </c>
      <c r="R213" s="284">
        <v>3.9E-2</v>
      </c>
      <c r="S213" s="284">
        <v>2.2959999999999998</v>
      </c>
      <c r="T213" s="284">
        <v>0.95299999999999996</v>
      </c>
      <c r="U213" s="284">
        <v>3.9E-2</v>
      </c>
      <c r="V213" s="284">
        <v>2.2909999999999999</v>
      </c>
      <c r="W213" s="284">
        <v>0.94799999999999995</v>
      </c>
      <c r="X213" s="284">
        <v>3.9E-2</v>
      </c>
      <c r="Y213" s="284">
        <v>2.2959999999999998</v>
      </c>
      <c r="Z213" s="284">
        <v>0.94699999999999995</v>
      </c>
      <c r="AA213" s="284">
        <v>3.9E-2</v>
      </c>
      <c r="AB213" s="284">
        <v>2.2959999999999998</v>
      </c>
      <c r="AC213" s="284">
        <v>0.94899999999999995</v>
      </c>
      <c r="AD213" s="284">
        <v>3.9E-2</v>
      </c>
      <c r="AE213" s="284">
        <v>2.2959999999999998</v>
      </c>
      <c r="AF213" s="284">
        <v>0.97</v>
      </c>
      <c r="AG213" s="284">
        <v>3.9E-2</v>
      </c>
      <c r="AH213" s="284">
        <v>2.2869999999999999</v>
      </c>
      <c r="AI213" s="284">
        <v>0.97</v>
      </c>
      <c r="AJ213" s="284">
        <v>3.9E-2</v>
      </c>
      <c r="AK213" s="284">
        <v>2.27</v>
      </c>
      <c r="AL213" s="284">
        <v>0.97799999999999998</v>
      </c>
      <c r="AM213" s="284">
        <v>3.9E-2</v>
      </c>
      <c r="AN213" s="284">
        <v>2.2469999999999999</v>
      </c>
      <c r="AO213" s="284">
        <v>0.97799999999999998</v>
      </c>
      <c r="AP213" s="284">
        <v>3.9E-2</v>
      </c>
      <c r="AQ213" s="284" t="s">
        <v>131</v>
      </c>
      <c r="AR213" s="284" t="s">
        <v>131</v>
      </c>
      <c r="AS213" s="284" t="s">
        <v>131</v>
      </c>
      <c r="AT213" s="284" t="s">
        <v>131</v>
      </c>
      <c r="AU213" s="284" t="s">
        <v>131</v>
      </c>
      <c r="AV213" s="284" t="s">
        <v>131</v>
      </c>
      <c r="AW213" s="284" t="s">
        <v>131</v>
      </c>
      <c r="AX213" s="284" t="s">
        <v>131</v>
      </c>
      <c r="AY213" s="284" t="s">
        <v>131</v>
      </c>
      <c r="AZ213" s="284" t="s">
        <v>131</v>
      </c>
      <c r="BA213" s="284" t="s">
        <v>131</v>
      </c>
      <c r="BB213" s="284" t="s">
        <v>131</v>
      </c>
      <c r="BC213" s="284" t="s">
        <v>131</v>
      </c>
      <c r="BD213" s="284" t="s">
        <v>131</v>
      </c>
      <c r="BE213" s="284" t="s">
        <v>131</v>
      </c>
      <c r="BF213" s="284" t="s">
        <v>131</v>
      </c>
      <c r="BG213" s="284" t="s">
        <v>131</v>
      </c>
      <c r="BH213" s="284" t="s">
        <v>131</v>
      </c>
    </row>
    <row r="214" spans="2:60" ht="16.5" customHeight="1" x14ac:dyDescent="0.3">
      <c r="B214" s="493"/>
      <c r="E214" s="826"/>
      <c r="F214" s="676" t="s">
        <v>1426</v>
      </c>
      <c r="G214" s="284">
        <v>2.3879999999999999</v>
      </c>
      <c r="H214" s="284">
        <v>3.238</v>
      </c>
      <c r="I214" s="284">
        <v>4.4999999999999998E-2</v>
      </c>
      <c r="J214" s="284">
        <v>2.3879999999999999</v>
      </c>
      <c r="K214" s="284">
        <v>2.8889999999999998</v>
      </c>
      <c r="L214" s="284">
        <v>4.4999999999999998E-2</v>
      </c>
      <c r="M214" s="284">
        <v>2.3879999999999999</v>
      </c>
      <c r="N214" s="284">
        <v>2.69</v>
      </c>
      <c r="O214" s="284">
        <v>4.3999999999999997E-2</v>
      </c>
      <c r="P214" s="284">
        <v>2.3879999999999999</v>
      </c>
      <c r="Q214" s="284">
        <v>2.496</v>
      </c>
      <c r="R214" s="284">
        <v>4.3999999999999997E-2</v>
      </c>
      <c r="S214" s="284">
        <v>2.2959999999999998</v>
      </c>
      <c r="T214" s="284">
        <v>2.4169999999999998</v>
      </c>
      <c r="U214" s="284">
        <v>4.2999999999999997E-2</v>
      </c>
      <c r="V214" s="284">
        <v>2.2909999999999999</v>
      </c>
      <c r="W214" s="284">
        <v>2.367</v>
      </c>
      <c r="X214" s="284">
        <v>4.2999999999999997E-2</v>
      </c>
      <c r="Y214" s="284">
        <v>2.2959999999999998</v>
      </c>
      <c r="Z214" s="284">
        <v>2.3450000000000002</v>
      </c>
      <c r="AA214" s="284">
        <v>4.3999999999999997E-2</v>
      </c>
      <c r="AB214" s="284">
        <v>2.2959999999999998</v>
      </c>
      <c r="AC214" s="284">
        <v>2.319</v>
      </c>
      <c r="AD214" s="284">
        <v>4.3999999999999997E-2</v>
      </c>
      <c r="AE214" s="284">
        <v>2.2959999999999998</v>
      </c>
      <c r="AF214" s="284">
        <v>2.335</v>
      </c>
      <c r="AG214" s="284">
        <v>4.2999999999999997E-2</v>
      </c>
      <c r="AH214" s="284">
        <v>2.2869999999999999</v>
      </c>
      <c r="AI214" s="284">
        <v>2.29</v>
      </c>
      <c r="AJ214" s="284">
        <v>4.2999999999999997E-2</v>
      </c>
      <c r="AK214" s="284">
        <v>2.27</v>
      </c>
      <c r="AL214" s="284">
        <v>2.29</v>
      </c>
      <c r="AM214" s="284">
        <v>4.3999999999999997E-2</v>
      </c>
      <c r="AN214" s="284">
        <v>2.2469999999999999</v>
      </c>
      <c r="AO214" s="284">
        <v>2.2559999999999998</v>
      </c>
      <c r="AP214" s="284">
        <v>4.3999999999999997E-2</v>
      </c>
      <c r="AQ214" s="284" t="s">
        <v>131</v>
      </c>
      <c r="AR214" s="284" t="s">
        <v>131</v>
      </c>
      <c r="AS214" s="284" t="s">
        <v>131</v>
      </c>
      <c r="AT214" s="284" t="s">
        <v>131</v>
      </c>
      <c r="AU214" s="284" t="s">
        <v>131</v>
      </c>
      <c r="AV214" s="284" t="s">
        <v>131</v>
      </c>
      <c r="AW214" s="284" t="s">
        <v>131</v>
      </c>
      <c r="AX214" s="284" t="s">
        <v>131</v>
      </c>
      <c r="AY214" s="284" t="s">
        <v>131</v>
      </c>
      <c r="AZ214" s="284" t="s">
        <v>131</v>
      </c>
      <c r="BA214" s="284" t="s">
        <v>131</v>
      </c>
      <c r="BB214" s="284" t="s">
        <v>131</v>
      </c>
      <c r="BC214" s="284" t="s">
        <v>131</v>
      </c>
      <c r="BD214" s="284" t="s">
        <v>131</v>
      </c>
      <c r="BE214" s="284" t="s">
        <v>131</v>
      </c>
      <c r="BF214" s="284" t="s">
        <v>131</v>
      </c>
      <c r="BG214" s="284" t="s">
        <v>131</v>
      </c>
      <c r="BH214" s="284" t="s">
        <v>131</v>
      </c>
    </row>
    <row r="215" spans="2:60" ht="16.5" customHeight="1" x14ac:dyDescent="0.3">
      <c r="B215" s="493"/>
      <c r="E215" s="282" t="s">
        <v>902</v>
      </c>
      <c r="F215" s="676" t="s">
        <v>1179</v>
      </c>
      <c r="G215" s="284" t="s">
        <v>131</v>
      </c>
      <c r="H215" s="284" t="s">
        <v>131</v>
      </c>
      <c r="I215" s="284" t="s">
        <v>131</v>
      </c>
      <c r="J215" s="284" t="s">
        <v>131</v>
      </c>
      <c r="K215" s="284" t="s">
        <v>131</v>
      </c>
      <c r="L215" s="284" t="s">
        <v>131</v>
      </c>
      <c r="M215" s="284" t="s">
        <v>131</v>
      </c>
      <c r="N215" s="284" t="s">
        <v>131</v>
      </c>
      <c r="O215" s="284" t="s">
        <v>131</v>
      </c>
      <c r="P215" s="284" t="s">
        <v>131</v>
      </c>
      <c r="Q215" s="284" t="s">
        <v>131</v>
      </c>
      <c r="R215" s="284" t="s">
        <v>131</v>
      </c>
      <c r="S215" s="284" t="s">
        <v>131</v>
      </c>
      <c r="T215" s="284" t="s">
        <v>131</v>
      </c>
      <c r="U215" s="284" t="s">
        <v>131</v>
      </c>
      <c r="V215" s="284" t="s">
        <v>131</v>
      </c>
      <c r="W215" s="284" t="s">
        <v>131</v>
      </c>
      <c r="X215" s="284" t="s">
        <v>131</v>
      </c>
      <c r="Y215" s="284" t="s">
        <v>131</v>
      </c>
      <c r="Z215" s="284" t="s">
        <v>131</v>
      </c>
      <c r="AA215" s="284" t="s">
        <v>131</v>
      </c>
      <c r="AB215" s="284" t="s">
        <v>131</v>
      </c>
      <c r="AC215" s="284" t="s">
        <v>131</v>
      </c>
      <c r="AD215" s="284" t="s">
        <v>131</v>
      </c>
      <c r="AE215" s="284" t="s">
        <v>131</v>
      </c>
      <c r="AF215" s="284" t="s">
        <v>131</v>
      </c>
      <c r="AG215" s="284" t="s">
        <v>131</v>
      </c>
      <c r="AH215" s="284" t="s">
        <v>131</v>
      </c>
      <c r="AI215" s="284" t="s">
        <v>131</v>
      </c>
      <c r="AJ215" s="284" t="s">
        <v>131</v>
      </c>
      <c r="AK215" s="284" t="s">
        <v>131</v>
      </c>
      <c r="AL215" s="284" t="s">
        <v>131</v>
      </c>
      <c r="AM215" s="284" t="s">
        <v>131</v>
      </c>
      <c r="AN215" s="284" t="s">
        <v>131</v>
      </c>
      <c r="AO215" s="284" t="s">
        <v>131</v>
      </c>
      <c r="AP215" s="284" t="s">
        <v>131</v>
      </c>
      <c r="AQ215" s="284">
        <v>2.2370000000000001</v>
      </c>
      <c r="AR215" s="284">
        <v>0.23799999999999999</v>
      </c>
      <c r="AS215" s="284">
        <v>2.5999999999999999E-2</v>
      </c>
      <c r="AT215" s="284">
        <v>2.2370000000000001</v>
      </c>
      <c r="AU215" s="284">
        <v>0.23200000000000001</v>
      </c>
      <c r="AV215" s="284">
        <v>2.4E-2</v>
      </c>
      <c r="AW215" s="284">
        <v>2.2370000000000001</v>
      </c>
      <c r="AX215" s="284">
        <v>0.22800000000000001</v>
      </c>
      <c r="AY215" s="284">
        <v>2.3E-2</v>
      </c>
      <c r="AZ215" s="284">
        <v>2.2370000000000001</v>
      </c>
      <c r="BA215" s="284">
        <v>0.22700000000000001</v>
      </c>
      <c r="BB215" s="284">
        <v>2.1999999999999999E-2</v>
      </c>
      <c r="BC215" s="284">
        <v>2.2370000000000001</v>
      </c>
      <c r="BD215" s="284">
        <v>0.22500000000000001</v>
      </c>
      <c r="BE215" s="284">
        <v>2.1000000000000001E-2</v>
      </c>
      <c r="BF215" s="284">
        <v>2.2370000000000001</v>
      </c>
      <c r="BG215" s="284">
        <v>0.22600000000000001</v>
      </c>
      <c r="BH215" s="284">
        <v>2.1999999999999999E-2</v>
      </c>
    </row>
    <row r="216" spans="2:60" ht="16.5" customHeight="1" x14ac:dyDescent="0.3">
      <c r="B216" s="493"/>
      <c r="E216" s="280"/>
      <c r="F216" s="676" t="s">
        <v>1180</v>
      </c>
      <c r="G216" s="284" t="s">
        <v>131</v>
      </c>
      <c r="H216" s="284" t="s">
        <v>131</v>
      </c>
      <c r="I216" s="284" t="s">
        <v>131</v>
      </c>
      <c r="J216" s="284" t="s">
        <v>131</v>
      </c>
      <c r="K216" s="284" t="s">
        <v>131</v>
      </c>
      <c r="L216" s="284" t="s">
        <v>131</v>
      </c>
      <c r="M216" s="284" t="s">
        <v>131</v>
      </c>
      <c r="N216" s="284" t="s">
        <v>131</v>
      </c>
      <c r="O216" s="284" t="s">
        <v>131</v>
      </c>
      <c r="P216" s="284" t="s">
        <v>131</v>
      </c>
      <c r="Q216" s="284" t="s">
        <v>131</v>
      </c>
      <c r="R216" s="284" t="s">
        <v>131</v>
      </c>
      <c r="S216" s="284" t="s">
        <v>131</v>
      </c>
      <c r="T216" s="284" t="s">
        <v>131</v>
      </c>
      <c r="U216" s="284" t="s">
        <v>131</v>
      </c>
      <c r="V216" s="284" t="s">
        <v>131</v>
      </c>
      <c r="W216" s="284" t="s">
        <v>131</v>
      </c>
      <c r="X216" s="284" t="s">
        <v>131</v>
      </c>
      <c r="Y216" s="284" t="s">
        <v>131</v>
      </c>
      <c r="Z216" s="284" t="s">
        <v>131</v>
      </c>
      <c r="AA216" s="284" t="s">
        <v>131</v>
      </c>
      <c r="AB216" s="284" t="s">
        <v>131</v>
      </c>
      <c r="AC216" s="284" t="s">
        <v>131</v>
      </c>
      <c r="AD216" s="284" t="s">
        <v>131</v>
      </c>
      <c r="AE216" s="284" t="s">
        <v>131</v>
      </c>
      <c r="AF216" s="284" t="s">
        <v>131</v>
      </c>
      <c r="AG216" s="284" t="s">
        <v>131</v>
      </c>
      <c r="AH216" s="284" t="s">
        <v>131</v>
      </c>
      <c r="AI216" s="284" t="s">
        <v>131</v>
      </c>
      <c r="AJ216" s="284" t="s">
        <v>131</v>
      </c>
      <c r="AK216" s="284" t="s">
        <v>131</v>
      </c>
      <c r="AL216" s="284" t="s">
        <v>131</v>
      </c>
      <c r="AM216" s="284" t="s">
        <v>131</v>
      </c>
      <c r="AN216" s="284" t="s">
        <v>131</v>
      </c>
      <c r="AO216" s="284" t="s">
        <v>131</v>
      </c>
      <c r="AP216" s="284" t="s">
        <v>131</v>
      </c>
      <c r="AQ216" s="284">
        <v>2.2349999999999999</v>
      </c>
      <c r="AR216" s="284">
        <v>0.60799999999999998</v>
      </c>
      <c r="AS216" s="284">
        <v>5.8000000000000003E-2</v>
      </c>
      <c r="AT216" s="284">
        <v>2.2349999999999999</v>
      </c>
      <c r="AU216" s="284">
        <v>0.54900000000000004</v>
      </c>
      <c r="AV216" s="284">
        <v>5.2999999999999999E-2</v>
      </c>
      <c r="AW216" s="284">
        <v>2.2349999999999999</v>
      </c>
      <c r="AX216" s="284">
        <v>0.44800000000000001</v>
      </c>
      <c r="AY216" s="284">
        <v>4.3999999999999997E-2</v>
      </c>
      <c r="AZ216" s="284">
        <v>2.2349999999999999</v>
      </c>
      <c r="BA216" s="284">
        <v>0.36599999999999999</v>
      </c>
      <c r="BB216" s="284">
        <v>3.6999999999999998E-2</v>
      </c>
      <c r="BC216" s="284">
        <v>2.2349999999999999</v>
      </c>
      <c r="BD216" s="284">
        <v>0.182</v>
      </c>
      <c r="BE216" s="284">
        <v>2.1000000000000001E-2</v>
      </c>
      <c r="BF216" s="284">
        <v>2.2349999999999999</v>
      </c>
      <c r="BG216" s="284">
        <v>0.18099999999999999</v>
      </c>
      <c r="BH216" s="284">
        <v>2.1000000000000001E-2</v>
      </c>
    </row>
    <row r="217" spans="2:60" ht="16.5" customHeight="1" x14ac:dyDescent="0.3">
      <c r="B217" s="493"/>
      <c r="E217" s="280"/>
      <c r="F217" s="676" t="s">
        <v>1423</v>
      </c>
      <c r="G217" s="284" t="s">
        <v>131</v>
      </c>
      <c r="H217" s="284" t="s">
        <v>131</v>
      </c>
      <c r="I217" s="284" t="s">
        <v>131</v>
      </c>
      <c r="J217" s="284" t="s">
        <v>131</v>
      </c>
      <c r="K217" s="284" t="s">
        <v>131</v>
      </c>
      <c r="L217" s="284" t="s">
        <v>131</v>
      </c>
      <c r="M217" s="284" t="s">
        <v>131</v>
      </c>
      <c r="N217" s="284" t="s">
        <v>131</v>
      </c>
      <c r="O217" s="284" t="s">
        <v>131</v>
      </c>
      <c r="P217" s="284" t="s">
        <v>131</v>
      </c>
      <c r="Q217" s="284" t="s">
        <v>131</v>
      </c>
      <c r="R217" s="284" t="s">
        <v>131</v>
      </c>
      <c r="S217" s="284" t="s">
        <v>131</v>
      </c>
      <c r="T217" s="284" t="s">
        <v>131</v>
      </c>
      <c r="U217" s="284" t="s">
        <v>131</v>
      </c>
      <c r="V217" s="284" t="s">
        <v>131</v>
      </c>
      <c r="W217" s="284" t="s">
        <v>131</v>
      </c>
      <c r="X217" s="284" t="s">
        <v>131</v>
      </c>
      <c r="Y217" s="284" t="s">
        <v>131</v>
      </c>
      <c r="Z217" s="284" t="s">
        <v>131</v>
      </c>
      <c r="AA217" s="284" t="s">
        <v>131</v>
      </c>
      <c r="AB217" s="284" t="s">
        <v>131</v>
      </c>
      <c r="AC217" s="284" t="s">
        <v>131</v>
      </c>
      <c r="AD217" s="284" t="s">
        <v>131</v>
      </c>
      <c r="AE217" s="284" t="s">
        <v>131</v>
      </c>
      <c r="AF217" s="284" t="s">
        <v>131</v>
      </c>
      <c r="AG217" s="284" t="s">
        <v>131</v>
      </c>
      <c r="AH217" s="284" t="s">
        <v>131</v>
      </c>
      <c r="AI217" s="284" t="s">
        <v>131</v>
      </c>
      <c r="AJ217" s="284" t="s">
        <v>131</v>
      </c>
      <c r="AK217" s="284" t="s">
        <v>131</v>
      </c>
      <c r="AL217" s="284" t="s">
        <v>131</v>
      </c>
      <c r="AM217" s="284" t="s">
        <v>131</v>
      </c>
      <c r="AN217" s="284" t="s">
        <v>131</v>
      </c>
      <c r="AO217" s="284" t="s">
        <v>131</v>
      </c>
      <c r="AP217" s="284" t="s">
        <v>131</v>
      </c>
      <c r="AQ217" s="284">
        <v>2.2349999999999999</v>
      </c>
      <c r="AR217" s="284">
        <v>0.46899999999999997</v>
      </c>
      <c r="AS217" s="284">
        <v>0.02</v>
      </c>
      <c r="AT217" s="284">
        <v>2.2349999999999999</v>
      </c>
      <c r="AU217" s="284">
        <v>0.47099999999999997</v>
      </c>
      <c r="AV217" s="284">
        <v>0.02</v>
      </c>
      <c r="AW217" s="284">
        <v>2.2349999999999999</v>
      </c>
      <c r="AX217" s="284">
        <v>0.47199999999999998</v>
      </c>
      <c r="AY217" s="284">
        <v>0.02</v>
      </c>
      <c r="AZ217" s="284">
        <v>2.2349999999999999</v>
      </c>
      <c r="BA217" s="284">
        <v>0.47099999999999997</v>
      </c>
      <c r="BB217" s="284">
        <v>0.02</v>
      </c>
      <c r="BC217" s="284">
        <v>2.2349999999999999</v>
      </c>
      <c r="BD217" s="284">
        <v>0.47199999999999998</v>
      </c>
      <c r="BE217" s="284">
        <v>0.02</v>
      </c>
      <c r="BF217" s="284">
        <v>2.2349999999999999</v>
      </c>
      <c r="BG217" s="284">
        <v>0.47</v>
      </c>
      <c r="BH217" s="284">
        <v>0.02</v>
      </c>
    </row>
    <row r="218" spans="2:60" ht="16.5" customHeight="1" x14ac:dyDescent="0.3">
      <c r="B218" s="493"/>
      <c r="E218" s="280"/>
      <c r="F218" s="676" t="s">
        <v>1425</v>
      </c>
      <c r="G218" s="284" t="s">
        <v>131</v>
      </c>
      <c r="H218" s="284" t="s">
        <v>131</v>
      </c>
      <c r="I218" s="284" t="s">
        <v>131</v>
      </c>
      <c r="J218" s="284" t="s">
        <v>131</v>
      </c>
      <c r="K218" s="284" t="s">
        <v>131</v>
      </c>
      <c r="L218" s="284" t="s">
        <v>131</v>
      </c>
      <c r="M218" s="284" t="s">
        <v>131</v>
      </c>
      <c r="N218" s="284" t="s">
        <v>131</v>
      </c>
      <c r="O218" s="284" t="s">
        <v>131</v>
      </c>
      <c r="P218" s="284" t="s">
        <v>131</v>
      </c>
      <c r="Q218" s="284" t="s">
        <v>131</v>
      </c>
      <c r="R218" s="284" t="s">
        <v>131</v>
      </c>
      <c r="S218" s="284" t="s">
        <v>131</v>
      </c>
      <c r="T218" s="284" t="s">
        <v>131</v>
      </c>
      <c r="U218" s="284" t="s">
        <v>131</v>
      </c>
      <c r="V218" s="284" t="s">
        <v>131</v>
      </c>
      <c r="W218" s="284" t="s">
        <v>131</v>
      </c>
      <c r="X218" s="284" t="s">
        <v>131</v>
      </c>
      <c r="Y218" s="284" t="s">
        <v>131</v>
      </c>
      <c r="Z218" s="284" t="s">
        <v>131</v>
      </c>
      <c r="AA218" s="284" t="s">
        <v>131</v>
      </c>
      <c r="AB218" s="284" t="s">
        <v>131</v>
      </c>
      <c r="AC218" s="284" t="s">
        <v>131</v>
      </c>
      <c r="AD218" s="284" t="s">
        <v>131</v>
      </c>
      <c r="AE218" s="284" t="s">
        <v>131</v>
      </c>
      <c r="AF218" s="284" t="s">
        <v>131</v>
      </c>
      <c r="AG218" s="284" t="s">
        <v>131</v>
      </c>
      <c r="AH218" s="284" t="s">
        <v>131</v>
      </c>
      <c r="AI218" s="284" t="s">
        <v>131</v>
      </c>
      <c r="AJ218" s="284" t="s">
        <v>131</v>
      </c>
      <c r="AK218" s="284" t="s">
        <v>131</v>
      </c>
      <c r="AL218" s="284" t="s">
        <v>131</v>
      </c>
      <c r="AM218" s="284" t="s">
        <v>131</v>
      </c>
      <c r="AN218" s="284" t="s">
        <v>131</v>
      </c>
      <c r="AO218" s="284" t="s">
        <v>131</v>
      </c>
      <c r="AP218" s="284" t="s">
        <v>131</v>
      </c>
      <c r="AQ218" s="284">
        <v>2.27</v>
      </c>
      <c r="AR218" s="284">
        <v>0.97699999999999998</v>
      </c>
      <c r="AS218" s="284">
        <v>3.9E-2</v>
      </c>
      <c r="AT218" s="284">
        <v>2.27</v>
      </c>
      <c r="AU218" s="284">
        <v>0.98099999999999998</v>
      </c>
      <c r="AV218" s="284">
        <v>0.04</v>
      </c>
      <c r="AW218" s="284">
        <v>2.27</v>
      </c>
      <c r="AX218" s="284">
        <v>0.98399999999999999</v>
      </c>
      <c r="AY218" s="284">
        <v>0.04</v>
      </c>
      <c r="AZ218" s="284">
        <v>2.27</v>
      </c>
      <c r="BA218" s="284">
        <v>0.98199999999999998</v>
      </c>
      <c r="BB218" s="284">
        <v>0.04</v>
      </c>
      <c r="BC218" s="284">
        <v>2.27</v>
      </c>
      <c r="BD218" s="284">
        <v>0.98399999999999999</v>
      </c>
      <c r="BE218" s="284">
        <v>0.04</v>
      </c>
      <c r="BF218" s="284">
        <v>2.27</v>
      </c>
      <c r="BG218" s="284">
        <v>0.98099999999999998</v>
      </c>
      <c r="BH218" s="284">
        <v>0.04</v>
      </c>
    </row>
    <row r="219" spans="2:60" ht="16.5" customHeight="1" x14ac:dyDescent="0.3">
      <c r="B219" s="493"/>
      <c r="E219" s="280"/>
      <c r="F219" s="676" t="s">
        <v>1426</v>
      </c>
      <c r="G219" s="284" t="s">
        <v>131</v>
      </c>
      <c r="H219" s="284" t="s">
        <v>131</v>
      </c>
      <c r="I219" s="284" t="s">
        <v>131</v>
      </c>
      <c r="J219" s="284" t="s">
        <v>131</v>
      </c>
      <c r="K219" s="284" t="s">
        <v>131</v>
      </c>
      <c r="L219" s="284" t="s">
        <v>131</v>
      </c>
      <c r="M219" s="284" t="s">
        <v>131</v>
      </c>
      <c r="N219" s="284" t="s">
        <v>131</v>
      </c>
      <c r="O219" s="284" t="s">
        <v>131</v>
      </c>
      <c r="P219" s="284" t="s">
        <v>131</v>
      </c>
      <c r="Q219" s="284" t="s">
        <v>131</v>
      </c>
      <c r="R219" s="284" t="s">
        <v>131</v>
      </c>
      <c r="S219" s="284" t="s">
        <v>131</v>
      </c>
      <c r="T219" s="284" t="s">
        <v>131</v>
      </c>
      <c r="U219" s="284" t="s">
        <v>131</v>
      </c>
      <c r="V219" s="284" t="s">
        <v>131</v>
      </c>
      <c r="W219" s="284" t="s">
        <v>131</v>
      </c>
      <c r="X219" s="284" t="s">
        <v>131</v>
      </c>
      <c r="Y219" s="284" t="s">
        <v>131</v>
      </c>
      <c r="Z219" s="284" t="s">
        <v>131</v>
      </c>
      <c r="AA219" s="284" t="s">
        <v>131</v>
      </c>
      <c r="AB219" s="284" t="s">
        <v>131</v>
      </c>
      <c r="AC219" s="284" t="s">
        <v>131</v>
      </c>
      <c r="AD219" s="284" t="s">
        <v>131</v>
      </c>
      <c r="AE219" s="284" t="s">
        <v>131</v>
      </c>
      <c r="AF219" s="284" t="s">
        <v>131</v>
      </c>
      <c r="AG219" s="284" t="s">
        <v>131</v>
      </c>
      <c r="AH219" s="284" t="s">
        <v>131</v>
      </c>
      <c r="AI219" s="284" t="s">
        <v>131</v>
      </c>
      <c r="AJ219" s="284" t="s">
        <v>131</v>
      </c>
      <c r="AK219" s="284" t="s">
        <v>131</v>
      </c>
      <c r="AL219" s="284" t="s">
        <v>131</v>
      </c>
      <c r="AM219" s="284" t="s">
        <v>131</v>
      </c>
      <c r="AN219" s="284" t="s">
        <v>131</v>
      </c>
      <c r="AO219" s="284" t="s">
        <v>131</v>
      </c>
      <c r="AP219" s="284" t="s">
        <v>131</v>
      </c>
      <c r="AQ219" s="284">
        <v>2.27</v>
      </c>
      <c r="AR219" s="284">
        <v>2.226</v>
      </c>
      <c r="AS219" s="284">
        <v>4.3999999999999997E-2</v>
      </c>
      <c r="AT219" s="284">
        <v>2.27</v>
      </c>
      <c r="AU219" s="284">
        <v>2.181</v>
      </c>
      <c r="AV219" s="284">
        <v>4.3999999999999997E-2</v>
      </c>
      <c r="AW219" s="284">
        <v>2.27</v>
      </c>
      <c r="AX219" s="284">
        <v>2.1349999999999998</v>
      </c>
      <c r="AY219" s="284">
        <v>4.4999999999999998E-2</v>
      </c>
      <c r="AZ219" s="284">
        <v>2.27</v>
      </c>
      <c r="BA219" s="284">
        <v>2.0289999999999999</v>
      </c>
      <c r="BB219" s="284">
        <v>4.5999999999999999E-2</v>
      </c>
      <c r="BC219" s="284">
        <v>2.27</v>
      </c>
      <c r="BD219" s="284">
        <v>1.9390000000000001</v>
      </c>
      <c r="BE219" s="284">
        <v>4.7E-2</v>
      </c>
      <c r="BF219" s="284">
        <v>2.27</v>
      </c>
      <c r="BG219" s="284">
        <v>1.911</v>
      </c>
      <c r="BH219" s="284">
        <v>4.7E-2</v>
      </c>
    </row>
    <row r="220" spans="2:60" ht="16.5" customHeight="1" x14ac:dyDescent="0.3">
      <c r="B220" s="493"/>
      <c r="E220" s="824" t="s">
        <v>903</v>
      </c>
      <c r="F220" s="676" t="s">
        <v>1179</v>
      </c>
      <c r="G220" s="284" t="s">
        <v>131</v>
      </c>
      <c r="H220" s="284" t="s">
        <v>131</v>
      </c>
      <c r="I220" s="284" t="s">
        <v>131</v>
      </c>
      <c r="J220" s="284" t="s">
        <v>131</v>
      </c>
      <c r="K220" s="284" t="s">
        <v>131</v>
      </c>
      <c r="L220" s="284" t="s">
        <v>131</v>
      </c>
      <c r="M220" s="284" t="s">
        <v>131</v>
      </c>
      <c r="N220" s="284" t="s">
        <v>131</v>
      </c>
      <c r="O220" s="284" t="s">
        <v>131</v>
      </c>
      <c r="P220" s="284" t="s">
        <v>131</v>
      </c>
      <c r="Q220" s="284" t="s">
        <v>131</v>
      </c>
      <c r="R220" s="284" t="s">
        <v>131</v>
      </c>
      <c r="S220" s="284" t="s">
        <v>131</v>
      </c>
      <c r="T220" s="284" t="s">
        <v>131</v>
      </c>
      <c r="U220" s="284" t="s">
        <v>131</v>
      </c>
      <c r="V220" s="284" t="s">
        <v>131</v>
      </c>
      <c r="W220" s="284" t="s">
        <v>131</v>
      </c>
      <c r="X220" s="284" t="s">
        <v>131</v>
      </c>
      <c r="Y220" s="284" t="s">
        <v>131</v>
      </c>
      <c r="Z220" s="284" t="s">
        <v>131</v>
      </c>
      <c r="AA220" s="284" t="s">
        <v>131</v>
      </c>
      <c r="AB220" s="284" t="s">
        <v>131</v>
      </c>
      <c r="AC220" s="284" t="s">
        <v>131</v>
      </c>
      <c r="AD220" s="284" t="s">
        <v>131</v>
      </c>
      <c r="AE220" s="284" t="s">
        <v>131</v>
      </c>
      <c r="AF220" s="284" t="s">
        <v>131</v>
      </c>
      <c r="AG220" s="284" t="s">
        <v>131</v>
      </c>
      <c r="AH220" s="284" t="s">
        <v>131</v>
      </c>
      <c r="AI220" s="284" t="s">
        <v>131</v>
      </c>
      <c r="AJ220" s="284" t="s">
        <v>131</v>
      </c>
      <c r="AK220" s="284" t="s">
        <v>131</v>
      </c>
      <c r="AL220" s="284" t="s">
        <v>131</v>
      </c>
      <c r="AM220" s="284" t="s">
        <v>131</v>
      </c>
      <c r="AN220" s="284" t="s">
        <v>131</v>
      </c>
      <c r="AO220" s="284" t="s">
        <v>131</v>
      </c>
      <c r="AP220" s="284" t="s">
        <v>131</v>
      </c>
      <c r="AQ220" s="284">
        <v>2.1190000000000002</v>
      </c>
      <c r="AR220" s="284">
        <v>0.23799999999999999</v>
      </c>
      <c r="AS220" s="284">
        <v>2.5999999999999999E-2</v>
      </c>
      <c r="AT220" s="284">
        <v>2.1190000000000002</v>
      </c>
      <c r="AU220" s="284">
        <v>0.23200000000000001</v>
      </c>
      <c r="AV220" s="284">
        <v>2.4E-2</v>
      </c>
      <c r="AW220" s="284">
        <v>2.1190000000000002</v>
      </c>
      <c r="AX220" s="284">
        <v>0.22800000000000001</v>
      </c>
      <c r="AY220" s="284">
        <v>2.3E-2</v>
      </c>
      <c r="AZ220" s="284">
        <v>2.1190000000000002</v>
      </c>
      <c r="BA220" s="284">
        <v>0.22700000000000001</v>
      </c>
      <c r="BB220" s="284">
        <v>2.1999999999999999E-2</v>
      </c>
      <c r="BC220" s="284">
        <v>2.1190000000000002</v>
      </c>
      <c r="BD220" s="284">
        <v>0.22500000000000001</v>
      </c>
      <c r="BE220" s="284">
        <v>2.1000000000000001E-2</v>
      </c>
      <c r="BF220" s="284">
        <v>2.1190000000000002</v>
      </c>
      <c r="BG220" s="284">
        <v>0.22600000000000001</v>
      </c>
      <c r="BH220" s="284">
        <v>2.1999999999999999E-2</v>
      </c>
    </row>
    <row r="221" spans="2:60" ht="16.5" customHeight="1" x14ac:dyDescent="0.3">
      <c r="B221" s="493"/>
      <c r="E221" s="825"/>
      <c r="F221" s="676" t="s">
        <v>1180</v>
      </c>
      <c r="G221" s="284" t="s">
        <v>131</v>
      </c>
      <c r="H221" s="284" t="s">
        <v>131</v>
      </c>
      <c r="I221" s="284" t="s">
        <v>131</v>
      </c>
      <c r="J221" s="284" t="s">
        <v>131</v>
      </c>
      <c r="K221" s="284" t="s">
        <v>131</v>
      </c>
      <c r="L221" s="284" t="s">
        <v>131</v>
      </c>
      <c r="M221" s="284" t="s">
        <v>131</v>
      </c>
      <c r="N221" s="284" t="s">
        <v>131</v>
      </c>
      <c r="O221" s="284" t="s">
        <v>131</v>
      </c>
      <c r="P221" s="284" t="s">
        <v>131</v>
      </c>
      <c r="Q221" s="284" t="s">
        <v>131</v>
      </c>
      <c r="R221" s="284" t="s">
        <v>131</v>
      </c>
      <c r="S221" s="284" t="s">
        <v>131</v>
      </c>
      <c r="T221" s="284" t="s">
        <v>131</v>
      </c>
      <c r="U221" s="284" t="s">
        <v>131</v>
      </c>
      <c r="V221" s="284" t="s">
        <v>131</v>
      </c>
      <c r="W221" s="284" t="s">
        <v>131</v>
      </c>
      <c r="X221" s="284" t="s">
        <v>131</v>
      </c>
      <c r="Y221" s="284" t="s">
        <v>131</v>
      </c>
      <c r="Z221" s="284" t="s">
        <v>131</v>
      </c>
      <c r="AA221" s="284" t="s">
        <v>131</v>
      </c>
      <c r="AB221" s="284" t="s">
        <v>131</v>
      </c>
      <c r="AC221" s="284" t="s">
        <v>131</v>
      </c>
      <c r="AD221" s="284" t="s">
        <v>131</v>
      </c>
      <c r="AE221" s="284" t="s">
        <v>131</v>
      </c>
      <c r="AF221" s="284" t="s">
        <v>131</v>
      </c>
      <c r="AG221" s="284" t="s">
        <v>131</v>
      </c>
      <c r="AH221" s="284" t="s">
        <v>131</v>
      </c>
      <c r="AI221" s="284" t="s">
        <v>131</v>
      </c>
      <c r="AJ221" s="284" t="s">
        <v>131</v>
      </c>
      <c r="AK221" s="284" t="s">
        <v>131</v>
      </c>
      <c r="AL221" s="284" t="s">
        <v>131</v>
      </c>
      <c r="AM221" s="284" t="s">
        <v>131</v>
      </c>
      <c r="AN221" s="284" t="s">
        <v>131</v>
      </c>
      <c r="AO221" s="284" t="s">
        <v>131</v>
      </c>
      <c r="AP221" s="284" t="s">
        <v>131</v>
      </c>
      <c r="AQ221" s="284">
        <v>2.117</v>
      </c>
      <c r="AR221" s="284">
        <v>0.60799999999999998</v>
      </c>
      <c r="AS221" s="284">
        <v>5.8000000000000003E-2</v>
      </c>
      <c r="AT221" s="284">
        <v>2.117</v>
      </c>
      <c r="AU221" s="284">
        <v>0.54900000000000004</v>
      </c>
      <c r="AV221" s="284">
        <v>5.2999999999999999E-2</v>
      </c>
      <c r="AW221" s="284">
        <v>2.117</v>
      </c>
      <c r="AX221" s="284">
        <v>0.44800000000000001</v>
      </c>
      <c r="AY221" s="284">
        <v>4.3999999999999997E-2</v>
      </c>
      <c r="AZ221" s="284">
        <v>2.117</v>
      </c>
      <c r="BA221" s="284">
        <v>0.36599999999999999</v>
      </c>
      <c r="BB221" s="284">
        <v>3.6999999999999998E-2</v>
      </c>
      <c r="BC221" s="284">
        <v>2.117</v>
      </c>
      <c r="BD221" s="284">
        <v>0.182</v>
      </c>
      <c r="BE221" s="284">
        <v>2.1000000000000001E-2</v>
      </c>
      <c r="BF221" s="284">
        <v>2.117</v>
      </c>
      <c r="BG221" s="284">
        <v>0.18099999999999999</v>
      </c>
      <c r="BH221" s="284">
        <v>2.1000000000000001E-2</v>
      </c>
    </row>
    <row r="222" spans="2:60" ht="16.5" customHeight="1" x14ac:dyDescent="0.3">
      <c r="B222" s="493"/>
      <c r="E222" s="825"/>
      <c r="F222" s="676" t="s">
        <v>1423</v>
      </c>
      <c r="G222" s="284" t="s">
        <v>131</v>
      </c>
      <c r="H222" s="284" t="s">
        <v>131</v>
      </c>
      <c r="I222" s="284" t="s">
        <v>131</v>
      </c>
      <c r="J222" s="284" t="s">
        <v>131</v>
      </c>
      <c r="K222" s="284" t="s">
        <v>131</v>
      </c>
      <c r="L222" s="284" t="s">
        <v>131</v>
      </c>
      <c r="M222" s="284" t="s">
        <v>131</v>
      </c>
      <c r="N222" s="284" t="s">
        <v>131</v>
      </c>
      <c r="O222" s="284" t="s">
        <v>131</v>
      </c>
      <c r="P222" s="284" t="s">
        <v>131</v>
      </c>
      <c r="Q222" s="284" t="s">
        <v>131</v>
      </c>
      <c r="R222" s="284" t="s">
        <v>131</v>
      </c>
      <c r="S222" s="284" t="s">
        <v>131</v>
      </c>
      <c r="T222" s="284" t="s">
        <v>131</v>
      </c>
      <c r="U222" s="284" t="s">
        <v>131</v>
      </c>
      <c r="V222" s="284" t="s">
        <v>131</v>
      </c>
      <c r="W222" s="284" t="s">
        <v>131</v>
      </c>
      <c r="X222" s="284" t="s">
        <v>131</v>
      </c>
      <c r="Y222" s="284" t="s">
        <v>131</v>
      </c>
      <c r="Z222" s="284" t="s">
        <v>131</v>
      </c>
      <c r="AA222" s="284" t="s">
        <v>131</v>
      </c>
      <c r="AB222" s="284" t="s">
        <v>131</v>
      </c>
      <c r="AC222" s="284" t="s">
        <v>131</v>
      </c>
      <c r="AD222" s="284" t="s">
        <v>131</v>
      </c>
      <c r="AE222" s="284" t="s">
        <v>131</v>
      </c>
      <c r="AF222" s="284" t="s">
        <v>131</v>
      </c>
      <c r="AG222" s="284" t="s">
        <v>131</v>
      </c>
      <c r="AH222" s="284" t="s">
        <v>131</v>
      </c>
      <c r="AI222" s="284" t="s">
        <v>131</v>
      </c>
      <c r="AJ222" s="284" t="s">
        <v>131</v>
      </c>
      <c r="AK222" s="284" t="s">
        <v>131</v>
      </c>
      <c r="AL222" s="284" t="s">
        <v>131</v>
      </c>
      <c r="AM222" s="284" t="s">
        <v>131</v>
      </c>
      <c r="AN222" s="284" t="s">
        <v>131</v>
      </c>
      <c r="AO222" s="284" t="s">
        <v>131</v>
      </c>
      <c r="AP222" s="284" t="s">
        <v>131</v>
      </c>
      <c r="AQ222" s="284">
        <v>2.117</v>
      </c>
      <c r="AR222" s="284">
        <v>0.46899999999999997</v>
      </c>
      <c r="AS222" s="284">
        <v>0.02</v>
      </c>
      <c r="AT222" s="284">
        <v>2.117</v>
      </c>
      <c r="AU222" s="284">
        <v>0.47099999999999997</v>
      </c>
      <c r="AV222" s="284">
        <v>0.02</v>
      </c>
      <c r="AW222" s="284">
        <v>2.117</v>
      </c>
      <c r="AX222" s="284">
        <v>0.47199999999999998</v>
      </c>
      <c r="AY222" s="284">
        <v>0.02</v>
      </c>
      <c r="AZ222" s="284">
        <v>2.117</v>
      </c>
      <c r="BA222" s="284">
        <v>0.47099999999999997</v>
      </c>
      <c r="BB222" s="284">
        <v>0.02</v>
      </c>
      <c r="BC222" s="284">
        <v>2.117</v>
      </c>
      <c r="BD222" s="284">
        <v>0.47199999999999998</v>
      </c>
      <c r="BE222" s="284">
        <v>0.02</v>
      </c>
      <c r="BF222" s="284">
        <v>2.117</v>
      </c>
      <c r="BG222" s="284">
        <v>0.47</v>
      </c>
      <c r="BH222" s="284">
        <v>0.02</v>
      </c>
    </row>
    <row r="223" spans="2:60" ht="16.5" customHeight="1" x14ac:dyDescent="0.3">
      <c r="B223" s="493"/>
      <c r="E223" s="825"/>
      <c r="F223" s="676" t="s">
        <v>1425</v>
      </c>
      <c r="G223" s="284" t="s">
        <v>131</v>
      </c>
      <c r="H223" s="284" t="s">
        <v>131</v>
      </c>
      <c r="I223" s="284" t="s">
        <v>131</v>
      </c>
      <c r="J223" s="284" t="s">
        <v>131</v>
      </c>
      <c r="K223" s="284" t="s">
        <v>131</v>
      </c>
      <c r="L223" s="284" t="s">
        <v>131</v>
      </c>
      <c r="M223" s="284" t="s">
        <v>131</v>
      </c>
      <c r="N223" s="284" t="s">
        <v>131</v>
      </c>
      <c r="O223" s="284" t="s">
        <v>131</v>
      </c>
      <c r="P223" s="284" t="s">
        <v>131</v>
      </c>
      <c r="Q223" s="284" t="s">
        <v>131</v>
      </c>
      <c r="R223" s="284" t="s">
        <v>131</v>
      </c>
      <c r="S223" s="284" t="s">
        <v>131</v>
      </c>
      <c r="T223" s="284" t="s">
        <v>131</v>
      </c>
      <c r="U223" s="284" t="s">
        <v>131</v>
      </c>
      <c r="V223" s="284" t="s">
        <v>131</v>
      </c>
      <c r="W223" s="284" t="s">
        <v>131</v>
      </c>
      <c r="X223" s="284" t="s">
        <v>131</v>
      </c>
      <c r="Y223" s="284" t="s">
        <v>131</v>
      </c>
      <c r="Z223" s="284" t="s">
        <v>131</v>
      </c>
      <c r="AA223" s="284" t="s">
        <v>131</v>
      </c>
      <c r="AB223" s="284" t="s">
        <v>131</v>
      </c>
      <c r="AC223" s="284" t="s">
        <v>131</v>
      </c>
      <c r="AD223" s="284" t="s">
        <v>131</v>
      </c>
      <c r="AE223" s="284" t="s">
        <v>131</v>
      </c>
      <c r="AF223" s="284" t="s">
        <v>131</v>
      </c>
      <c r="AG223" s="284" t="s">
        <v>131</v>
      </c>
      <c r="AH223" s="284" t="s">
        <v>131</v>
      </c>
      <c r="AI223" s="284" t="s">
        <v>131</v>
      </c>
      <c r="AJ223" s="284" t="s">
        <v>131</v>
      </c>
      <c r="AK223" s="284" t="s">
        <v>131</v>
      </c>
      <c r="AL223" s="284" t="s">
        <v>131</v>
      </c>
      <c r="AM223" s="284" t="s">
        <v>131</v>
      </c>
      <c r="AN223" s="284" t="s">
        <v>131</v>
      </c>
      <c r="AO223" s="284" t="s">
        <v>131</v>
      </c>
      <c r="AP223" s="284" t="s">
        <v>131</v>
      </c>
      <c r="AQ223" s="284">
        <v>2.153</v>
      </c>
      <c r="AR223" s="284">
        <v>0.97699999999999998</v>
      </c>
      <c r="AS223" s="284">
        <v>3.9E-2</v>
      </c>
      <c r="AT223" s="284">
        <v>2.153</v>
      </c>
      <c r="AU223" s="284">
        <v>0.98099999999999998</v>
      </c>
      <c r="AV223" s="284">
        <v>0.04</v>
      </c>
      <c r="AW223" s="284">
        <v>2.153</v>
      </c>
      <c r="AX223" s="284">
        <v>0.98399999999999999</v>
      </c>
      <c r="AY223" s="284">
        <v>0.04</v>
      </c>
      <c r="AZ223" s="284">
        <v>2.153</v>
      </c>
      <c r="BA223" s="284">
        <v>0.98199999999999998</v>
      </c>
      <c r="BB223" s="284">
        <v>0.04</v>
      </c>
      <c r="BC223" s="284">
        <v>2.153</v>
      </c>
      <c r="BD223" s="284">
        <v>0.98399999999999999</v>
      </c>
      <c r="BE223" s="284">
        <v>0.04</v>
      </c>
      <c r="BF223" s="284">
        <v>2.153</v>
      </c>
      <c r="BG223" s="284">
        <v>0.98099999999999998</v>
      </c>
      <c r="BH223" s="284">
        <v>0.04</v>
      </c>
    </row>
    <row r="224" spans="2:60" ht="16.5" customHeight="1" x14ac:dyDescent="0.3">
      <c r="B224" s="493"/>
      <c r="E224" s="826"/>
      <c r="F224" s="676" t="s">
        <v>1426</v>
      </c>
      <c r="G224" s="284" t="s">
        <v>131</v>
      </c>
      <c r="H224" s="284" t="s">
        <v>131</v>
      </c>
      <c r="I224" s="284" t="s">
        <v>131</v>
      </c>
      <c r="J224" s="284" t="s">
        <v>131</v>
      </c>
      <c r="K224" s="284" t="s">
        <v>131</v>
      </c>
      <c r="L224" s="284" t="s">
        <v>131</v>
      </c>
      <c r="M224" s="284" t="s">
        <v>131</v>
      </c>
      <c r="N224" s="284" t="s">
        <v>131</v>
      </c>
      <c r="O224" s="284" t="s">
        <v>131</v>
      </c>
      <c r="P224" s="284" t="s">
        <v>131</v>
      </c>
      <c r="Q224" s="284" t="s">
        <v>131</v>
      </c>
      <c r="R224" s="284" t="s">
        <v>131</v>
      </c>
      <c r="S224" s="284" t="s">
        <v>131</v>
      </c>
      <c r="T224" s="284" t="s">
        <v>131</v>
      </c>
      <c r="U224" s="284" t="s">
        <v>131</v>
      </c>
      <c r="V224" s="284" t="s">
        <v>131</v>
      </c>
      <c r="W224" s="284" t="s">
        <v>131</v>
      </c>
      <c r="X224" s="284" t="s">
        <v>131</v>
      </c>
      <c r="Y224" s="284" t="s">
        <v>131</v>
      </c>
      <c r="Z224" s="284" t="s">
        <v>131</v>
      </c>
      <c r="AA224" s="284" t="s">
        <v>131</v>
      </c>
      <c r="AB224" s="284" t="s">
        <v>131</v>
      </c>
      <c r="AC224" s="284" t="s">
        <v>131</v>
      </c>
      <c r="AD224" s="284" t="s">
        <v>131</v>
      </c>
      <c r="AE224" s="284" t="s">
        <v>131</v>
      </c>
      <c r="AF224" s="284" t="s">
        <v>131</v>
      </c>
      <c r="AG224" s="284" t="s">
        <v>131</v>
      </c>
      <c r="AH224" s="284" t="s">
        <v>131</v>
      </c>
      <c r="AI224" s="284" t="s">
        <v>131</v>
      </c>
      <c r="AJ224" s="284" t="s">
        <v>131</v>
      </c>
      <c r="AK224" s="284" t="s">
        <v>131</v>
      </c>
      <c r="AL224" s="284" t="s">
        <v>131</v>
      </c>
      <c r="AM224" s="284" t="s">
        <v>131</v>
      </c>
      <c r="AN224" s="284" t="s">
        <v>131</v>
      </c>
      <c r="AO224" s="284" t="s">
        <v>131</v>
      </c>
      <c r="AP224" s="284" t="s">
        <v>131</v>
      </c>
      <c r="AQ224" s="284">
        <v>2.153</v>
      </c>
      <c r="AR224" s="284">
        <v>2.226</v>
      </c>
      <c r="AS224" s="284">
        <v>4.3999999999999997E-2</v>
      </c>
      <c r="AT224" s="284">
        <v>2.153</v>
      </c>
      <c r="AU224" s="284">
        <v>2.181</v>
      </c>
      <c r="AV224" s="284">
        <v>4.3999999999999997E-2</v>
      </c>
      <c r="AW224" s="284">
        <v>2.153</v>
      </c>
      <c r="AX224" s="284">
        <v>2.1349999999999998</v>
      </c>
      <c r="AY224" s="284">
        <v>4.4999999999999998E-2</v>
      </c>
      <c r="AZ224" s="284">
        <v>2.153</v>
      </c>
      <c r="BA224" s="284">
        <v>2.0289999999999999</v>
      </c>
      <c r="BB224" s="284">
        <v>4.5999999999999999E-2</v>
      </c>
      <c r="BC224" s="284">
        <v>2.153</v>
      </c>
      <c r="BD224" s="284">
        <v>1.9390000000000001</v>
      </c>
      <c r="BE224" s="284">
        <v>4.7E-2</v>
      </c>
      <c r="BF224" s="284">
        <v>2.153</v>
      </c>
      <c r="BG224" s="284">
        <v>1.911</v>
      </c>
      <c r="BH224" s="284">
        <v>4.7E-2</v>
      </c>
    </row>
    <row r="225" spans="2:60" ht="16.5" customHeight="1" x14ac:dyDescent="0.3">
      <c r="B225" s="493"/>
      <c r="E225" s="282" t="s">
        <v>904</v>
      </c>
      <c r="F225" s="676" t="s">
        <v>1179</v>
      </c>
      <c r="G225" s="284" t="s">
        <v>131</v>
      </c>
      <c r="H225" s="284" t="s">
        <v>131</v>
      </c>
      <c r="I225" s="284" t="s">
        <v>131</v>
      </c>
      <c r="J225" s="284" t="s">
        <v>131</v>
      </c>
      <c r="K225" s="284" t="s">
        <v>131</v>
      </c>
      <c r="L225" s="284" t="s">
        <v>131</v>
      </c>
      <c r="M225" s="284" t="s">
        <v>131</v>
      </c>
      <c r="N225" s="284" t="s">
        <v>131</v>
      </c>
      <c r="O225" s="284" t="s">
        <v>131</v>
      </c>
      <c r="P225" s="284" t="s">
        <v>131</v>
      </c>
      <c r="Q225" s="284" t="s">
        <v>131</v>
      </c>
      <c r="R225" s="284" t="s">
        <v>131</v>
      </c>
      <c r="S225" s="284" t="s">
        <v>131</v>
      </c>
      <c r="T225" s="284" t="s">
        <v>131</v>
      </c>
      <c r="U225" s="284" t="s">
        <v>131</v>
      </c>
      <c r="V225" s="284" t="s">
        <v>131</v>
      </c>
      <c r="W225" s="284" t="s">
        <v>131</v>
      </c>
      <c r="X225" s="284" t="s">
        <v>131</v>
      </c>
      <c r="Y225" s="284" t="s">
        <v>131</v>
      </c>
      <c r="Z225" s="284" t="s">
        <v>131</v>
      </c>
      <c r="AA225" s="284" t="s">
        <v>131</v>
      </c>
      <c r="AB225" s="284" t="s">
        <v>131</v>
      </c>
      <c r="AC225" s="284" t="s">
        <v>131</v>
      </c>
      <c r="AD225" s="284" t="s">
        <v>131</v>
      </c>
      <c r="AE225" s="284" t="s">
        <v>131</v>
      </c>
      <c r="AF225" s="284" t="s">
        <v>131</v>
      </c>
      <c r="AG225" s="284" t="s">
        <v>131</v>
      </c>
      <c r="AH225" s="284" t="s">
        <v>131</v>
      </c>
      <c r="AI225" s="284" t="s">
        <v>131</v>
      </c>
      <c r="AJ225" s="284" t="s">
        <v>131</v>
      </c>
      <c r="AK225" s="284" t="s">
        <v>131</v>
      </c>
      <c r="AL225" s="284" t="s">
        <v>131</v>
      </c>
      <c r="AM225" s="284" t="s">
        <v>131</v>
      </c>
      <c r="AN225" s="284" t="s">
        <v>131</v>
      </c>
      <c r="AO225" s="284" t="s">
        <v>131</v>
      </c>
      <c r="AP225" s="284" t="s">
        <v>131</v>
      </c>
      <c r="AQ225" s="284">
        <v>0.35899999999999999</v>
      </c>
      <c r="AR225" s="284">
        <v>0.23799999999999999</v>
      </c>
      <c r="AS225" s="284">
        <v>2.5999999999999999E-2</v>
      </c>
      <c r="AT225" s="284">
        <v>0.35899999999999999</v>
      </c>
      <c r="AU225" s="284">
        <v>0.23200000000000001</v>
      </c>
      <c r="AV225" s="284">
        <v>2.4E-2</v>
      </c>
      <c r="AW225" s="284">
        <v>0.35899999999999999</v>
      </c>
      <c r="AX225" s="284">
        <v>0.22800000000000001</v>
      </c>
      <c r="AY225" s="284">
        <v>2.3E-2</v>
      </c>
      <c r="AZ225" s="284">
        <v>0.35899999999999999</v>
      </c>
      <c r="BA225" s="284">
        <v>0.22700000000000001</v>
      </c>
      <c r="BB225" s="284">
        <v>2.1999999999999999E-2</v>
      </c>
      <c r="BC225" s="284">
        <v>0.35899999999999999</v>
      </c>
      <c r="BD225" s="284">
        <v>0.22500000000000001</v>
      </c>
      <c r="BE225" s="284">
        <v>2.1000000000000001E-2</v>
      </c>
      <c r="BF225" s="284">
        <v>0.35899999999999999</v>
      </c>
      <c r="BG225" s="284">
        <v>0.22600000000000001</v>
      </c>
      <c r="BH225" s="284">
        <v>2.1999999999999999E-2</v>
      </c>
    </row>
    <row r="226" spans="2:60" ht="16.5" customHeight="1" x14ac:dyDescent="0.3">
      <c r="B226" s="493"/>
      <c r="E226" s="280"/>
      <c r="F226" s="676" t="s">
        <v>1180</v>
      </c>
      <c r="G226" s="284" t="s">
        <v>131</v>
      </c>
      <c r="H226" s="284" t="s">
        <v>131</v>
      </c>
      <c r="I226" s="284" t="s">
        <v>131</v>
      </c>
      <c r="J226" s="284" t="s">
        <v>131</v>
      </c>
      <c r="K226" s="284" t="s">
        <v>131</v>
      </c>
      <c r="L226" s="284" t="s">
        <v>131</v>
      </c>
      <c r="M226" s="284" t="s">
        <v>131</v>
      </c>
      <c r="N226" s="284" t="s">
        <v>131</v>
      </c>
      <c r="O226" s="284" t="s">
        <v>131</v>
      </c>
      <c r="P226" s="284" t="s">
        <v>131</v>
      </c>
      <c r="Q226" s="284" t="s">
        <v>131</v>
      </c>
      <c r="R226" s="284" t="s">
        <v>131</v>
      </c>
      <c r="S226" s="284" t="s">
        <v>131</v>
      </c>
      <c r="T226" s="284" t="s">
        <v>131</v>
      </c>
      <c r="U226" s="284" t="s">
        <v>131</v>
      </c>
      <c r="V226" s="284" t="s">
        <v>131</v>
      </c>
      <c r="W226" s="284" t="s">
        <v>131</v>
      </c>
      <c r="X226" s="284" t="s">
        <v>131</v>
      </c>
      <c r="Y226" s="284" t="s">
        <v>131</v>
      </c>
      <c r="Z226" s="284" t="s">
        <v>131</v>
      </c>
      <c r="AA226" s="284" t="s">
        <v>131</v>
      </c>
      <c r="AB226" s="284" t="s">
        <v>131</v>
      </c>
      <c r="AC226" s="284" t="s">
        <v>131</v>
      </c>
      <c r="AD226" s="284" t="s">
        <v>131</v>
      </c>
      <c r="AE226" s="284" t="s">
        <v>131</v>
      </c>
      <c r="AF226" s="284" t="s">
        <v>131</v>
      </c>
      <c r="AG226" s="284" t="s">
        <v>131</v>
      </c>
      <c r="AH226" s="284" t="s">
        <v>131</v>
      </c>
      <c r="AI226" s="284" t="s">
        <v>131</v>
      </c>
      <c r="AJ226" s="284" t="s">
        <v>131</v>
      </c>
      <c r="AK226" s="284" t="s">
        <v>131</v>
      </c>
      <c r="AL226" s="284" t="s">
        <v>131</v>
      </c>
      <c r="AM226" s="284" t="s">
        <v>131</v>
      </c>
      <c r="AN226" s="284" t="s">
        <v>131</v>
      </c>
      <c r="AO226" s="284" t="s">
        <v>131</v>
      </c>
      <c r="AP226" s="284" t="s">
        <v>131</v>
      </c>
      <c r="AQ226" s="284">
        <v>0.35699999999999998</v>
      </c>
      <c r="AR226" s="284">
        <v>0.60799999999999998</v>
      </c>
      <c r="AS226" s="284">
        <v>5.8000000000000003E-2</v>
      </c>
      <c r="AT226" s="284">
        <v>0.35699999999999998</v>
      </c>
      <c r="AU226" s="284">
        <v>0.54900000000000004</v>
      </c>
      <c r="AV226" s="284">
        <v>5.2999999999999999E-2</v>
      </c>
      <c r="AW226" s="284">
        <v>0.35699999999999998</v>
      </c>
      <c r="AX226" s="284">
        <v>0.44800000000000001</v>
      </c>
      <c r="AY226" s="284">
        <v>4.3999999999999997E-2</v>
      </c>
      <c r="AZ226" s="284">
        <v>0.35699999999999998</v>
      </c>
      <c r="BA226" s="284">
        <v>0.36599999999999999</v>
      </c>
      <c r="BB226" s="284">
        <v>3.6999999999999998E-2</v>
      </c>
      <c r="BC226" s="284">
        <v>0.35699999999999998</v>
      </c>
      <c r="BD226" s="284">
        <v>0.182</v>
      </c>
      <c r="BE226" s="284">
        <v>2.1000000000000001E-2</v>
      </c>
      <c r="BF226" s="284">
        <v>0.35699999999999998</v>
      </c>
      <c r="BG226" s="284">
        <v>0.18099999999999999</v>
      </c>
      <c r="BH226" s="284">
        <v>2.1000000000000001E-2</v>
      </c>
    </row>
    <row r="227" spans="2:60" ht="16.5" customHeight="1" x14ac:dyDescent="0.3">
      <c r="B227" s="493"/>
      <c r="E227" s="280"/>
      <c r="F227" s="676" t="s">
        <v>1423</v>
      </c>
      <c r="G227" s="284" t="s">
        <v>131</v>
      </c>
      <c r="H227" s="284" t="s">
        <v>131</v>
      </c>
      <c r="I227" s="284" t="s">
        <v>131</v>
      </c>
      <c r="J227" s="284" t="s">
        <v>131</v>
      </c>
      <c r="K227" s="284" t="s">
        <v>131</v>
      </c>
      <c r="L227" s="284" t="s">
        <v>131</v>
      </c>
      <c r="M227" s="284" t="s">
        <v>131</v>
      </c>
      <c r="N227" s="284" t="s">
        <v>131</v>
      </c>
      <c r="O227" s="284" t="s">
        <v>131</v>
      </c>
      <c r="P227" s="284" t="s">
        <v>131</v>
      </c>
      <c r="Q227" s="284" t="s">
        <v>131</v>
      </c>
      <c r="R227" s="284" t="s">
        <v>131</v>
      </c>
      <c r="S227" s="284" t="s">
        <v>131</v>
      </c>
      <c r="T227" s="284" t="s">
        <v>131</v>
      </c>
      <c r="U227" s="284" t="s">
        <v>131</v>
      </c>
      <c r="V227" s="284" t="s">
        <v>131</v>
      </c>
      <c r="W227" s="284" t="s">
        <v>131</v>
      </c>
      <c r="X227" s="284" t="s">
        <v>131</v>
      </c>
      <c r="Y227" s="284" t="s">
        <v>131</v>
      </c>
      <c r="Z227" s="284" t="s">
        <v>131</v>
      </c>
      <c r="AA227" s="284" t="s">
        <v>131</v>
      </c>
      <c r="AB227" s="284" t="s">
        <v>131</v>
      </c>
      <c r="AC227" s="284" t="s">
        <v>131</v>
      </c>
      <c r="AD227" s="284" t="s">
        <v>131</v>
      </c>
      <c r="AE227" s="284" t="s">
        <v>131</v>
      </c>
      <c r="AF227" s="284" t="s">
        <v>131</v>
      </c>
      <c r="AG227" s="284" t="s">
        <v>131</v>
      </c>
      <c r="AH227" s="284" t="s">
        <v>131</v>
      </c>
      <c r="AI227" s="284" t="s">
        <v>131</v>
      </c>
      <c r="AJ227" s="284" t="s">
        <v>131</v>
      </c>
      <c r="AK227" s="284" t="s">
        <v>131</v>
      </c>
      <c r="AL227" s="284" t="s">
        <v>131</v>
      </c>
      <c r="AM227" s="284" t="s">
        <v>131</v>
      </c>
      <c r="AN227" s="284" t="s">
        <v>131</v>
      </c>
      <c r="AO227" s="284" t="s">
        <v>131</v>
      </c>
      <c r="AP227" s="284" t="s">
        <v>131</v>
      </c>
      <c r="AQ227" s="284">
        <v>0.35699999999999998</v>
      </c>
      <c r="AR227" s="284">
        <v>0.46899999999999997</v>
      </c>
      <c r="AS227" s="284">
        <v>0.02</v>
      </c>
      <c r="AT227" s="284">
        <v>0.35699999999999998</v>
      </c>
      <c r="AU227" s="284">
        <v>0.47099999999999997</v>
      </c>
      <c r="AV227" s="284">
        <v>0.02</v>
      </c>
      <c r="AW227" s="284">
        <v>0.35699999999999998</v>
      </c>
      <c r="AX227" s="284">
        <v>0.47199999999999998</v>
      </c>
      <c r="AY227" s="284">
        <v>0.02</v>
      </c>
      <c r="AZ227" s="284">
        <v>0.35699999999999998</v>
      </c>
      <c r="BA227" s="284">
        <v>0.47099999999999997</v>
      </c>
      <c r="BB227" s="284">
        <v>0.02</v>
      </c>
      <c r="BC227" s="284">
        <v>0.35699999999999998</v>
      </c>
      <c r="BD227" s="284">
        <v>0.47199999999999998</v>
      </c>
      <c r="BE227" s="284">
        <v>0.02</v>
      </c>
      <c r="BF227" s="284">
        <v>0.35699999999999998</v>
      </c>
      <c r="BG227" s="284">
        <v>0.47</v>
      </c>
      <c r="BH227" s="284">
        <v>0.02</v>
      </c>
    </row>
    <row r="228" spans="2:60" ht="16.5" customHeight="1" x14ac:dyDescent="0.3">
      <c r="B228" s="493"/>
      <c r="E228" s="280"/>
      <c r="F228" s="676" t="s">
        <v>1425</v>
      </c>
      <c r="G228" s="284" t="s">
        <v>131</v>
      </c>
      <c r="H228" s="284" t="s">
        <v>131</v>
      </c>
      <c r="I228" s="284" t="s">
        <v>131</v>
      </c>
      <c r="J228" s="284" t="s">
        <v>131</v>
      </c>
      <c r="K228" s="284" t="s">
        <v>131</v>
      </c>
      <c r="L228" s="284" t="s">
        <v>131</v>
      </c>
      <c r="M228" s="284" t="s">
        <v>131</v>
      </c>
      <c r="N228" s="284" t="s">
        <v>131</v>
      </c>
      <c r="O228" s="284" t="s">
        <v>131</v>
      </c>
      <c r="P228" s="284" t="s">
        <v>131</v>
      </c>
      <c r="Q228" s="284" t="s">
        <v>131</v>
      </c>
      <c r="R228" s="284" t="s">
        <v>131</v>
      </c>
      <c r="S228" s="284" t="s">
        <v>131</v>
      </c>
      <c r="T228" s="284" t="s">
        <v>131</v>
      </c>
      <c r="U228" s="284" t="s">
        <v>131</v>
      </c>
      <c r="V228" s="284" t="s">
        <v>131</v>
      </c>
      <c r="W228" s="284" t="s">
        <v>131</v>
      </c>
      <c r="X228" s="284" t="s">
        <v>131</v>
      </c>
      <c r="Y228" s="284" t="s">
        <v>131</v>
      </c>
      <c r="Z228" s="284" t="s">
        <v>131</v>
      </c>
      <c r="AA228" s="284" t="s">
        <v>131</v>
      </c>
      <c r="AB228" s="284" t="s">
        <v>131</v>
      </c>
      <c r="AC228" s="284" t="s">
        <v>131</v>
      </c>
      <c r="AD228" s="284" t="s">
        <v>131</v>
      </c>
      <c r="AE228" s="284" t="s">
        <v>131</v>
      </c>
      <c r="AF228" s="284" t="s">
        <v>131</v>
      </c>
      <c r="AG228" s="284" t="s">
        <v>131</v>
      </c>
      <c r="AH228" s="284" t="s">
        <v>131</v>
      </c>
      <c r="AI228" s="284" t="s">
        <v>131</v>
      </c>
      <c r="AJ228" s="284" t="s">
        <v>131</v>
      </c>
      <c r="AK228" s="284" t="s">
        <v>131</v>
      </c>
      <c r="AL228" s="284" t="s">
        <v>131</v>
      </c>
      <c r="AM228" s="284" t="s">
        <v>131</v>
      </c>
      <c r="AN228" s="284" t="s">
        <v>131</v>
      </c>
      <c r="AO228" s="284" t="s">
        <v>131</v>
      </c>
      <c r="AP228" s="284" t="s">
        <v>131</v>
      </c>
      <c r="AQ228" s="284">
        <v>0.39200000000000002</v>
      </c>
      <c r="AR228" s="284">
        <v>0.97699999999999998</v>
      </c>
      <c r="AS228" s="284">
        <v>3.9E-2</v>
      </c>
      <c r="AT228" s="284">
        <v>0.39200000000000002</v>
      </c>
      <c r="AU228" s="284">
        <v>0.98099999999999998</v>
      </c>
      <c r="AV228" s="284">
        <v>0.04</v>
      </c>
      <c r="AW228" s="284">
        <v>0.39200000000000002</v>
      </c>
      <c r="AX228" s="284">
        <v>0.98399999999999999</v>
      </c>
      <c r="AY228" s="284">
        <v>0.04</v>
      </c>
      <c r="AZ228" s="284">
        <v>0.39200000000000002</v>
      </c>
      <c r="BA228" s="284">
        <v>0.98199999999999998</v>
      </c>
      <c r="BB228" s="284">
        <v>0.04</v>
      </c>
      <c r="BC228" s="284">
        <v>0.39200000000000002</v>
      </c>
      <c r="BD228" s="284">
        <v>0.98399999999999999</v>
      </c>
      <c r="BE228" s="284">
        <v>0.04</v>
      </c>
      <c r="BF228" s="284">
        <v>0.39200000000000002</v>
      </c>
      <c r="BG228" s="284">
        <v>0.98099999999999998</v>
      </c>
      <c r="BH228" s="284">
        <v>0.04</v>
      </c>
    </row>
    <row r="229" spans="2:60" ht="16.5" customHeight="1" x14ac:dyDescent="0.3">
      <c r="B229" s="493"/>
      <c r="E229" s="283"/>
      <c r="F229" s="676" t="s">
        <v>1426</v>
      </c>
      <c r="G229" s="284" t="s">
        <v>131</v>
      </c>
      <c r="H229" s="284" t="s">
        <v>131</v>
      </c>
      <c r="I229" s="284" t="s">
        <v>131</v>
      </c>
      <c r="J229" s="284" t="s">
        <v>131</v>
      </c>
      <c r="K229" s="284" t="s">
        <v>131</v>
      </c>
      <c r="L229" s="284" t="s">
        <v>131</v>
      </c>
      <c r="M229" s="284" t="s">
        <v>131</v>
      </c>
      <c r="N229" s="284" t="s">
        <v>131</v>
      </c>
      <c r="O229" s="284" t="s">
        <v>131</v>
      </c>
      <c r="P229" s="284" t="s">
        <v>131</v>
      </c>
      <c r="Q229" s="284" t="s">
        <v>131</v>
      </c>
      <c r="R229" s="284" t="s">
        <v>131</v>
      </c>
      <c r="S229" s="284" t="s">
        <v>131</v>
      </c>
      <c r="T229" s="284" t="s">
        <v>131</v>
      </c>
      <c r="U229" s="284" t="s">
        <v>131</v>
      </c>
      <c r="V229" s="284" t="s">
        <v>131</v>
      </c>
      <c r="W229" s="284" t="s">
        <v>131</v>
      </c>
      <c r="X229" s="284" t="s">
        <v>131</v>
      </c>
      <c r="Y229" s="284" t="s">
        <v>131</v>
      </c>
      <c r="Z229" s="284" t="s">
        <v>131</v>
      </c>
      <c r="AA229" s="284" t="s">
        <v>131</v>
      </c>
      <c r="AB229" s="284" t="s">
        <v>131</v>
      </c>
      <c r="AC229" s="284" t="s">
        <v>131</v>
      </c>
      <c r="AD229" s="284" t="s">
        <v>131</v>
      </c>
      <c r="AE229" s="284" t="s">
        <v>131</v>
      </c>
      <c r="AF229" s="284" t="s">
        <v>131</v>
      </c>
      <c r="AG229" s="284" t="s">
        <v>131</v>
      </c>
      <c r="AH229" s="284" t="s">
        <v>131</v>
      </c>
      <c r="AI229" s="284" t="s">
        <v>131</v>
      </c>
      <c r="AJ229" s="284" t="s">
        <v>131</v>
      </c>
      <c r="AK229" s="284" t="s">
        <v>131</v>
      </c>
      <c r="AL229" s="284" t="s">
        <v>131</v>
      </c>
      <c r="AM229" s="284" t="s">
        <v>131</v>
      </c>
      <c r="AN229" s="284" t="s">
        <v>131</v>
      </c>
      <c r="AO229" s="284" t="s">
        <v>131</v>
      </c>
      <c r="AP229" s="284" t="s">
        <v>131</v>
      </c>
      <c r="AQ229" s="284">
        <v>0.39200000000000002</v>
      </c>
      <c r="AR229" s="284">
        <v>2.226</v>
      </c>
      <c r="AS229" s="284">
        <v>4.3999999999999997E-2</v>
      </c>
      <c r="AT229" s="284">
        <v>0.39200000000000002</v>
      </c>
      <c r="AU229" s="284">
        <v>2.181</v>
      </c>
      <c r="AV229" s="284">
        <v>4.3999999999999997E-2</v>
      </c>
      <c r="AW229" s="284">
        <v>0.39200000000000002</v>
      </c>
      <c r="AX229" s="284">
        <v>2.1349999999999998</v>
      </c>
      <c r="AY229" s="284">
        <v>4.4999999999999998E-2</v>
      </c>
      <c r="AZ229" s="284">
        <v>0.39200000000000002</v>
      </c>
      <c r="BA229" s="284">
        <v>2.0289999999999999</v>
      </c>
      <c r="BB229" s="284">
        <v>4.5999999999999999E-2</v>
      </c>
      <c r="BC229" s="284">
        <v>0.39200000000000002</v>
      </c>
      <c r="BD229" s="284">
        <v>1.9390000000000001</v>
      </c>
      <c r="BE229" s="284">
        <v>4.7E-2</v>
      </c>
      <c r="BF229" s="284">
        <v>0.39200000000000002</v>
      </c>
      <c r="BG229" s="284">
        <v>1.911</v>
      </c>
      <c r="BH229" s="284">
        <v>4.7E-2</v>
      </c>
    </row>
    <row r="230" spans="2:60" ht="16.5" customHeight="1" x14ac:dyDescent="0.3">
      <c r="B230" s="493"/>
      <c r="E230" s="280" t="s">
        <v>905</v>
      </c>
      <c r="F230" s="676" t="s">
        <v>1179</v>
      </c>
      <c r="G230" s="284" t="s">
        <v>131</v>
      </c>
      <c r="H230" s="284" t="s">
        <v>131</v>
      </c>
      <c r="I230" s="284" t="s">
        <v>131</v>
      </c>
      <c r="J230" s="284" t="s">
        <v>131</v>
      </c>
      <c r="K230" s="284" t="s">
        <v>131</v>
      </c>
      <c r="L230" s="284" t="s">
        <v>131</v>
      </c>
      <c r="M230" s="284" t="s">
        <v>131</v>
      </c>
      <c r="N230" s="284" t="s">
        <v>131</v>
      </c>
      <c r="O230" s="284" t="s">
        <v>131</v>
      </c>
      <c r="P230" s="284" t="s">
        <v>131</v>
      </c>
      <c r="Q230" s="284" t="s">
        <v>131</v>
      </c>
      <c r="R230" s="284" t="s">
        <v>131</v>
      </c>
      <c r="S230" s="284" t="s">
        <v>131</v>
      </c>
      <c r="T230" s="284" t="s">
        <v>131</v>
      </c>
      <c r="U230" s="284" t="s">
        <v>131</v>
      </c>
      <c r="V230" s="284" t="s">
        <v>131</v>
      </c>
      <c r="W230" s="284" t="s">
        <v>131</v>
      </c>
      <c r="X230" s="284" t="s">
        <v>131</v>
      </c>
      <c r="Y230" s="284" t="s">
        <v>131</v>
      </c>
      <c r="Z230" s="284" t="s">
        <v>131</v>
      </c>
      <c r="AA230" s="284" t="s">
        <v>131</v>
      </c>
      <c r="AB230" s="284" t="s">
        <v>131</v>
      </c>
      <c r="AC230" s="284" t="s">
        <v>131</v>
      </c>
      <c r="AD230" s="284" t="s">
        <v>131</v>
      </c>
      <c r="AE230" s="284" t="s">
        <v>131</v>
      </c>
      <c r="AF230" s="284" t="s">
        <v>131</v>
      </c>
      <c r="AG230" s="284" t="s">
        <v>131</v>
      </c>
      <c r="AH230" s="284" t="s">
        <v>131</v>
      </c>
      <c r="AI230" s="284" t="s">
        <v>131</v>
      </c>
      <c r="AJ230" s="284" t="s">
        <v>131</v>
      </c>
      <c r="AK230" s="284" t="s">
        <v>131</v>
      </c>
      <c r="AL230" s="284" t="s">
        <v>131</v>
      </c>
      <c r="AM230" s="284" t="s">
        <v>131</v>
      </c>
      <c r="AN230" s="284" t="s">
        <v>131</v>
      </c>
      <c r="AO230" s="284" t="s">
        <v>131</v>
      </c>
      <c r="AP230" s="284" t="s">
        <v>131</v>
      </c>
      <c r="AQ230" s="284">
        <v>7.0000000000000001E-3</v>
      </c>
      <c r="AR230" s="284">
        <v>0.23799999999999999</v>
      </c>
      <c r="AS230" s="284">
        <v>2.5999999999999999E-2</v>
      </c>
      <c r="AT230" s="284">
        <v>7.0000000000000001E-3</v>
      </c>
      <c r="AU230" s="284">
        <v>0.23200000000000001</v>
      </c>
      <c r="AV230" s="284">
        <v>2.4E-2</v>
      </c>
      <c r="AW230" s="284">
        <v>7.0000000000000001E-3</v>
      </c>
      <c r="AX230" s="284">
        <v>0.22800000000000001</v>
      </c>
      <c r="AY230" s="284">
        <v>2.3E-2</v>
      </c>
      <c r="AZ230" s="284">
        <v>7.0000000000000001E-3</v>
      </c>
      <c r="BA230" s="284">
        <v>0.22700000000000001</v>
      </c>
      <c r="BB230" s="284">
        <v>2.1999999999999999E-2</v>
      </c>
      <c r="BC230" s="284">
        <v>7.0000000000000001E-3</v>
      </c>
      <c r="BD230" s="284">
        <v>0.22500000000000001</v>
      </c>
      <c r="BE230" s="284">
        <v>2.1000000000000001E-2</v>
      </c>
      <c r="BF230" s="284">
        <v>7.0000000000000001E-3</v>
      </c>
      <c r="BG230" s="284">
        <v>0.22600000000000001</v>
      </c>
      <c r="BH230" s="284">
        <v>2.1999999999999999E-2</v>
      </c>
    </row>
    <row r="231" spans="2:60" ht="16.5" customHeight="1" x14ac:dyDescent="0.3">
      <c r="B231" s="493"/>
      <c r="E231" s="280"/>
      <c r="F231" s="676" t="s">
        <v>1180</v>
      </c>
      <c r="G231" s="284" t="s">
        <v>131</v>
      </c>
      <c r="H231" s="284" t="s">
        <v>131</v>
      </c>
      <c r="I231" s="284" t="s">
        <v>131</v>
      </c>
      <c r="J231" s="284" t="s">
        <v>131</v>
      </c>
      <c r="K231" s="284" t="s">
        <v>131</v>
      </c>
      <c r="L231" s="284" t="s">
        <v>131</v>
      </c>
      <c r="M231" s="284" t="s">
        <v>131</v>
      </c>
      <c r="N231" s="284" t="s">
        <v>131</v>
      </c>
      <c r="O231" s="284" t="s">
        <v>131</v>
      </c>
      <c r="P231" s="284" t="s">
        <v>131</v>
      </c>
      <c r="Q231" s="284" t="s">
        <v>131</v>
      </c>
      <c r="R231" s="284" t="s">
        <v>131</v>
      </c>
      <c r="S231" s="284" t="s">
        <v>131</v>
      </c>
      <c r="T231" s="284" t="s">
        <v>131</v>
      </c>
      <c r="U231" s="284" t="s">
        <v>131</v>
      </c>
      <c r="V231" s="284" t="s">
        <v>131</v>
      </c>
      <c r="W231" s="284" t="s">
        <v>131</v>
      </c>
      <c r="X231" s="284" t="s">
        <v>131</v>
      </c>
      <c r="Y231" s="284" t="s">
        <v>131</v>
      </c>
      <c r="Z231" s="284" t="s">
        <v>131</v>
      </c>
      <c r="AA231" s="284" t="s">
        <v>131</v>
      </c>
      <c r="AB231" s="284" t="s">
        <v>131</v>
      </c>
      <c r="AC231" s="284" t="s">
        <v>131</v>
      </c>
      <c r="AD231" s="284" t="s">
        <v>131</v>
      </c>
      <c r="AE231" s="284" t="s">
        <v>131</v>
      </c>
      <c r="AF231" s="284" t="s">
        <v>131</v>
      </c>
      <c r="AG231" s="284" t="s">
        <v>131</v>
      </c>
      <c r="AH231" s="284" t="s">
        <v>131</v>
      </c>
      <c r="AI231" s="284" t="s">
        <v>131</v>
      </c>
      <c r="AJ231" s="284" t="s">
        <v>131</v>
      </c>
      <c r="AK231" s="284" t="s">
        <v>131</v>
      </c>
      <c r="AL231" s="284" t="s">
        <v>131</v>
      </c>
      <c r="AM231" s="284" t="s">
        <v>131</v>
      </c>
      <c r="AN231" s="284" t="s">
        <v>131</v>
      </c>
      <c r="AO231" s="284" t="s">
        <v>131</v>
      </c>
      <c r="AP231" s="284" t="s">
        <v>131</v>
      </c>
      <c r="AQ231" s="284">
        <v>5.0000000000000001E-3</v>
      </c>
      <c r="AR231" s="284">
        <v>0.60799999999999998</v>
      </c>
      <c r="AS231" s="284">
        <v>5.8000000000000003E-2</v>
      </c>
      <c r="AT231" s="284">
        <v>5.0000000000000001E-3</v>
      </c>
      <c r="AU231" s="284">
        <v>0.54900000000000004</v>
      </c>
      <c r="AV231" s="284">
        <v>5.2999999999999999E-2</v>
      </c>
      <c r="AW231" s="284">
        <v>5.0000000000000001E-3</v>
      </c>
      <c r="AX231" s="284">
        <v>0.44800000000000001</v>
      </c>
      <c r="AY231" s="284">
        <v>4.3999999999999997E-2</v>
      </c>
      <c r="AZ231" s="284">
        <v>5.0000000000000001E-3</v>
      </c>
      <c r="BA231" s="284">
        <v>0.36599999999999999</v>
      </c>
      <c r="BB231" s="284">
        <v>3.6999999999999998E-2</v>
      </c>
      <c r="BC231" s="284">
        <v>5.0000000000000001E-3</v>
      </c>
      <c r="BD231" s="284">
        <v>0.182</v>
      </c>
      <c r="BE231" s="284">
        <v>2.1000000000000001E-2</v>
      </c>
      <c r="BF231" s="284">
        <v>5.0000000000000001E-3</v>
      </c>
      <c r="BG231" s="284">
        <v>0.18099999999999999</v>
      </c>
      <c r="BH231" s="284">
        <v>2.1000000000000001E-2</v>
      </c>
    </row>
    <row r="232" spans="2:60" ht="16.5" customHeight="1" x14ac:dyDescent="0.3">
      <c r="B232" s="493"/>
      <c r="E232" s="280"/>
      <c r="F232" s="676" t="s">
        <v>1423</v>
      </c>
      <c r="G232" s="284" t="s">
        <v>131</v>
      </c>
      <c r="H232" s="284" t="s">
        <v>131</v>
      </c>
      <c r="I232" s="284" t="s">
        <v>131</v>
      </c>
      <c r="J232" s="284" t="s">
        <v>131</v>
      </c>
      <c r="K232" s="284" t="s">
        <v>131</v>
      </c>
      <c r="L232" s="284" t="s">
        <v>131</v>
      </c>
      <c r="M232" s="284" t="s">
        <v>131</v>
      </c>
      <c r="N232" s="284" t="s">
        <v>131</v>
      </c>
      <c r="O232" s="284" t="s">
        <v>131</v>
      </c>
      <c r="P232" s="284" t="s">
        <v>131</v>
      </c>
      <c r="Q232" s="284" t="s">
        <v>131</v>
      </c>
      <c r="R232" s="284" t="s">
        <v>131</v>
      </c>
      <c r="S232" s="284" t="s">
        <v>131</v>
      </c>
      <c r="T232" s="284" t="s">
        <v>131</v>
      </c>
      <c r="U232" s="284" t="s">
        <v>131</v>
      </c>
      <c r="V232" s="284" t="s">
        <v>131</v>
      </c>
      <c r="W232" s="284" t="s">
        <v>131</v>
      </c>
      <c r="X232" s="284" t="s">
        <v>131</v>
      </c>
      <c r="Y232" s="284" t="s">
        <v>131</v>
      </c>
      <c r="Z232" s="284" t="s">
        <v>131</v>
      </c>
      <c r="AA232" s="284" t="s">
        <v>131</v>
      </c>
      <c r="AB232" s="284" t="s">
        <v>131</v>
      </c>
      <c r="AC232" s="284" t="s">
        <v>131</v>
      </c>
      <c r="AD232" s="284" t="s">
        <v>131</v>
      </c>
      <c r="AE232" s="284" t="s">
        <v>131</v>
      </c>
      <c r="AF232" s="284" t="s">
        <v>131</v>
      </c>
      <c r="AG232" s="284" t="s">
        <v>131</v>
      </c>
      <c r="AH232" s="284" t="s">
        <v>131</v>
      </c>
      <c r="AI232" s="284" t="s">
        <v>131</v>
      </c>
      <c r="AJ232" s="284" t="s">
        <v>131</v>
      </c>
      <c r="AK232" s="284" t="s">
        <v>131</v>
      </c>
      <c r="AL232" s="284" t="s">
        <v>131</v>
      </c>
      <c r="AM232" s="284" t="s">
        <v>131</v>
      </c>
      <c r="AN232" s="284" t="s">
        <v>131</v>
      </c>
      <c r="AO232" s="284" t="s">
        <v>131</v>
      </c>
      <c r="AP232" s="284" t="s">
        <v>131</v>
      </c>
      <c r="AQ232" s="284">
        <v>5.0000000000000001E-3</v>
      </c>
      <c r="AR232" s="284">
        <v>0.46899999999999997</v>
      </c>
      <c r="AS232" s="284">
        <v>0.02</v>
      </c>
      <c r="AT232" s="284">
        <v>5.0000000000000001E-3</v>
      </c>
      <c r="AU232" s="284">
        <v>0.47099999999999997</v>
      </c>
      <c r="AV232" s="284">
        <v>0.02</v>
      </c>
      <c r="AW232" s="284">
        <v>5.0000000000000001E-3</v>
      </c>
      <c r="AX232" s="284">
        <v>0.47199999999999998</v>
      </c>
      <c r="AY232" s="284">
        <v>0.02</v>
      </c>
      <c r="AZ232" s="284">
        <v>5.0000000000000001E-3</v>
      </c>
      <c r="BA232" s="284">
        <v>0.47099999999999997</v>
      </c>
      <c r="BB232" s="284">
        <v>0.02</v>
      </c>
      <c r="BC232" s="284">
        <v>5.0000000000000001E-3</v>
      </c>
      <c r="BD232" s="284">
        <v>0.47199999999999998</v>
      </c>
      <c r="BE232" s="284">
        <v>0.02</v>
      </c>
      <c r="BF232" s="284">
        <v>5.0000000000000001E-3</v>
      </c>
      <c r="BG232" s="284">
        <v>0.47</v>
      </c>
      <c r="BH232" s="284">
        <v>0.02</v>
      </c>
    </row>
    <row r="233" spans="2:60" ht="16.5" customHeight="1" x14ac:dyDescent="0.3">
      <c r="B233" s="493"/>
      <c r="E233" s="280"/>
      <c r="F233" s="676" t="s">
        <v>1425</v>
      </c>
      <c r="G233" s="284" t="s">
        <v>131</v>
      </c>
      <c r="H233" s="284" t="s">
        <v>131</v>
      </c>
      <c r="I233" s="284" t="s">
        <v>131</v>
      </c>
      <c r="J233" s="284" t="s">
        <v>131</v>
      </c>
      <c r="K233" s="284" t="s">
        <v>131</v>
      </c>
      <c r="L233" s="284" t="s">
        <v>131</v>
      </c>
      <c r="M233" s="284" t="s">
        <v>131</v>
      </c>
      <c r="N233" s="284" t="s">
        <v>131</v>
      </c>
      <c r="O233" s="284" t="s">
        <v>131</v>
      </c>
      <c r="P233" s="284" t="s">
        <v>131</v>
      </c>
      <c r="Q233" s="284" t="s">
        <v>131</v>
      </c>
      <c r="R233" s="284" t="s">
        <v>131</v>
      </c>
      <c r="S233" s="284" t="s">
        <v>131</v>
      </c>
      <c r="T233" s="284" t="s">
        <v>131</v>
      </c>
      <c r="U233" s="284" t="s">
        <v>131</v>
      </c>
      <c r="V233" s="284" t="s">
        <v>131</v>
      </c>
      <c r="W233" s="284" t="s">
        <v>131</v>
      </c>
      <c r="X233" s="284" t="s">
        <v>131</v>
      </c>
      <c r="Y233" s="284" t="s">
        <v>131</v>
      </c>
      <c r="Z233" s="284" t="s">
        <v>131</v>
      </c>
      <c r="AA233" s="284" t="s">
        <v>131</v>
      </c>
      <c r="AB233" s="284" t="s">
        <v>131</v>
      </c>
      <c r="AC233" s="284" t="s">
        <v>131</v>
      </c>
      <c r="AD233" s="284" t="s">
        <v>131</v>
      </c>
      <c r="AE233" s="284" t="s">
        <v>131</v>
      </c>
      <c r="AF233" s="284" t="s">
        <v>131</v>
      </c>
      <c r="AG233" s="284" t="s">
        <v>131</v>
      </c>
      <c r="AH233" s="284" t="s">
        <v>131</v>
      </c>
      <c r="AI233" s="284" t="s">
        <v>131</v>
      </c>
      <c r="AJ233" s="284" t="s">
        <v>131</v>
      </c>
      <c r="AK233" s="284" t="s">
        <v>131</v>
      </c>
      <c r="AL233" s="284" t="s">
        <v>131</v>
      </c>
      <c r="AM233" s="284" t="s">
        <v>131</v>
      </c>
      <c r="AN233" s="284" t="s">
        <v>131</v>
      </c>
      <c r="AO233" s="284" t="s">
        <v>131</v>
      </c>
      <c r="AP233" s="284" t="s">
        <v>131</v>
      </c>
      <c r="AQ233" s="284">
        <v>0.04</v>
      </c>
      <c r="AR233" s="284">
        <v>0.97699999999999998</v>
      </c>
      <c r="AS233" s="284">
        <v>3.9E-2</v>
      </c>
      <c r="AT233" s="284">
        <v>0.04</v>
      </c>
      <c r="AU233" s="284">
        <v>0.98099999999999998</v>
      </c>
      <c r="AV233" s="284">
        <v>0.04</v>
      </c>
      <c r="AW233" s="284">
        <v>0.04</v>
      </c>
      <c r="AX233" s="284">
        <v>0.98399999999999999</v>
      </c>
      <c r="AY233" s="284">
        <v>0.04</v>
      </c>
      <c r="AZ233" s="284">
        <v>0.04</v>
      </c>
      <c r="BA233" s="284">
        <v>0.98199999999999998</v>
      </c>
      <c r="BB233" s="284">
        <v>0.04</v>
      </c>
      <c r="BC233" s="284">
        <v>0.04</v>
      </c>
      <c r="BD233" s="284">
        <v>0.98399999999999999</v>
      </c>
      <c r="BE233" s="284">
        <v>0.04</v>
      </c>
      <c r="BF233" s="284">
        <v>0.04</v>
      </c>
      <c r="BG233" s="284">
        <v>0.98099999999999998</v>
      </c>
      <c r="BH233" s="284">
        <v>0.04</v>
      </c>
    </row>
    <row r="234" spans="2:60" ht="16.5" customHeight="1" x14ac:dyDescent="0.3">
      <c r="B234" s="493"/>
      <c r="E234" s="280"/>
      <c r="F234" s="676" t="s">
        <v>1426</v>
      </c>
      <c r="G234" s="284" t="s">
        <v>131</v>
      </c>
      <c r="H234" s="284" t="s">
        <v>131</v>
      </c>
      <c r="I234" s="284" t="s">
        <v>131</v>
      </c>
      <c r="J234" s="284" t="s">
        <v>131</v>
      </c>
      <c r="K234" s="284" t="s">
        <v>131</v>
      </c>
      <c r="L234" s="284" t="s">
        <v>131</v>
      </c>
      <c r="M234" s="284" t="s">
        <v>131</v>
      </c>
      <c r="N234" s="284" t="s">
        <v>131</v>
      </c>
      <c r="O234" s="284" t="s">
        <v>131</v>
      </c>
      <c r="P234" s="284" t="s">
        <v>131</v>
      </c>
      <c r="Q234" s="284" t="s">
        <v>131</v>
      </c>
      <c r="R234" s="284" t="s">
        <v>131</v>
      </c>
      <c r="S234" s="284" t="s">
        <v>131</v>
      </c>
      <c r="T234" s="284" t="s">
        <v>131</v>
      </c>
      <c r="U234" s="284" t="s">
        <v>131</v>
      </c>
      <c r="V234" s="284" t="s">
        <v>131</v>
      </c>
      <c r="W234" s="284" t="s">
        <v>131</v>
      </c>
      <c r="X234" s="284" t="s">
        <v>131</v>
      </c>
      <c r="Y234" s="284" t="s">
        <v>131</v>
      </c>
      <c r="Z234" s="284" t="s">
        <v>131</v>
      </c>
      <c r="AA234" s="284" t="s">
        <v>131</v>
      </c>
      <c r="AB234" s="284" t="s">
        <v>131</v>
      </c>
      <c r="AC234" s="284" t="s">
        <v>131</v>
      </c>
      <c r="AD234" s="284" t="s">
        <v>131</v>
      </c>
      <c r="AE234" s="284" t="s">
        <v>131</v>
      </c>
      <c r="AF234" s="284" t="s">
        <v>131</v>
      </c>
      <c r="AG234" s="284" t="s">
        <v>131</v>
      </c>
      <c r="AH234" s="284" t="s">
        <v>131</v>
      </c>
      <c r="AI234" s="284" t="s">
        <v>131</v>
      </c>
      <c r="AJ234" s="284" t="s">
        <v>131</v>
      </c>
      <c r="AK234" s="284" t="s">
        <v>131</v>
      </c>
      <c r="AL234" s="284" t="s">
        <v>131</v>
      </c>
      <c r="AM234" s="284" t="s">
        <v>131</v>
      </c>
      <c r="AN234" s="284" t="s">
        <v>131</v>
      </c>
      <c r="AO234" s="284" t="s">
        <v>131</v>
      </c>
      <c r="AP234" s="284" t="s">
        <v>131</v>
      </c>
      <c r="AQ234" s="284">
        <v>0.04</v>
      </c>
      <c r="AR234" s="284">
        <v>2.226</v>
      </c>
      <c r="AS234" s="284">
        <v>4.3999999999999997E-2</v>
      </c>
      <c r="AT234" s="284">
        <v>0.04</v>
      </c>
      <c r="AU234" s="284">
        <v>2.181</v>
      </c>
      <c r="AV234" s="284">
        <v>4.3999999999999997E-2</v>
      </c>
      <c r="AW234" s="284">
        <v>0.04</v>
      </c>
      <c r="AX234" s="284">
        <v>2.1349999999999998</v>
      </c>
      <c r="AY234" s="284">
        <v>4.4999999999999998E-2</v>
      </c>
      <c r="AZ234" s="284">
        <v>0.04</v>
      </c>
      <c r="BA234" s="284">
        <v>2.0289999999999999</v>
      </c>
      <c r="BB234" s="284">
        <v>4.5999999999999999E-2</v>
      </c>
      <c r="BC234" s="284">
        <v>0.04</v>
      </c>
      <c r="BD234" s="284">
        <v>1.9390000000000001</v>
      </c>
      <c r="BE234" s="284">
        <v>4.7E-2</v>
      </c>
      <c r="BF234" s="284">
        <v>0.04</v>
      </c>
      <c r="BG234" s="284">
        <v>1.911</v>
      </c>
      <c r="BH234" s="284">
        <v>4.7E-2</v>
      </c>
    </row>
    <row r="235" spans="2:60" ht="16.5" customHeight="1" x14ac:dyDescent="0.3">
      <c r="B235" s="493"/>
      <c r="E235" s="282" t="s">
        <v>1182</v>
      </c>
      <c r="F235" s="676" t="s">
        <v>1179</v>
      </c>
      <c r="G235" s="284">
        <v>2.6640000000000001</v>
      </c>
      <c r="H235" s="284">
        <v>2.1000000000000001E-2</v>
      </c>
      <c r="I235" s="284">
        <v>0.111</v>
      </c>
      <c r="J235" s="284">
        <v>2.6640000000000001</v>
      </c>
      <c r="K235" s="284">
        <v>1.9E-2</v>
      </c>
      <c r="L235" s="284">
        <v>0.112</v>
      </c>
      <c r="M235" s="284">
        <v>2.6640000000000001</v>
      </c>
      <c r="N235" s="284">
        <v>1.7000000000000001E-2</v>
      </c>
      <c r="O235" s="284">
        <v>0.112</v>
      </c>
      <c r="P235" s="284">
        <v>2.6640000000000001</v>
      </c>
      <c r="Q235" s="284">
        <v>1.4E-2</v>
      </c>
      <c r="R235" s="284">
        <v>0.112</v>
      </c>
      <c r="S235" s="284">
        <v>2.5129999999999999</v>
      </c>
      <c r="T235" s="284">
        <v>1.4E-2</v>
      </c>
      <c r="U235" s="284">
        <v>0.112</v>
      </c>
      <c r="V235" s="284">
        <v>2.488</v>
      </c>
      <c r="W235" s="284">
        <v>1.2999999999999999E-2</v>
      </c>
      <c r="X235" s="284">
        <v>0.112</v>
      </c>
      <c r="Y235" s="284">
        <v>2.5609999999999999</v>
      </c>
      <c r="Z235" s="284">
        <v>1.2E-2</v>
      </c>
      <c r="AA235" s="284">
        <v>0.112</v>
      </c>
      <c r="AB235" s="284">
        <v>2.5609999999999999</v>
      </c>
      <c r="AC235" s="284">
        <v>1.2E-2</v>
      </c>
      <c r="AD235" s="284">
        <v>0.113</v>
      </c>
      <c r="AE235" s="284">
        <v>2.5609999999999999</v>
      </c>
      <c r="AF235" s="284">
        <v>8.9999999999999993E-3</v>
      </c>
      <c r="AG235" s="284">
        <v>0.114</v>
      </c>
      <c r="AH235" s="284">
        <v>2.556</v>
      </c>
      <c r="AI235" s="284">
        <v>8.0000000000000002E-3</v>
      </c>
      <c r="AJ235" s="284">
        <v>0.113</v>
      </c>
      <c r="AK235" s="284">
        <v>2.5379999999999998</v>
      </c>
      <c r="AL235" s="284">
        <v>7.0000000000000001E-3</v>
      </c>
      <c r="AM235" s="284">
        <v>0.111</v>
      </c>
      <c r="AN235" s="284">
        <v>2.5129999999999999</v>
      </c>
      <c r="AO235" s="284">
        <v>7.0000000000000001E-3</v>
      </c>
      <c r="AP235" s="284">
        <v>0.111</v>
      </c>
      <c r="AQ235" s="284" t="s">
        <v>131</v>
      </c>
      <c r="AR235" s="284" t="s">
        <v>131</v>
      </c>
      <c r="AS235" s="284" t="s">
        <v>131</v>
      </c>
      <c r="AT235" s="284" t="s">
        <v>131</v>
      </c>
      <c r="AU235" s="284" t="s">
        <v>131</v>
      </c>
      <c r="AV235" s="284" t="s">
        <v>131</v>
      </c>
      <c r="AW235" s="284" t="s">
        <v>131</v>
      </c>
      <c r="AX235" s="284" t="s">
        <v>131</v>
      </c>
      <c r="AY235" s="284" t="s">
        <v>131</v>
      </c>
      <c r="AZ235" s="284" t="s">
        <v>131</v>
      </c>
      <c r="BA235" s="284" t="s">
        <v>131</v>
      </c>
      <c r="BB235" s="284" t="s">
        <v>131</v>
      </c>
      <c r="BC235" s="284" t="s">
        <v>131</v>
      </c>
      <c r="BD235" s="284" t="s">
        <v>131</v>
      </c>
      <c r="BE235" s="284" t="s">
        <v>131</v>
      </c>
      <c r="BF235" s="284" t="s">
        <v>131</v>
      </c>
      <c r="BG235" s="284" t="s">
        <v>131</v>
      </c>
      <c r="BH235" s="284" t="s">
        <v>131</v>
      </c>
    </row>
    <row r="236" spans="2:60" ht="16.5" customHeight="1" x14ac:dyDescent="0.3">
      <c r="B236" s="493"/>
      <c r="E236" s="280"/>
      <c r="F236" s="676" t="s">
        <v>1180</v>
      </c>
      <c r="G236" s="284">
        <v>2.6619999999999999</v>
      </c>
      <c r="H236" s="284">
        <v>2.3E-2</v>
      </c>
      <c r="I236" s="284">
        <v>6.3E-2</v>
      </c>
      <c r="J236" s="284">
        <v>2.6619999999999999</v>
      </c>
      <c r="K236" s="284">
        <v>1.7999999999999999E-2</v>
      </c>
      <c r="L236" s="284">
        <v>6.2E-2</v>
      </c>
      <c r="M236" s="284">
        <v>2.6619999999999999</v>
      </c>
      <c r="N236" s="284">
        <v>1.7000000000000001E-2</v>
      </c>
      <c r="O236" s="284">
        <v>6.2E-2</v>
      </c>
      <c r="P236" s="284">
        <v>2.6619999999999999</v>
      </c>
      <c r="Q236" s="284">
        <v>1.2999999999999999E-2</v>
      </c>
      <c r="R236" s="284">
        <v>6.6000000000000003E-2</v>
      </c>
      <c r="S236" s="284">
        <v>2.5110000000000001</v>
      </c>
      <c r="T236" s="284">
        <v>1.2999999999999999E-2</v>
      </c>
      <c r="U236" s="284">
        <v>6.7000000000000004E-2</v>
      </c>
      <c r="V236" s="284">
        <v>2.4860000000000002</v>
      </c>
      <c r="W236" s="284">
        <v>1.2999999999999999E-2</v>
      </c>
      <c r="X236" s="284">
        <v>6.7000000000000004E-2</v>
      </c>
      <c r="Y236" s="284">
        <v>2.5590000000000002</v>
      </c>
      <c r="Z236" s="284">
        <v>1.2999999999999999E-2</v>
      </c>
      <c r="AA236" s="284">
        <v>6.8000000000000005E-2</v>
      </c>
      <c r="AB236" s="284">
        <v>2.5590000000000002</v>
      </c>
      <c r="AC236" s="284">
        <v>1.2999999999999999E-2</v>
      </c>
      <c r="AD236" s="284">
        <v>7.0000000000000007E-2</v>
      </c>
      <c r="AE236" s="284">
        <v>2.5590000000000002</v>
      </c>
      <c r="AF236" s="284">
        <v>0.01</v>
      </c>
      <c r="AG236" s="284">
        <v>7.1999999999999995E-2</v>
      </c>
      <c r="AH236" s="284">
        <v>2.5539999999999998</v>
      </c>
      <c r="AI236" s="284">
        <v>8.9999999999999993E-3</v>
      </c>
      <c r="AJ236" s="284">
        <v>7.0999999999999994E-2</v>
      </c>
      <c r="AK236" s="284">
        <v>2.536</v>
      </c>
      <c r="AL236" s="284">
        <v>8.9999999999999993E-3</v>
      </c>
      <c r="AM236" s="284">
        <v>7.0999999999999994E-2</v>
      </c>
      <c r="AN236" s="284">
        <v>2.5110000000000001</v>
      </c>
      <c r="AO236" s="284">
        <v>8.9999999999999993E-3</v>
      </c>
      <c r="AP236" s="284">
        <v>6.9000000000000006E-2</v>
      </c>
      <c r="AQ236" s="284" t="s">
        <v>131</v>
      </c>
      <c r="AR236" s="284" t="s">
        <v>131</v>
      </c>
      <c r="AS236" s="284" t="s">
        <v>131</v>
      </c>
      <c r="AT236" s="284" t="s">
        <v>131</v>
      </c>
      <c r="AU236" s="284" t="s">
        <v>131</v>
      </c>
      <c r="AV236" s="284" t="s">
        <v>131</v>
      </c>
      <c r="AW236" s="284" t="s">
        <v>131</v>
      </c>
      <c r="AX236" s="284" t="s">
        <v>131</v>
      </c>
      <c r="AY236" s="284" t="s">
        <v>131</v>
      </c>
      <c r="AZ236" s="284" t="s">
        <v>131</v>
      </c>
      <c r="BA236" s="284" t="s">
        <v>131</v>
      </c>
      <c r="BB236" s="284" t="s">
        <v>131</v>
      </c>
      <c r="BC236" s="284" t="s">
        <v>131</v>
      </c>
      <c r="BD236" s="284" t="s">
        <v>131</v>
      </c>
      <c r="BE236" s="284" t="s">
        <v>131</v>
      </c>
      <c r="BF236" s="284" t="s">
        <v>131</v>
      </c>
      <c r="BG236" s="284" t="s">
        <v>131</v>
      </c>
      <c r="BH236" s="284" t="s">
        <v>131</v>
      </c>
    </row>
    <row r="237" spans="2:60" ht="16.5" customHeight="1" x14ac:dyDescent="0.3">
      <c r="B237" s="493"/>
      <c r="E237" s="280"/>
      <c r="F237" s="676" t="s">
        <v>1423</v>
      </c>
      <c r="G237" s="284">
        <v>2.6589999999999998</v>
      </c>
      <c r="H237" s="284">
        <v>0.219</v>
      </c>
      <c r="I237" s="284">
        <v>4.2000000000000003E-2</v>
      </c>
      <c r="J237" s="284">
        <v>2.6589999999999998</v>
      </c>
      <c r="K237" s="284">
        <v>0.19</v>
      </c>
      <c r="L237" s="284">
        <v>4.4999999999999998E-2</v>
      </c>
      <c r="M237" s="284">
        <v>2.6589999999999998</v>
      </c>
      <c r="N237" s="284">
        <v>0.159</v>
      </c>
      <c r="O237" s="284">
        <v>5.0999999999999997E-2</v>
      </c>
      <c r="P237" s="284">
        <v>2.6589999999999998</v>
      </c>
      <c r="Q237" s="284">
        <v>0.14299999999999999</v>
      </c>
      <c r="R237" s="284">
        <v>0.06</v>
      </c>
      <c r="S237" s="284">
        <v>2.508</v>
      </c>
      <c r="T237" s="284">
        <v>0.13200000000000001</v>
      </c>
      <c r="U237" s="284">
        <v>6.4000000000000001E-2</v>
      </c>
      <c r="V237" s="284">
        <v>2.4820000000000002</v>
      </c>
      <c r="W237" s="284">
        <v>0.127</v>
      </c>
      <c r="X237" s="284">
        <v>6.9000000000000006E-2</v>
      </c>
      <c r="Y237" s="284">
        <v>2.5550000000000002</v>
      </c>
      <c r="Z237" s="284">
        <v>0.122</v>
      </c>
      <c r="AA237" s="284">
        <v>7.3999999999999996E-2</v>
      </c>
      <c r="AB237" s="284">
        <v>2.5550000000000002</v>
      </c>
      <c r="AC237" s="284">
        <v>0.11700000000000001</v>
      </c>
      <c r="AD237" s="284">
        <v>7.5999999999999998E-2</v>
      </c>
      <c r="AE237" s="284">
        <v>2.5550000000000002</v>
      </c>
      <c r="AF237" s="284">
        <v>0.107</v>
      </c>
      <c r="AG237" s="284">
        <v>0.08</v>
      </c>
      <c r="AH237" s="284">
        <v>2.5499999999999998</v>
      </c>
      <c r="AI237" s="284">
        <v>0.1</v>
      </c>
      <c r="AJ237" s="284">
        <v>8.5999999999999993E-2</v>
      </c>
      <c r="AK237" s="284">
        <v>2.5329999999999999</v>
      </c>
      <c r="AL237" s="284">
        <v>0.09</v>
      </c>
      <c r="AM237" s="284">
        <v>9.4E-2</v>
      </c>
      <c r="AN237" s="284">
        <v>2.508</v>
      </c>
      <c r="AO237" s="284">
        <v>0.08</v>
      </c>
      <c r="AP237" s="284">
        <v>0.104</v>
      </c>
      <c r="AQ237" s="284" t="s">
        <v>131</v>
      </c>
      <c r="AR237" s="284" t="s">
        <v>131</v>
      </c>
      <c r="AS237" s="284" t="s">
        <v>131</v>
      </c>
      <c r="AT237" s="284" t="s">
        <v>131</v>
      </c>
      <c r="AU237" s="284" t="s">
        <v>131</v>
      </c>
      <c r="AV237" s="284" t="s">
        <v>131</v>
      </c>
      <c r="AW237" s="284" t="s">
        <v>131</v>
      </c>
      <c r="AX237" s="284" t="s">
        <v>131</v>
      </c>
      <c r="AY237" s="284" t="s">
        <v>131</v>
      </c>
      <c r="AZ237" s="284" t="s">
        <v>131</v>
      </c>
      <c r="BA237" s="284" t="s">
        <v>131</v>
      </c>
      <c r="BB237" s="284" t="s">
        <v>131</v>
      </c>
      <c r="BC237" s="284" t="s">
        <v>131</v>
      </c>
      <c r="BD237" s="284" t="s">
        <v>131</v>
      </c>
      <c r="BE237" s="284" t="s">
        <v>131</v>
      </c>
      <c r="BF237" s="284" t="s">
        <v>131</v>
      </c>
      <c r="BG237" s="284" t="s">
        <v>131</v>
      </c>
      <c r="BH237" s="284" t="s">
        <v>131</v>
      </c>
    </row>
    <row r="238" spans="2:60" ht="16.5" customHeight="1" x14ac:dyDescent="0.3">
      <c r="B238" s="493"/>
      <c r="E238" s="280"/>
      <c r="F238" s="676" t="s">
        <v>1424</v>
      </c>
      <c r="G238" s="284">
        <v>2.6589999999999998</v>
      </c>
      <c r="H238" s="284">
        <v>0.18</v>
      </c>
      <c r="I238" s="284">
        <v>2.1999999999999999E-2</v>
      </c>
      <c r="J238" s="284">
        <v>2.6589999999999998</v>
      </c>
      <c r="K238" s="284">
        <v>0.16500000000000001</v>
      </c>
      <c r="L238" s="284">
        <v>2.3E-2</v>
      </c>
      <c r="M238" s="284">
        <v>2.6589999999999998</v>
      </c>
      <c r="N238" s="284">
        <v>0.155</v>
      </c>
      <c r="O238" s="284">
        <v>2.5999999999999999E-2</v>
      </c>
      <c r="P238" s="284">
        <v>2.6589999999999998</v>
      </c>
      <c r="Q238" s="284">
        <v>0.12</v>
      </c>
      <c r="R238" s="284">
        <v>3.7999999999999999E-2</v>
      </c>
      <c r="S238" s="284">
        <v>2.508</v>
      </c>
      <c r="T238" s="284">
        <v>0.109</v>
      </c>
      <c r="U238" s="284">
        <v>4.2999999999999997E-2</v>
      </c>
      <c r="V238" s="284">
        <v>2.4820000000000002</v>
      </c>
      <c r="W238" s="284">
        <v>0.09</v>
      </c>
      <c r="X238" s="284">
        <v>5.2999999999999999E-2</v>
      </c>
      <c r="Y238" s="284">
        <v>2.5550000000000002</v>
      </c>
      <c r="Z238" s="284">
        <v>7.9000000000000001E-2</v>
      </c>
      <c r="AA238" s="284">
        <v>5.8999999999999997E-2</v>
      </c>
      <c r="AB238" s="284">
        <v>2.5550000000000002</v>
      </c>
      <c r="AC238" s="284">
        <v>7.0000000000000007E-2</v>
      </c>
      <c r="AD238" s="284">
        <v>6.4000000000000001E-2</v>
      </c>
      <c r="AE238" s="284">
        <v>2.5550000000000002</v>
      </c>
      <c r="AF238" s="284">
        <v>0.05</v>
      </c>
      <c r="AG238" s="284">
        <v>6.7000000000000004E-2</v>
      </c>
      <c r="AH238" s="284">
        <v>2.5499999999999998</v>
      </c>
      <c r="AI238" s="284">
        <v>4.3999999999999997E-2</v>
      </c>
      <c r="AJ238" s="284">
        <v>7.0999999999999994E-2</v>
      </c>
      <c r="AK238" s="284">
        <v>2.5329999999999999</v>
      </c>
      <c r="AL238" s="284">
        <v>3.9E-2</v>
      </c>
      <c r="AM238" s="284">
        <v>7.3999999999999996E-2</v>
      </c>
      <c r="AN238" s="284">
        <v>2.508</v>
      </c>
      <c r="AO238" s="284">
        <v>3.5999999999999997E-2</v>
      </c>
      <c r="AP238" s="284">
        <v>6.9000000000000006E-2</v>
      </c>
      <c r="AQ238" s="284" t="s">
        <v>131</v>
      </c>
      <c r="AR238" s="284" t="s">
        <v>131</v>
      </c>
      <c r="AS238" s="284" t="s">
        <v>131</v>
      </c>
      <c r="AT238" s="284" t="s">
        <v>131</v>
      </c>
      <c r="AU238" s="284" t="s">
        <v>131</v>
      </c>
      <c r="AV238" s="284" t="s">
        <v>131</v>
      </c>
      <c r="AW238" s="284" t="s">
        <v>131</v>
      </c>
      <c r="AX238" s="284" t="s">
        <v>131</v>
      </c>
      <c r="AY238" s="284" t="s">
        <v>131</v>
      </c>
      <c r="AZ238" s="284" t="s">
        <v>131</v>
      </c>
      <c r="BA238" s="284" t="s">
        <v>131</v>
      </c>
      <c r="BB238" s="284" t="s">
        <v>131</v>
      </c>
      <c r="BC238" s="284" t="s">
        <v>131</v>
      </c>
      <c r="BD238" s="284" t="s">
        <v>131</v>
      </c>
      <c r="BE238" s="284" t="s">
        <v>131</v>
      </c>
      <c r="BF238" s="284" t="s">
        <v>131</v>
      </c>
      <c r="BG238" s="284" t="s">
        <v>131</v>
      </c>
      <c r="BH238" s="284" t="s">
        <v>131</v>
      </c>
    </row>
    <row r="239" spans="2:60" ht="16.5" customHeight="1" x14ac:dyDescent="0.3">
      <c r="B239" s="493"/>
      <c r="E239" s="282" t="s">
        <v>906</v>
      </c>
      <c r="F239" s="676" t="s">
        <v>1179</v>
      </c>
      <c r="G239" s="284" t="s">
        <v>131</v>
      </c>
      <c r="H239" s="284" t="s">
        <v>131</v>
      </c>
      <c r="I239" s="284" t="s">
        <v>131</v>
      </c>
      <c r="J239" s="284" t="s">
        <v>131</v>
      </c>
      <c r="K239" s="284" t="s">
        <v>131</v>
      </c>
      <c r="L239" s="284" t="s">
        <v>131</v>
      </c>
      <c r="M239" s="284" t="s">
        <v>131</v>
      </c>
      <c r="N239" s="284" t="s">
        <v>131</v>
      </c>
      <c r="O239" s="284" t="s">
        <v>131</v>
      </c>
      <c r="P239" s="284" t="s">
        <v>131</v>
      </c>
      <c r="Q239" s="284" t="s">
        <v>131</v>
      </c>
      <c r="R239" s="284" t="s">
        <v>131</v>
      </c>
      <c r="S239" s="284" t="s">
        <v>131</v>
      </c>
      <c r="T239" s="284" t="s">
        <v>131</v>
      </c>
      <c r="U239" s="284" t="s">
        <v>131</v>
      </c>
      <c r="V239" s="284" t="s">
        <v>131</v>
      </c>
      <c r="W239" s="284" t="s">
        <v>131</v>
      </c>
      <c r="X239" s="284" t="s">
        <v>131</v>
      </c>
      <c r="Y239" s="284" t="s">
        <v>131</v>
      </c>
      <c r="Z239" s="284" t="s">
        <v>131</v>
      </c>
      <c r="AA239" s="284" t="s">
        <v>131</v>
      </c>
      <c r="AB239" s="284" t="s">
        <v>131</v>
      </c>
      <c r="AC239" s="284" t="s">
        <v>131</v>
      </c>
      <c r="AD239" s="284" t="s">
        <v>131</v>
      </c>
      <c r="AE239" s="284" t="s">
        <v>131</v>
      </c>
      <c r="AF239" s="284" t="s">
        <v>131</v>
      </c>
      <c r="AG239" s="284" t="s">
        <v>131</v>
      </c>
      <c r="AH239" s="284" t="s">
        <v>131</v>
      </c>
      <c r="AI239" s="284" t="s">
        <v>131</v>
      </c>
      <c r="AJ239" s="284" t="s">
        <v>131</v>
      </c>
      <c r="AK239" s="284" t="s">
        <v>131</v>
      </c>
      <c r="AL239" s="284" t="s">
        <v>131</v>
      </c>
      <c r="AM239" s="284" t="s">
        <v>131</v>
      </c>
      <c r="AN239" s="284" t="s">
        <v>131</v>
      </c>
      <c r="AO239" s="284" t="s">
        <v>131</v>
      </c>
      <c r="AP239" s="284" t="s">
        <v>131</v>
      </c>
      <c r="AQ239" s="284">
        <v>2.488</v>
      </c>
      <c r="AR239" s="284">
        <v>7.0000000000000001E-3</v>
      </c>
      <c r="AS239" s="284">
        <v>0.11</v>
      </c>
      <c r="AT239" s="284">
        <v>2.488</v>
      </c>
      <c r="AU239" s="284">
        <v>6.0000000000000001E-3</v>
      </c>
      <c r="AV239" s="284">
        <v>0.109</v>
      </c>
      <c r="AW239" s="284">
        <v>2.4860000000000002</v>
      </c>
      <c r="AX239" s="284">
        <v>5.0000000000000001E-3</v>
      </c>
      <c r="AY239" s="284">
        <v>0.108</v>
      </c>
      <c r="AZ239" s="284">
        <v>2.4860000000000002</v>
      </c>
      <c r="BA239" s="284">
        <v>4.0000000000000001E-3</v>
      </c>
      <c r="BB239" s="284">
        <v>0.107</v>
      </c>
      <c r="BC239" s="284">
        <v>2.4870000000000001</v>
      </c>
      <c r="BD239" s="284">
        <v>4.0000000000000001E-3</v>
      </c>
      <c r="BE239" s="284">
        <v>0.105</v>
      </c>
      <c r="BF239" s="284">
        <v>2.488</v>
      </c>
      <c r="BG239" s="284">
        <v>4.0000000000000001E-3</v>
      </c>
      <c r="BH239" s="284">
        <v>0.105</v>
      </c>
    </row>
    <row r="240" spans="2:60" ht="16.5" customHeight="1" x14ac:dyDescent="0.3">
      <c r="B240" s="493"/>
      <c r="E240" s="280"/>
      <c r="F240" s="676" t="s">
        <v>1180</v>
      </c>
      <c r="G240" s="284" t="s">
        <v>131</v>
      </c>
      <c r="H240" s="284" t="s">
        <v>131</v>
      </c>
      <c r="I240" s="284" t="s">
        <v>131</v>
      </c>
      <c r="J240" s="284" t="s">
        <v>131</v>
      </c>
      <c r="K240" s="284" t="s">
        <v>131</v>
      </c>
      <c r="L240" s="284" t="s">
        <v>131</v>
      </c>
      <c r="M240" s="284" t="s">
        <v>131</v>
      </c>
      <c r="N240" s="284" t="s">
        <v>131</v>
      </c>
      <c r="O240" s="284" t="s">
        <v>131</v>
      </c>
      <c r="P240" s="284" t="s">
        <v>131</v>
      </c>
      <c r="Q240" s="284" t="s">
        <v>131</v>
      </c>
      <c r="R240" s="284" t="s">
        <v>131</v>
      </c>
      <c r="S240" s="284" t="s">
        <v>131</v>
      </c>
      <c r="T240" s="284" t="s">
        <v>131</v>
      </c>
      <c r="U240" s="284" t="s">
        <v>131</v>
      </c>
      <c r="V240" s="284" t="s">
        <v>131</v>
      </c>
      <c r="W240" s="284" t="s">
        <v>131</v>
      </c>
      <c r="X240" s="284" t="s">
        <v>131</v>
      </c>
      <c r="Y240" s="284" t="s">
        <v>131</v>
      </c>
      <c r="Z240" s="284" t="s">
        <v>131</v>
      </c>
      <c r="AA240" s="284" t="s">
        <v>131</v>
      </c>
      <c r="AB240" s="284" t="s">
        <v>131</v>
      </c>
      <c r="AC240" s="284" t="s">
        <v>131</v>
      </c>
      <c r="AD240" s="284" t="s">
        <v>131</v>
      </c>
      <c r="AE240" s="284" t="s">
        <v>131</v>
      </c>
      <c r="AF240" s="284" t="s">
        <v>131</v>
      </c>
      <c r="AG240" s="284" t="s">
        <v>131</v>
      </c>
      <c r="AH240" s="284" t="s">
        <v>131</v>
      </c>
      <c r="AI240" s="284" t="s">
        <v>131</v>
      </c>
      <c r="AJ240" s="284" t="s">
        <v>131</v>
      </c>
      <c r="AK240" s="284" t="s">
        <v>131</v>
      </c>
      <c r="AL240" s="284" t="s">
        <v>131</v>
      </c>
      <c r="AM240" s="284" t="s">
        <v>131</v>
      </c>
      <c r="AN240" s="284" t="s">
        <v>131</v>
      </c>
      <c r="AO240" s="284" t="s">
        <v>131</v>
      </c>
      <c r="AP240" s="284" t="s">
        <v>131</v>
      </c>
      <c r="AQ240" s="284">
        <v>2.4860000000000002</v>
      </c>
      <c r="AR240" s="284">
        <v>8.0000000000000002E-3</v>
      </c>
      <c r="AS240" s="284">
        <v>7.0000000000000007E-2</v>
      </c>
      <c r="AT240" s="284">
        <v>2.4860000000000002</v>
      </c>
      <c r="AU240" s="284">
        <v>7.0000000000000001E-3</v>
      </c>
      <c r="AV240" s="284">
        <v>7.0000000000000007E-2</v>
      </c>
      <c r="AW240" s="284">
        <v>2.484</v>
      </c>
      <c r="AX240" s="284">
        <v>6.0000000000000001E-3</v>
      </c>
      <c r="AY240" s="284">
        <v>7.3999999999999996E-2</v>
      </c>
      <c r="AZ240" s="284">
        <v>2.484</v>
      </c>
      <c r="BA240" s="284">
        <v>4.0000000000000001E-3</v>
      </c>
      <c r="BB240" s="284">
        <v>7.0000000000000007E-2</v>
      </c>
      <c r="BC240" s="284">
        <v>2.4860000000000002</v>
      </c>
      <c r="BD240" s="284">
        <v>3.0000000000000001E-3</v>
      </c>
      <c r="BE240" s="284">
        <v>7.0999999999999994E-2</v>
      </c>
      <c r="BF240" s="284">
        <v>2.4860000000000002</v>
      </c>
      <c r="BG240" s="284">
        <v>3.0000000000000001E-3</v>
      </c>
      <c r="BH240" s="284">
        <v>7.0999999999999994E-2</v>
      </c>
    </row>
    <row r="241" spans="2:60" ht="16.5" customHeight="1" x14ac:dyDescent="0.3">
      <c r="B241" s="493"/>
      <c r="E241" s="280"/>
      <c r="F241" s="676" t="s">
        <v>1423</v>
      </c>
      <c r="G241" s="284" t="s">
        <v>131</v>
      </c>
      <c r="H241" s="284" t="s">
        <v>131</v>
      </c>
      <c r="I241" s="284" t="s">
        <v>131</v>
      </c>
      <c r="J241" s="284" t="s">
        <v>131</v>
      </c>
      <c r="K241" s="284" t="s">
        <v>131</v>
      </c>
      <c r="L241" s="284" t="s">
        <v>131</v>
      </c>
      <c r="M241" s="284" t="s">
        <v>131</v>
      </c>
      <c r="N241" s="284" t="s">
        <v>131</v>
      </c>
      <c r="O241" s="284" t="s">
        <v>131</v>
      </c>
      <c r="P241" s="284" t="s">
        <v>131</v>
      </c>
      <c r="Q241" s="284" t="s">
        <v>131</v>
      </c>
      <c r="R241" s="284" t="s">
        <v>131</v>
      </c>
      <c r="S241" s="284" t="s">
        <v>131</v>
      </c>
      <c r="T241" s="284" t="s">
        <v>131</v>
      </c>
      <c r="U241" s="284" t="s">
        <v>131</v>
      </c>
      <c r="V241" s="284" t="s">
        <v>131</v>
      </c>
      <c r="W241" s="284" t="s">
        <v>131</v>
      </c>
      <c r="X241" s="284" t="s">
        <v>131</v>
      </c>
      <c r="Y241" s="284" t="s">
        <v>131</v>
      </c>
      <c r="Z241" s="284" t="s">
        <v>131</v>
      </c>
      <c r="AA241" s="284" t="s">
        <v>131</v>
      </c>
      <c r="AB241" s="284" t="s">
        <v>131</v>
      </c>
      <c r="AC241" s="284" t="s">
        <v>131</v>
      </c>
      <c r="AD241" s="284" t="s">
        <v>131</v>
      </c>
      <c r="AE241" s="284" t="s">
        <v>131</v>
      </c>
      <c r="AF241" s="284" t="s">
        <v>131</v>
      </c>
      <c r="AG241" s="284" t="s">
        <v>131</v>
      </c>
      <c r="AH241" s="284" t="s">
        <v>131</v>
      </c>
      <c r="AI241" s="284" t="s">
        <v>131</v>
      </c>
      <c r="AJ241" s="284" t="s">
        <v>131</v>
      </c>
      <c r="AK241" s="284" t="s">
        <v>131</v>
      </c>
      <c r="AL241" s="284" t="s">
        <v>131</v>
      </c>
      <c r="AM241" s="284" t="s">
        <v>131</v>
      </c>
      <c r="AN241" s="284" t="s">
        <v>131</v>
      </c>
      <c r="AO241" s="284" t="s">
        <v>131</v>
      </c>
      <c r="AP241" s="284" t="s">
        <v>131</v>
      </c>
      <c r="AQ241" s="284">
        <v>2.4820000000000002</v>
      </c>
      <c r="AR241" s="284">
        <v>7.3999999999999996E-2</v>
      </c>
      <c r="AS241" s="284">
        <v>0.109</v>
      </c>
      <c r="AT241" s="284">
        <v>2.4820000000000002</v>
      </c>
      <c r="AU241" s="284">
        <v>6.7000000000000004E-2</v>
      </c>
      <c r="AV241" s="284">
        <v>0.11600000000000001</v>
      </c>
      <c r="AW241" s="284">
        <v>2.4809999999999999</v>
      </c>
      <c r="AX241" s="284">
        <v>5.8999999999999997E-2</v>
      </c>
      <c r="AY241" s="284">
        <v>0.123</v>
      </c>
      <c r="AZ241" s="284">
        <v>2.4809999999999999</v>
      </c>
      <c r="BA241" s="284">
        <v>5.5E-2</v>
      </c>
      <c r="BB241" s="284">
        <v>0.128</v>
      </c>
      <c r="BC241" s="284">
        <v>2.4820000000000002</v>
      </c>
      <c r="BD241" s="284">
        <v>4.9000000000000002E-2</v>
      </c>
      <c r="BE241" s="284">
        <v>0.13400000000000001</v>
      </c>
      <c r="BF241" s="284">
        <v>2.4820000000000002</v>
      </c>
      <c r="BG241" s="284">
        <v>4.7E-2</v>
      </c>
      <c r="BH241" s="284">
        <v>0.13600000000000001</v>
      </c>
    </row>
    <row r="242" spans="2:60" ht="16.5" customHeight="1" x14ac:dyDescent="0.3">
      <c r="B242" s="493"/>
      <c r="E242" s="280"/>
      <c r="F242" s="676" t="s">
        <v>1424</v>
      </c>
      <c r="G242" s="284" t="s">
        <v>131</v>
      </c>
      <c r="H242" s="284" t="s">
        <v>131</v>
      </c>
      <c r="I242" s="284" t="s">
        <v>131</v>
      </c>
      <c r="J242" s="284" t="s">
        <v>131</v>
      </c>
      <c r="K242" s="284" t="s">
        <v>131</v>
      </c>
      <c r="L242" s="284" t="s">
        <v>131</v>
      </c>
      <c r="M242" s="284" t="s">
        <v>131</v>
      </c>
      <c r="N242" s="284" t="s">
        <v>131</v>
      </c>
      <c r="O242" s="284" t="s">
        <v>131</v>
      </c>
      <c r="P242" s="284" t="s">
        <v>131</v>
      </c>
      <c r="Q242" s="284" t="s">
        <v>131</v>
      </c>
      <c r="R242" s="284" t="s">
        <v>131</v>
      </c>
      <c r="S242" s="284" t="s">
        <v>131</v>
      </c>
      <c r="T242" s="284" t="s">
        <v>131</v>
      </c>
      <c r="U242" s="284" t="s">
        <v>131</v>
      </c>
      <c r="V242" s="284" t="s">
        <v>131</v>
      </c>
      <c r="W242" s="284" t="s">
        <v>131</v>
      </c>
      <c r="X242" s="284" t="s">
        <v>131</v>
      </c>
      <c r="Y242" s="284" t="s">
        <v>131</v>
      </c>
      <c r="Z242" s="284" t="s">
        <v>131</v>
      </c>
      <c r="AA242" s="284" t="s">
        <v>131</v>
      </c>
      <c r="AB242" s="284" t="s">
        <v>131</v>
      </c>
      <c r="AC242" s="284" t="s">
        <v>131</v>
      </c>
      <c r="AD242" s="284" t="s">
        <v>131</v>
      </c>
      <c r="AE242" s="284" t="s">
        <v>131</v>
      </c>
      <c r="AF242" s="284" t="s">
        <v>131</v>
      </c>
      <c r="AG242" s="284" t="s">
        <v>131</v>
      </c>
      <c r="AH242" s="284" t="s">
        <v>131</v>
      </c>
      <c r="AI242" s="284" t="s">
        <v>131</v>
      </c>
      <c r="AJ242" s="284" t="s">
        <v>131</v>
      </c>
      <c r="AK242" s="284" t="s">
        <v>131</v>
      </c>
      <c r="AL242" s="284" t="s">
        <v>131</v>
      </c>
      <c r="AM242" s="284" t="s">
        <v>131</v>
      </c>
      <c r="AN242" s="284" t="s">
        <v>131</v>
      </c>
      <c r="AO242" s="284" t="s">
        <v>131</v>
      </c>
      <c r="AP242" s="284" t="s">
        <v>131</v>
      </c>
      <c r="AQ242" s="284">
        <v>2.4820000000000002</v>
      </c>
      <c r="AR242" s="284">
        <v>3.2000000000000001E-2</v>
      </c>
      <c r="AS242" s="284">
        <v>7.0999999999999994E-2</v>
      </c>
      <c r="AT242" s="284">
        <v>2.4820000000000002</v>
      </c>
      <c r="AU242" s="284">
        <v>2.7E-2</v>
      </c>
      <c r="AV242" s="284">
        <v>7.4999999999999997E-2</v>
      </c>
      <c r="AW242" s="284">
        <v>2.4809999999999999</v>
      </c>
      <c r="AX242" s="284">
        <v>2.3E-2</v>
      </c>
      <c r="AY242" s="284">
        <v>7.8E-2</v>
      </c>
      <c r="AZ242" s="284">
        <v>2.4809999999999999</v>
      </c>
      <c r="BA242" s="284">
        <v>1.9E-2</v>
      </c>
      <c r="BB242" s="284">
        <v>8.3000000000000004E-2</v>
      </c>
      <c r="BC242" s="284">
        <v>2.4820000000000002</v>
      </c>
      <c r="BD242" s="284">
        <v>1.6E-2</v>
      </c>
      <c r="BE242" s="284">
        <v>8.6999999999999994E-2</v>
      </c>
      <c r="BF242" s="284">
        <v>2.4820000000000002</v>
      </c>
      <c r="BG242" s="284">
        <v>1.4E-2</v>
      </c>
      <c r="BH242" s="284">
        <v>8.8999999999999996E-2</v>
      </c>
    </row>
    <row r="243" spans="2:60" ht="16.5" customHeight="1" x14ac:dyDescent="0.3">
      <c r="B243" s="493"/>
      <c r="E243" s="282" t="s">
        <v>907</v>
      </c>
      <c r="F243" s="676" t="s">
        <v>1179</v>
      </c>
      <c r="G243" s="284" t="s">
        <v>131</v>
      </c>
      <c r="H243" s="284" t="s">
        <v>131</v>
      </c>
      <c r="I243" s="284" t="s">
        <v>131</v>
      </c>
      <c r="J243" s="284" t="s">
        <v>131</v>
      </c>
      <c r="K243" s="284" t="s">
        <v>131</v>
      </c>
      <c r="L243" s="284" t="s">
        <v>131</v>
      </c>
      <c r="M243" s="284" t="s">
        <v>131</v>
      </c>
      <c r="N243" s="284" t="s">
        <v>131</v>
      </c>
      <c r="O243" s="284" t="s">
        <v>131</v>
      </c>
      <c r="P243" s="284" t="s">
        <v>131</v>
      </c>
      <c r="Q243" s="284" t="s">
        <v>131</v>
      </c>
      <c r="R243" s="284" t="s">
        <v>131</v>
      </c>
      <c r="S243" s="284" t="s">
        <v>131</v>
      </c>
      <c r="T243" s="284" t="s">
        <v>131</v>
      </c>
      <c r="U243" s="284" t="s">
        <v>131</v>
      </c>
      <c r="V243" s="284" t="s">
        <v>131</v>
      </c>
      <c r="W243" s="284" t="s">
        <v>131</v>
      </c>
      <c r="X243" s="284" t="s">
        <v>131</v>
      </c>
      <c r="Y243" s="284" t="s">
        <v>131</v>
      </c>
      <c r="Z243" s="284" t="s">
        <v>131</v>
      </c>
      <c r="AA243" s="284" t="s">
        <v>131</v>
      </c>
      <c r="AB243" s="284" t="s">
        <v>131</v>
      </c>
      <c r="AC243" s="284" t="s">
        <v>131</v>
      </c>
      <c r="AD243" s="284" t="s">
        <v>131</v>
      </c>
      <c r="AE243" s="284" t="s">
        <v>131</v>
      </c>
      <c r="AF243" s="284" t="s">
        <v>131</v>
      </c>
      <c r="AG243" s="284" t="s">
        <v>131</v>
      </c>
      <c r="AH243" s="284" t="s">
        <v>131</v>
      </c>
      <c r="AI243" s="284" t="s">
        <v>131</v>
      </c>
      <c r="AJ243" s="284" t="s">
        <v>131</v>
      </c>
      <c r="AK243" s="284" t="s">
        <v>131</v>
      </c>
      <c r="AL243" s="284" t="s">
        <v>131</v>
      </c>
      <c r="AM243" s="284" t="s">
        <v>131</v>
      </c>
      <c r="AN243" s="284" t="s">
        <v>131</v>
      </c>
      <c r="AO243" s="284" t="s">
        <v>131</v>
      </c>
      <c r="AP243" s="284" t="s">
        <v>131</v>
      </c>
      <c r="AQ243" s="284">
        <v>2.4119999999999999</v>
      </c>
      <c r="AR243" s="284">
        <v>7.0000000000000001E-3</v>
      </c>
      <c r="AS243" s="284">
        <v>0.11</v>
      </c>
      <c r="AT243" s="284">
        <v>2.4119999999999999</v>
      </c>
      <c r="AU243" s="284">
        <v>6.0000000000000001E-3</v>
      </c>
      <c r="AV243" s="284">
        <v>0.109</v>
      </c>
      <c r="AW243" s="284">
        <v>2.41</v>
      </c>
      <c r="AX243" s="284">
        <v>5.0000000000000001E-3</v>
      </c>
      <c r="AY243" s="284">
        <v>0.108</v>
      </c>
      <c r="AZ243" s="284">
        <v>2.41</v>
      </c>
      <c r="BA243" s="284">
        <v>4.0000000000000001E-3</v>
      </c>
      <c r="BB243" s="284">
        <v>0.107</v>
      </c>
      <c r="BC243" s="284">
        <v>2.4119999999999999</v>
      </c>
      <c r="BD243" s="284">
        <v>4.0000000000000001E-3</v>
      </c>
      <c r="BE243" s="284">
        <v>0.105</v>
      </c>
      <c r="BF243" s="284">
        <v>2.4119999999999999</v>
      </c>
      <c r="BG243" s="284">
        <v>4.0000000000000001E-3</v>
      </c>
      <c r="BH243" s="284">
        <v>0.105</v>
      </c>
    </row>
    <row r="244" spans="2:60" ht="16.5" customHeight="1" x14ac:dyDescent="0.3">
      <c r="B244" s="493"/>
      <c r="E244" s="280"/>
      <c r="F244" s="676" t="s">
        <v>1180</v>
      </c>
      <c r="G244" s="284" t="s">
        <v>131</v>
      </c>
      <c r="H244" s="284" t="s">
        <v>131</v>
      </c>
      <c r="I244" s="284" t="s">
        <v>131</v>
      </c>
      <c r="J244" s="284" t="s">
        <v>131</v>
      </c>
      <c r="K244" s="284" t="s">
        <v>131</v>
      </c>
      <c r="L244" s="284" t="s">
        <v>131</v>
      </c>
      <c r="M244" s="284" t="s">
        <v>131</v>
      </c>
      <c r="N244" s="284" t="s">
        <v>131</v>
      </c>
      <c r="O244" s="284" t="s">
        <v>131</v>
      </c>
      <c r="P244" s="284" t="s">
        <v>131</v>
      </c>
      <c r="Q244" s="284" t="s">
        <v>131</v>
      </c>
      <c r="R244" s="284" t="s">
        <v>131</v>
      </c>
      <c r="S244" s="284" t="s">
        <v>131</v>
      </c>
      <c r="T244" s="284" t="s">
        <v>131</v>
      </c>
      <c r="U244" s="284" t="s">
        <v>131</v>
      </c>
      <c r="V244" s="284" t="s">
        <v>131</v>
      </c>
      <c r="W244" s="284" t="s">
        <v>131</v>
      </c>
      <c r="X244" s="284" t="s">
        <v>131</v>
      </c>
      <c r="Y244" s="284" t="s">
        <v>131</v>
      </c>
      <c r="Z244" s="284" t="s">
        <v>131</v>
      </c>
      <c r="AA244" s="284" t="s">
        <v>131</v>
      </c>
      <c r="AB244" s="284" t="s">
        <v>131</v>
      </c>
      <c r="AC244" s="284" t="s">
        <v>131</v>
      </c>
      <c r="AD244" s="284" t="s">
        <v>131</v>
      </c>
      <c r="AE244" s="284" t="s">
        <v>131</v>
      </c>
      <c r="AF244" s="284" t="s">
        <v>131</v>
      </c>
      <c r="AG244" s="284" t="s">
        <v>131</v>
      </c>
      <c r="AH244" s="284" t="s">
        <v>131</v>
      </c>
      <c r="AI244" s="284" t="s">
        <v>131</v>
      </c>
      <c r="AJ244" s="284" t="s">
        <v>131</v>
      </c>
      <c r="AK244" s="284" t="s">
        <v>131</v>
      </c>
      <c r="AL244" s="284" t="s">
        <v>131</v>
      </c>
      <c r="AM244" s="284" t="s">
        <v>131</v>
      </c>
      <c r="AN244" s="284" t="s">
        <v>131</v>
      </c>
      <c r="AO244" s="284" t="s">
        <v>131</v>
      </c>
      <c r="AP244" s="284" t="s">
        <v>131</v>
      </c>
      <c r="AQ244" s="284">
        <v>2.41</v>
      </c>
      <c r="AR244" s="284">
        <v>8.0000000000000002E-3</v>
      </c>
      <c r="AS244" s="284">
        <v>7.0000000000000007E-2</v>
      </c>
      <c r="AT244" s="284">
        <v>2.41</v>
      </c>
      <c r="AU244" s="284">
        <v>7.0000000000000001E-3</v>
      </c>
      <c r="AV244" s="284">
        <v>7.0000000000000007E-2</v>
      </c>
      <c r="AW244" s="284">
        <v>2.4079999999999999</v>
      </c>
      <c r="AX244" s="284">
        <v>6.0000000000000001E-3</v>
      </c>
      <c r="AY244" s="284">
        <v>7.3999999999999996E-2</v>
      </c>
      <c r="AZ244" s="284">
        <v>2.4079999999999999</v>
      </c>
      <c r="BA244" s="284">
        <v>4.0000000000000001E-3</v>
      </c>
      <c r="BB244" s="284">
        <v>7.0000000000000007E-2</v>
      </c>
      <c r="BC244" s="284">
        <v>2.41</v>
      </c>
      <c r="BD244" s="284">
        <v>3.0000000000000001E-3</v>
      </c>
      <c r="BE244" s="284">
        <v>7.0999999999999994E-2</v>
      </c>
      <c r="BF244" s="284">
        <v>2.41</v>
      </c>
      <c r="BG244" s="284">
        <v>3.0000000000000001E-3</v>
      </c>
      <c r="BH244" s="284">
        <v>7.0999999999999994E-2</v>
      </c>
    </row>
    <row r="245" spans="2:60" ht="16.5" customHeight="1" x14ac:dyDescent="0.3">
      <c r="B245" s="493"/>
      <c r="E245" s="280"/>
      <c r="F245" s="676" t="s">
        <v>1423</v>
      </c>
      <c r="G245" s="284" t="s">
        <v>131</v>
      </c>
      <c r="H245" s="284" t="s">
        <v>131</v>
      </c>
      <c r="I245" s="284" t="s">
        <v>131</v>
      </c>
      <c r="J245" s="284" t="s">
        <v>131</v>
      </c>
      <c r="K245" s="284" t="s">
        <v>131</v>
      </c>
      <c r="L245" s="284" t="s">
        <v>131</v>
      </c>
      <c r="M245" s="284" t="s">
        <v>131</v>
      </c>
      <c r="N245" s="284" t="s">
        <v>131</v>
      </c>
      <c r="O245" s="284" t="s">
        <v>131</v>
      </c>
      <c r="P245" s="284" t="s">
        <v>131</v>
      </c>
      <c r="Q245" s="284" t="s">
        <v>131</v>
      </c>
      <c r="R245" s="284" t="s">
        <v>131</v>
      </c>
      <c r="S245" s="284" t="s">
        <v>131</v>
      </c>
      <c r="T245" s="284" t="s">
        <v>131</v>
      </c>
      <c r="U245" s="284" t="s">
        <v>131</v>
      </c>
      <c r="V245" s="284" t="s">
        <v>131</v>
      </c>
      <c r="W245" s="284" t="s">
        <v>131</v>
      </c>
      <c r="X245" s="284" t="s">
        <v>131</v>
      </c>
      <c r="Y245" s="284" t="s">
        <v>131</v>
      </c>
      <c r="Z245" s="284" t="s">
        <v>131</v>
      </c>
      <c r="AA245" s="284" t="s">
        <v>131</v>
      </c>
      <c r="AB245" s="284" t="s">
        <v>131</v>
      </c>
      <c r="AC245" s="284" t="s">
        <v>131</v>
      </c>
      <c r="AD245" s="284" t="s">
        <v>131</v>
      </c>
      <c r="AE245" s="284" t="s">
        <v>131</v>
      </c>
      <c r="AF245" s="284" t="s">
        <v>131</v>
      </c>
      <c r="AG245" s="284" t="s">
        <v>131</v>
      </c>
      <c r="AH245" s="284" t="s">
        <v>131</v>
      </c>
      <c r="AI245" s="284" t="s">
        <v>131</v>
      </c>
      <c r="AJ245" s="284" t="s">
        <v>131</v>
      </c>
      <c r="AK245" s="284" t="s">
        <v>131</v>
      </c>
      <c r="AL245" s="284" t="s">
        <v>131</v>
      </c>
      <c r="AM245" s="284" t="s">
        <v>131</v>
      </c>
      <c r="AN245" s="284" t="s">
        <v>131</v>
      </c>
      <c r="AO245" s="284" t="s">
        <v>131</v>
      </c>
      <c r="AP245" s="284" t="s">
        <v>131</v>
      </c>
      <c r="AQ245" s="284">
        <v>2.407</v>
      </c>
      <c r="AR245" s="284">
        <v>7.3999999999999996E-2</v>
      </c>
      <c r="AS245" s="284">
        <v>0.109</v>
      </c>
      <c r="AT245" s="284">
        <v>2.407</v>
      </c>
      <c r="AU245" s="284">
        <v>6.7000000000000004E-2</v>
      </c>
      <c r="AV245" s="284">
        <v>0.11600000000000001</v>
      </c>
      <c r="AW245" s="284">
        <v>2.4049999999999998</v>
      </c>
      <c r="AX245" s="284">
        <v>5.8999999999999997E-2</v>
      </c>
      <c r="AY245" s="284">
        <v>0.123</v>
      </c>
      <c r="AZ245" s="284">
        <v>2.4049999999999998</v>
      </c>
      <c r="BA245" s="284">
        <v>5.5E-2</v>
      </c>
      <c r="BB245" s="284">
        <v>0.128</v>
      </c>
      <c r="BC245" s="284">
        <v>2.407</v>
      </c>
      <c r="BD245" s="284">
        <v>4.9000000000000002E-2</v>
      </c>
      <c r="BE245" s="284">
        <v>0.13400000000000001</v>
      </c>
      <c r="BF245" s="284">
        <v>2.407</v>
      </c>
      <c r="BG245" s="284">
        <v>4.7E-2</v>
      </c>
      <c r="BH245" s="284">
        <v>0.13600000000000001</v>
      </c>
    </row>
    <row r="246" spans="2:60" ht="16.5" customHeight="1" x14ac:dyDescent="0.3">
      <c r="B246" s="493"/>
      <c r="E246" s="280"/>
      <c r="F246" s="676" t="s">
        <v>1424</v>
      </c>
      <c r="G246" s="284" t="s">
        <v>131</v>
      </c>
      <c r="H246" s="284" t="s">
        <v>131</v>
      </c>
      <c r="I246" s="284" t="s">
        <v>131</v>
      </c>
      <c r="J246" s="284" t="s">
        <v>131</v>
      </c>
      <c r="K246" s="284" t="s">
        <v>131</v>
      </c>
      <c r="L246" s="284" t="s">
        <v>131</v>
      </c>
      <c r="M246" s="284" t="s">
        <v>131</v>
      </c>
      <c r="N246" s="284" t="s">
        <v>131</v>
      </c>
      <c r="O246" s="284" t="s">
        <v>131</v>
      </c>
      <c r="P246" s="284" t="s">
        <v>131</v>
      </c>
      <c r="Q246" s="284" t="s">
        <v>131</v>
      </c>
      <c r="R246" s="284" t="s">
        <v>131</v>
      </c>
      <c r="S246" s="284" t="s">
        <v>131</v>
      </c>
      <c r="T246" s="284" t="s">
        <v>131</v>
      </c>
      <c r="U246" s="284" t="s">
        <v>131</v>
      </c>
      <c r="V246" s="284" t="s">
        <v>131</v>
      </c>
      <c r="W246" s="284" t="s">
        <v>131</v>
      </c>
      <c r="X246" s="284" t="s">
        <v>131</v>
      </c>
      <c r="Y246" s="284" t="s">
        <v>131</v>
      </c>
      <c r="Z246" s="284" t="s">
        <v>131</v>
      </c>
      <c r="AA246" s="284" t="s">
        <v>131</v>
      </c>
      <c r="AB246" s="284" t="s">
        <v>131</v>
      </c>
      <c r="AC246" s="284" t="s">
        <v>131</v>
      </c>
      <c r="AD246" s="284" t="s">
        <v>131</v>
      </c>
      <c r="AE246" s="284" t="s">
        <v>131</v>
      </c>
      <c r="AF246" s="284" t="s">
        <v>131</v>
      </c>
      <c r="AG246" s="284" t="s">
        <v>131</v>
      </c>
      <c r="AH246" s="284" t="s">
        <v>131</v>
      </c>
      <c r="AI246" s="284" t="s">
        <v>131</v>
      </c>
      <c r="AJ246" s="284" t="s">
        <v>131</v>
      </c>
      <c r="AK246" s="284" t="s">
        <v>131</v>
      </c>
      <c r="AL246" s="284" t="s">
        <v>131</v>
      </c>
      <c r="AM246" s="284" t="s">
        <v>131</v>
      </c>
      <c r="AN246" s="284" t="s">
        <v>131</v>
      </c>
      <c r="AO246" s="284" t="s">
        <v>131</v>
      </c>
      <c r="AP246" s="284" t="s">
        <v>131</v>
      </c>
      <c r="AQ246" s="284">
        <v>2.407</v>
      </c>
      <c r="AR246" s="284">
        <v>3.2000000000000001E-2</v>
      </c>
      <c r="AS246" s="284">
        <v>7.0999999999999994E-2</v>
      </c>
      <c r="AT246" s="284">
        <v>2.407</v>
      </c>
      <c r="AU246" s="284">
        <v>2.7E-2</v>
      </c>
      <c r="AV246" s="284">
        <v>7.4999999999999997E-2</v>
      </c>
      <c r="AW246" s="284">
        <v>2.4049999999999998</v>
      </c>
      <c r="AX246" s="284">
        <v>2.3E-2</v>
      </c>
      <c r="AY246" s="284">
        <v>7.8E-2</v>
      </c>
      <c r="AZ246" s="284">
        <v>2.4049999999999998</v>
      </c>
      <c r="BA246" s="284">
        <v>1.9E-2</v>
      </c>
      <c r="BB246" s="284">
        <v>8.3000000000000004E-2</v>
      </c>
      <c r="BC246" s="284">
        <v>2.407</v>
      </c>
      <c r="BD246" s="284">
        <v>1.6E-2</v>
      </c>
      <c r="BE246" s="284">
        <v>8.6999999999999994E-2</v>
      </c>
      <c r="BF246" s="284">
        <v>2.407</v>
      </c>
      <c r="BG246" s="284">
        <v>1.4E-2</v>
      </c>
      <c r="BH246" s="284">
        <v>8.8999999999999996E-2</v>
      </c>
    </row>
    <row r="247" spans="2:60" ht="16.5" customHeight="1" x14ac:dyDescent="0.3">
      <c r="B247" s="493"/>
      <c r="E247" s="282" t="s">
        <v>908</v>
      </c>
      <c r="F247" s="676" t="s">
        <v>1179</v>
      </c>
      <c r="G247" s="284" t="s">
        <v>131</v>
      </c>
      <c r="H247" s="284" t="s">
        <v>131</v>
      </c>
      <c r="I247" s="284" t="s">
        <v>131</v>
      </c>
      <c r="J247" s="284" t="s">
        <v>131</v>
      </c>
      <c r="K247" s="284" t="s">
        <v>131</v>
      </c>
      <c r="L247" s="284" t="s">
        <v>131</v>
      </c>
      <c r="M247" s="284" t="s">
        <v>131</v>
      </c>
      <c r="N247" s="284" t="s">
        <v>131</v>
      </c>
      <c r="O247" s="284" t="s">
        <v>131</v>
      </c>
      <c r="P247" s="284" t="s">
        <v>131</v>
      </c>
      <c r="Q247" s="284" t="s">
        <v>131</v>
      </c>
      <c r="R247" s="284" t="s">
        <v>131</v>
      </c>
      <c r="S247" s="284" t="s">
        <v>131</v>
      </c>
      <c r="T247" s="284" t="s">
        <v>131</v>
      </c>
      <c r="U247" s="284" t="s">
        <v>131</v>
      </c>
      <c r="V247" s="284" t="s">
        <v>131</v>
      </c>
      <c r="W247" s="284" t="s">
        <v>131</v>
      </c>
      <c r="X247" s="284" t="s">
        <v>131</v>
      </c>
      <c r="Y247" s="284" t="s">
        <v>131</v>
      </c>
      <c r="Z247" s="284" t="s">
        <v>131</v>
      </c>
      <c r="AA247" s="284" t="s">
        <v>131</v>
      </c>
      <c r="AB247" s="284" t="s">
        <v>131</v>
      </c>
      <c r="AC247" s="284" t="s">
        <v>131</v>
      </c>
      <c r="AD247" s="284" t="s">
        <v>131</v>
      </c>
      <c r="AE247" s="284" t="s">
        <v>131</v>
      </c>
      <c r="AF247" s="284" t="s">
        <v>131</v>
      </c>
      <c r="AG247" s="284" t="s">
        <v>131</v>
      </c>
      <c r="AH247" s="284" t="s">
        <v>131</v>
      </c>
      <c r="AI247" s="284" t="s">
        <v>131</v>
      </c>
      <c r="AJ247" s="284" t="s">
        <v>131</v>
      </c>
      <c r="AK247" s="284" t="s">
        <v>131</v>
      </c>
      <c r="AL247" s="284" t="s">
        <v>131</v>
      </c>
      <c r="AM247" s="284" t="s">
        <v>131</v>
      </c>
      <c r="AN247" s="284" t="s">
        <v>131</v>
      </c>
      <c r="AO247" s="284" t="s">
        <v>131</v>
      </c>
      <c r="AP247" s="284" t="s">
        <v>131</v>
      </c>
      <c r="AQ247" s="284">
        <v>2.16</v>
      </c>
      <c r="AR247" s="284">
        <v>7.0000000000000001E-3</v>
      </c>
      <c r="AS247" s="284">
        <v>0.11</v>
      </c>
      <c r="AT247" s="284">
        <v>2.16</v>
      </c>
      <c r="AU247" s="284">
        <v>6.0000000000000001E-3</v>
      </c>
      <c r="AV247" s="284">
        <v>0.109</v>
      </c>
      <c r="AW247" s="284">
        <v>2.157</v>
      </c>
      <c r="AX247" s="284">
        <v>5.0000000000000001E-3</v>
      </c>
      <c r="AY247" s="284">
        <v>0.108</v>
      </c>
      <c r="AZ247" s="284">
        <v>2.1560000000000001</v>
      </c>
      <c r="BA247" s="284">
        <v>4.0000000000000001E-3</v>
      </c>
      <c r="BB247" s="284">
        <v>0.107</v>
      </c>
      <c r="BC247" s="284">
        <v>2.16</v>
      </c>
      <c r="BD247" s="284">
        <v>4.0000000000000001E-3</v>
      </c>
      <c r="BE247" s="284">
        <v>0.105</v>
      </c>
      <c r="BF247" s="284">
        <v>2.16</v>
      </c>
      <c r="BG247" s="284">
        <v>4.0000000000000001E-3</v>
      </c>
      <c r="BH247" s="284">
        <v>0.105</v>
      </c>
    </row>
    <row r="248" spans="2:60" ht="16.5" customHeight="1" x14ac:dyDescent="0.3">
      <c r="B248" s="493"/>
      <c r="E248" s="280"/>
      <c r="F248" s="676" t="s">
        <v>1180</v>
      </c>
      <c r="G248" s="284" t="s">
        <v>131</v>
      </c>
      <c r="H248" s="284" t="s">
        <v>131</v>
      </c>
      <c r="I248" s="284" t="s">
        <v>131</v>
      </c>
      <c r="J248" s="284" t="s">
        <v>131</v>
      </c>
      <c r="K248" s="284" t="s">
        <v>131</v>
      </c>
      <c r="L248" s="284" t="s">
        <v>131</v>
      </c>
      <c r="M248" s="284" t="s">
        <v>131</v>
      </c>
      <c r="N248" s="284" t="s">
        <v>131</v>
      </c>
      <c r="O248" s="284" t="s">
        <v>131</v>
      </c>
      <c r="P248" s="284" t="s">
        <v>131</v>
      </c>
      <c r="Q248" s="284" t="s">
        <v>131</v>
      </c>
      <c r="R248" s="284" t="s">
        <v>131</v>
      </c>
      <c r="S248" s="284" t="s">
        <v>131</v>
      </c>
      <c r="T248" s="284" t="s">
        <v>131</v>
      </c>
      <c r="U248" s="284" t="s">
        <v>131</v>
      </c>
      <c r="V248" s="284" t="s">
        <v>131</v>
      </c>
      <c r="W248" s="284" t="s">
        <v>131</v>
      </c>
      <c r="X248" s="284" t="s">
        <v>131</v>
      </c>
      <c r="Y248" s="284" t="s">
        <v>131</v>
      </c>
      <c r="Z248" s="284" t="s">
        <v>131</v>
      </c>
      <c r="AA248" s="284" t="s">
        <v>131</v>
      </c>
      <c r="AB248" s="284" t="s">
        <v>131</v>
      </c>
      <c r="AC248" s="284" t="s">
        <v>131</v>
      </c>
      <c r="AD248" s="284" t="s">
        <v>131</v>
      </c>
      <c r="AE248" s="284" t="s">
        <v>131</v>
      </c>
      <c r="AF248" s="284" t="s">
        <v>131</v>
      </c>
      <c r="AG248" s="284" t="s">
        <v>131</v>
      </c>
      <c r="AH248" s="284" t="s">
        <v>131</v>
      </c>
      <c r="AI248" s="284" t="s">
        <v>131</v>
      </c>
      <c r="AJ248" s="284" t="s">
        <v>131</v>
      </c>
      <c r="AK248" s="284" t="s">
        <v>131</v>
      </c>
      <c r="AL248" s="284" t="s">
        <v>131</v>
      </c>
      <c r="AM248" s="284" t="s">
        <v>131</v>
      </c>
      <c r="AN248" s="284" t="s">
        <v>131</v>
      </c>
      <c r="AO248" s="284" t="s">
        <v>131</v>
      </c>
      <c r="AP248" s="284" t="s">
        <v>131</v>
      </c>
      <c r="AQ248" s="284">
        <v>2.1579999999999999</v>
      </c>
      <c r="AR248" s="284">
        <v>8.0000000000000002E-3</v>
      </c>
      <c r="AS248" s="284">
        <v>7.0000000000000007E-2</v>
      </c>
      <c r="AT248" s="284">
        <v>2.1579999999999999</v>
      </c>
      <c r="AU248" s="284">
        <v>7.0000000000000001E-3</v>
      </c>
      <c r="AV248" s="284">
        <v>7.0000000000000007E-2</v>
      </c>
      <c r="AW248" s="284">
        <v>2.1549999999999998</v>
      </c>
      <c r="AX248" s="284">
        <v>6.0000000000000001E-3</v>
      </c>
      <c r="AY248" s="284">
        <v>7.3999999999999996E-2</v>
      </c>
      <c r="AZ248" s="284">
        <v>2.1539999999999999</v>
      </c>
      <c r="BA248" s="284">
        <v>4.0000000000000001E-3</v>
      </c>
      <c r="BB248" s="284">
        <v>7.0000000000000007E-2</v>
      </c>
      <c r="BC248" s="284">
        <v>2.1579999999999999</v>
      </c>
      <c r="BD248" s="284">
        <v>3.0000000000000001E-3</v>
      </c>
      <c r="BE248" s="284">
        <v>7.0999999999999994E-2</v>
      </c>
      <c r="BF248" s="284">
        <v>2.1579999999999999</v>
      </c>
      <c r="BG248" s="284">
        <v>3.0000000000000001E-3</v>
      </c>
      <c r="BH248" s="284">
        <v>7.0999999999999994E-2</v>
      </c>
    </row>
    <row r="249" spans="2:60" ht="16.5" customHeight="1" x14ac:dyDescent="0.3">
      <c r="B249" s="493"/>
      <c r="E249" s="280"/>
      <c r="F249" s="676" t="s">
        <v>1423</v>
      </c>
      <c r="G249" s="284" t="s">
        <v>131</v>
      </c>
      <c r="H249" s="284" t="s">
        <v>131</v>
      </c>
      <c r="I249" s="284" t="s">
        <v>131</v>
      </c>
      <c r="J249" s="284" t="s">
        <v>131</v>
      </c>
      <c r="K249" s="284" t="s">
        <v>131</v>
      </c>
      <c r="L249" s="284" t="s">
        <v>131</v>
      </c>
      <c r="M249" s="284" t="s">
        <v>131</v>
      </c>
      <c r="N249" s="284" t="s">
        <v>131</v>
      </c>
      <c r="O249" s="284" t="s">
        <v>131</v>
      </c>
      <c r="P249" s="284" t="s">
        <v>131</v>
      </c>
      <c r="Q249" s="284" t="s">
        <v>131</v>
      </c>
      <c r="R249" s="284" t="s">
        <v>131</v>
      </c>
      <c r="S249" s="284" t="s">
        <v>131</v>
      </c>
      <c r="T249" s="284" t="s">
        <v>131</v>
      </c>
      <c r="U249" s="284" t="s">
        <v>131</v>
      </c>
      <c r="V249" s="284" t="s">
        <v>131</v>
      </c>
      <c r="W249" s="284" t="s">
        <v>131</v>
      </c>
      <c r="X249" s="284" t="s">
        <v>131</v>
      </c>
      <c r="Y249" s="284" t="s">
        <v>131</v>
      </c>
      <c r="Z249" s="284" t="s">
        <v>131</v>
      </c>
      <c r="AA249" s="284" t="s">
        <v>131</v>
      </c>
      <c r="AB249" s="284" t="s">
        <v>131</v>
      </c>
      <c r="AC249" s="284" t="s">
        <v>131</v>
      </c>
      <c r="AD249" s="284" t="s">
        <v>131</v>
      </c>
      <c r="AE249" s="284" t="s">
        <v>131</v>
      </c>
      <c r="AF249" s="284" t="s">
        <v>131</v>
      </c>
      <c r="AG249" s="284" t="s">
        <v>131</v>
      </c>
      <c r="AH249" s="284" t="s">
        <v>131</v>
      </c>
      <c r="AI249" s="284" t="s">
        <v>131</v>
      </c>
      <c r="AJ249" s="284" t="s">
        <v>131</v>
      </c>
      <c r="AK249" s="284" t="s">
        <v>131</v>
      </c>
      <c r="AL249" s="284" t="s">
        <v>131</v>
      </c>
      <c r="AM249" s="284" t="s">
        <v>131</v>
      </c>
      <c r="AN249" s="284" t="s">
        <v>131</v>
      </c>
      <c r="AO249" s="284" t="s">
        <v>131</v>
      </c>
      <c r="AP249" s="284" t="s">
        <v>131</v>
      </c>
      <c r="AQ249" s="284">
        <v>2.1549999999999998</v>
      </c>
      <c r="AR249" s="284">
        <v>7.3999999999999996E-2</v>
      </c>
      <c r="AS249" s="284">
        <v>0.109</v>
      </c>
      <c r="AT249" s="284">
        <v>2.1549999999999998</v>
      </c>
      <c r="AU249" s="284">
        <v>6.7000000000000004E-2</v>
      </c>
      <c r="AV249" s="284">
        <v>0.11600000000000001</v>
      </c>
      <c r="AW249" s="284">
        <v>2.1509999999999998</v>
      </c>
      <c r="AX249" s="284">
        <v>5.8999999999999997E-2</v>
      </c>
      <c r="AY249" s="284">
        <v>0.123</v>
      </c>
      <c r="AZ249" s="284">
        <v>2.1509999999999998</v>
      </c>
      <c r="BA249" s="284">
        <v>5.5E-2</v>
      </c>
      <c r="BB249" s="284">
        <v>0.128</v>
      </c>
      <c r="BC249" s="284">
        <v>2.1549999999999998</v>
      </c>
      <c r="BD249" s="284">
        <v>4.9000000000000002E-2</v>
      </c>
      <c r="BE249" s="284">
        <v>0.13400000000000001</v>
      </c>
      <c r="BF249" s="284">
        <v>2.1549999999999998</v>
      </c>
      <c r="BG249" s="284">
        <v>4.7E-2</v>
      </c>
      <c r="BH249" s="284">
        <v>0.13600000000000001</v>
      </c>
    </row>
    <row r="250" spans="2:60" ht="16.5" customHeight="1" x14ac:dyDescent="0.3">
      <c r="B250" s="493"/>
      <c r="E250" s="280"/>
      <c r="F250" s="676" t="s">
        <v>1424</v>
      </c>
      <c r="G250" s="284" t="s">
        <v>131</v>
      </c>
      <c r="H250" s="284" t="s">
        <v>131</v>
      </c>
      <c r="I250" s="284" t="s">
        <v>131</v>
      </c>
      <c r="J250" s="284" t="s">
        <v>131</v>
      </c>
      <c r="K250" s="284" t="s">
        <v>131</v>
      </c>
      <c r="L250" s="284" t="s">
        <v>131</v>
      </c>
      <c r="M250" s="284" t="s">
        <v>131</v>
      </c>
      <c r="N250" s="284" t="s">
        <v>131</v>
      </c>
      <c r="O250" s="284" t="s">
        <v>131</v>
      </c>
      <c r="P250" s="284" t="s">
        <v>131</v>
      </c>
      <c r="Q250" s="284" t="s">
        <v>131</v>
      </c>
      <c r="R250" s="284" t="s">
        <v>131</v>
      </c>
      <c r="S250" s="284" t="s">
        <v>131</v>
      </c>
      <c r="T250" s="284" t="s">
        <v>131</v>
      </c>
      <c r="U250" s="284" t="s">
        <v>131</v>
      </c>
      <c r="V250" s="284" t="s">
        <v>131</v>
      </c>
      <c r="W250" s="284" t="s">
        <v>131</v>
      </c>
      <c r="X250" s="284" t="s">
        <v>131</v>
      </c>
      <c r="Y250" s="284" t="s">
        <v>131</v>
      </c>
      <c r="Z250" s="284" t="s">
        <v>131</v>
      </c>
      <c r="AA250" s="284" t="s">
        <v>131</v>
      </c>
      <c r="AB250" s="284" t="s">
        <v>131</v>
      </c>
      <c r="AC250" s="284" t="s">
        <v>131</v>
      </c>
      <c r="AD250" s="284" t="s">
        <v>131</v>
      </c>
      <c r="AE250" s="284" t="s">
        <v>131</v>
      </c>
      <c r="AF250" s="284" t="s">
        <v>131</v>
      </c>
      <c r="AG250" s="284" t="s">
        <v>131</v>
      </c>
      <c r="AH250" s="284" t="s">
        <v>131</v>
      </c>
      <c r="AI250" s="284" t="s">
        <v>131</v>
      </c>
      <c r="AJ250" s="284" t="s">
        <v>131</v>
      </c>
      <c r="AK250" s="284" t="s">
        <v>131</v>
      </c>
      <c r="AL250" s="284" t="s">
        <v>131</v>
      </c>
      <c r="AM250" s="284" t="s">
        <v>131</v>
      </c>
      <c r="AN250" s="284" t="s">
        <v>131</v>
      </c>
      <c r="AO250" s="284" t="s">
        <v>131</v>
      </c>
      <c r="AP250" s="284" t="s">
        <v>131</v>
      </c>
      <c r="AQ250" s="284">
        <v>2.1549999999999998</v>
      </c>
      <c r="AR250" s="284">
        <v>3.2000000000000001E-2</v>
      </c>
      <c r="AS250" s="284">
        <v>7.0999999999999994E-2</v>
      </c>
      <c r="AT250" s="284">
        <v>2.1549999999999998</v>
      </c>
      <c r="AU250" s="284">
        <v>2.7E-2</v>
      </c>
      <c r="AV250" s="284">
        <v>7.4999999999999997E-2</v>
      </c>
      <c r="AW250" s="284">
        <v>2.1509999999999998</v>
      </c>
      <c r="AX250" s="284">
        <v>2.3E-2</v>
      </c>
      <c r="AY250" s="284">
        <v>7.8E-2</v>
      </c>
      <c r="AZ250" s="284">
        <v>2.1509999999999998</v>
      </c>
      <c r="BA250" s="284">
        <v>1.9E-2</v>
      </c>
      <c r="BB250" s="284">
        <v>8.3000000000000004E-2</v>
      </c>
      <c r="BC250" s="284">
        <v>2.1549999999999998</v>
      </c>
      <c r="BD250" s="284">
        <v>1.6E-2</v>
      </c>
      <c r="BE250" s="284">
        <v>8.6999999999999994E-2</v>
      </c>
      <c r="BF250" s="284">
        <v>2.1549999999999998</v>
      </c>
      <c r="BG250" s="284">
        <v>1.4E-2</v>
      </c>
      <c r="BH250" s="284">
        <v>8.8999999999999996E-2</v>
      </c>
    </row>
    <row r="251" spans="2:60" ht="16.5" customHeight="1" x14ac:dyDescent="0.3">
      <c r="B251" s="493"/>
      <c r="E251" s="282" t="s">
        <v>909</v>
      </c>
      <c r="F251" s="676" t="s">
        <v>1179</v>
      </c>
      <c r="G251" s="284" t="s">
        <v>131</v>
      </c>
      <c r="H251" s="284" t="s">
        <v>131</v>
      </c>
      <c r="I251" s="284" t="s">
        <v>131</v>
      </c>
      <c r="J251" s="284" t="s">
        <v>131</v>
      </c>
      <c r="K251" s="284" t="s">
        <v>131</v>
      </c>
      <c r="L251" s="284" t="s">
        <v>131</v>
      </c>
      <c r="M251" s="284" t="s">
        <v>131</v>
      </c>
      <c r="N251" s="284" t="s">
        <v>131</v>
      </c>
      <c r="O251" s="284" t="s">
        <v>131</v>
      </c>
      <c r="P251" s="284" t="s">
        <v>131</v>
      </c>
      <c r="Q251" s="284" t="s">
        <v>131</v>
      </c>
      <c r="R251" s="284" t="s">
        <v>131</v>
      </c>
      <c r="S251" s="284" t="s">
        <v>131</v>
      </c>
      <c r="T251" s="284" t="s">
        <v>131</v>
      </c>
      <c r="U251" s="284" t="s">
        <v>131</v>
      </c>
      <c r="V251" s="284" t="s">
        <v>131</v>
      </c>
      <c r="W251" s="284" t="s">
        <v>131</v>
      </c>
      <c r="X251" s="284" t="s">
        <v>131</v>
      </c>
      <c r="Y251" s="284" t="s">
        <v>131</v>
      </c>
      <c r="Z251" s="284" t="s">
        <v>131</v>
      </c>
      <c r="AA251" s="284" t="s">
        <v>131</v>
      </c>
      <c r="AB251" s="284" t="s">
        <v>131</v>
      </c>
      <c r="AC251" s="284" t="s">
        <v>131</v>
      </c>
      <c r="AD251" s="284" t="s">
        <v>131</v>
      </c>
      <c r="AE251" s="284" t="s">
        <v>131</v>
      </c>
      <c r="AF251" s="284" t="s">
        <v>131</v>
      </c>
      <c r="AG251" s="284" t="s">
        <v>131</v>
      </c>
      <c r="AH251" s="284" t="s">
        <v>131</v>
      </c>
      <c r="AI251" s="284" t="s">
        <v>131</v>
      </c>
      <c r="AJ251" s="284" t="s">
        <v>131</v>
      </c>
      <c r="AK251" s="284" t="s">
        <v>131</v>
      </c>
      <c r="AL251" s="284" t="s">
        <v>131</v>
      </c>
      <c r="AM251" s="284" t="s">
        <v>131</v>
      </c>
      <c r="AN251" s="284" t="s">
        <v>131</v>
      </c>
      <c r="AO251" s="284" t="s">
        <v>131</v>
      </c>
      <c r="AP251" s="284" t="s">
        <v>131</v>
      </c>
      <c r="AQ251" s="284">
        <v>1.9079999999999999</v>
      </c>
      <c r="AR251" s="284">
        <v>7.0000000000000001E-3</v>
      </c>
      <c r="AS251" s="284">
        <v>0.11</v>
      </c>
      <c r="AT251" s="284">
        <v>1.9079999999999999</v>
      </c>
      <c r="AU251" s="284">
        <v>6.0000000000000001E-3</v>
      </c>
      <c r="AV251" s="284">
        <v>0.109</v>
      </c>
      <c r="AW251" s="284">
        <v>1.903</v>
      </c>
      <c r="AX251" s="284">
        <v>5.0000000000000001E-3</v>
      </c>
      <c r="AY251" s="284">
        <v>0.108</v>
      </c>
      <c r="AZ251" s="284">
        <v>1.9019999999999999</v>
      </c>
      <c r="BA251" s="284">
        <v>4.0000000000000001E-3</v>
      </c>
      <c r="BB251" s="284">
        <v>0.107</v>
      </c>
      <c r="BC251" s="284">
        <v>1.9079999999999999</v>
      </c>
      <c r="BD251" s="284">
        <v>4.0000000000000001E-3</v>
      </c>
      <c r="BE251" s="284">
        <v>0.105</v>
      </c>
      <c r="BF251" s="284">
        <v>1.9079999999999999</v>
      </c>
      <c r="BG251" s="284">
        <v>4.0000000000000001E-3</v>
      </c>
      <c r="BH251" s="284">
        <v>0.105</v>
      </c>
    </row>
    <row r="252" spans="2:60" ht="16.5" customHeight="1" x14ac:dyDescent="0.3">
      <c r="B252" s="493"/>
      <c r="E252" s="280"/>
      <c r="F252" s="676" t="s">
        <v>1180</v>
      </c>
      <c r="G252" s="284" t="s">
        <v>131</v>
      </c>
      <c r="H252" s="284" t="s">
        <v>131</v>
      </c>
      <c r="I252" s="284" t="s">
        <v>131</v>
      </c>
      <c r="J252" s="284" t="s">
        <v>131</v>
      </c>
      <c r="K252" s="284" t="s">
        <v>131</v>
      </c>
      <c r="L252" s="284" t="s">
        <v>131</v>
      </c>
      <c r="M252" s="284" t="s">
        <v>131</v>
      </c>
      <c r="N252" s="284" t="s">
        <v>131</v>
      </c>
      <c r="O252" s="284" t="s">
        <v>131</v>
      </c>
      <c r="P252" s="284" t="s">
        <v>131</v>
      </c>
      <c r="Q252" s="284" t="s">
        <v>131</v>
      </c>
      <c r="R252" s="284" t="s">
        <v>131</v>
      </c>
      <c r="S252" s="284" t="s">
        <v>131</v>
      </c>
      <c r="T252" s="284" t="s">
        <v>131</v>
      </c>
      <c r="U252" s="284" t="s">
        <v>131</v>
      </c>
      <c r="V252" s="284" t="s">
        <v>131</v>
      </c>
      <c r="W252" s="284" t="s">
        <v>131</v>
      </c>
      <c r="X252" s="284" t="s">
        <v>131</v>
      </c>
      <c r="Y252" s="284" t="s">
        <v>131</v>
      </c>
      <c r="Z252" s="284" t="s">
        <v>131</v>
      </c>
      <c r="AA252" s="284" t="s">
        <v>131</v>
      </c>
      <c r="AB252" s="284" t="s">
        <v>131</v>
      </c>
      <c r="AC252" s="284" t="s">
        <v>131</v>
      </c>
      <c r="AD252" s="284" t="s">
        <v>131</v>
      </c>
      <c r="AE252" s="284" t="s">
        <v>131</v>
      </c>
      <c r="AF252" s="284" t="s">
        <v>131</v>
      </c>
      <c r="AG252" s="284" t="s">
        <v>131</v>
      </c>
      <c r="AH252" s="284" t="s">
        <v>131</v>
      </c>
      <c r="AI252" s="284" t="s">
        <v>131</v>
      </c>
      <c r="AJ252" s="284" t="s">
        <v>131</v>
      </c>
      <c r="AK252" s="284" t="s">
        <v>131</v>
      </c>
      <c r="AL252" s="284" t="s">
        <v>131</v>
      </c>
      <c r="AM252" s="284" t="s">
        <v>131</v>
      </c>
      <c r="AN252" s="284" t="s">
        <v>131</v>
      </c>
      <c r="AO252" s="284" t="s">
        <v>131</v>
      </c>
      <c r="AP252" s="284" t="s">
        <v>131</v>
      </c>
      <c r="AQ252" s="284">
        <v>1.9059999999999999</v>
      </c>
      <c r="AR252" s="284">
        <v>8.0000000000000002E-3</v>
      </c>
      <c r="AS252" s="284">
        <v>7.0000000000000007E-2</v>
      </c>
      <c r="AT252" s="284">
        <v>1.9059999999999999</v>
      </c>
      <c r="AU252" s="284">
        <v>7.0000000000000001E-3</v>
      </c>
      <c r="AV252" s="284">
        <v>7.0000000000000007E-2</v>
      </c>
      <c r="AW252" s="284">
        <v>1.901</v>
      </c>
      <c r="AX252" s="284">
        <v>6.0000000000000001E-3</v>
      </c>
      <c r="AY252" s="284">
        <v>7.3999999999999996E-2</v>
      </c>
      <c r="AZ252" s="284">
        <v>1.9</v>
      </c>
      <c r="BA252" s="284">
        <v>4.0000000000000001E-3</v>
      </c>
      <c r="BB252" s="284">
        <v>7.0000000000000007E-2</v>
      </c>
      <c r="BC252" s="284">
        <v>1.9059999999999999</v>
      </c>
      <c r="BD252" s="284">
        <v>3.0000000000000001E-3</v>
      </c>
      <c r="BE252" s="284">
        <v>7.0999999999999994E-2</v>
      </c>
      <c r="BF252" s="284">
        <v>1.9059999999999999</v>
      </c>
      <c r="BG252" s="284">
        <v>3.0000000000000001E-3</v>
      </c>
      <c r="BH252" s="284">
        <v>7.0999999999999994E-2</v>
      </c>
    </row>
    <row r="253" spans="2:60" ht="16.5" customHeight="1" x14ac:dyDescent="0.3">
      <c r="B253" s="493"/>
      <c r="E253" s="280"/>
      <c r="F253" s="676" t="s">
        <v>1423</v>
      </c>
      <c r="G253" s="284" t="s">
        <v>131</v>
      </c>
      <c r="H253" s="284" t="s">
        <v>131</v>
      </c>
      <c r="I253" s="284" t="s">
        <v>131</v>
      </c>
      <c r="J253" s="284" t="s">
        <v>131</v>
      </c>
      <c r="K253" s="284" t="s">
        <v>131</v>
      </c>
      <c r="L253" s="284" t="s">
        <v>131</v>
      </c>
      <c r="M253" s="284" t="s">
        <v>131</v>
      </c>
      <c r="N253" s="284" t="s">
        <v>131</v>
      </c>
      <c r="O253" s="284" t="s">
        <v>131</v>
      </c>
      <c r="P253" s="284" t="s">
        <v>131</v>
      </c>
      <c r="Q253" s="284" t="s">
        <v>131</v>
      </c>
      <c r="R253" s="284" t="s">
        <v>131</v>
      </c>
      <c r="S253" s="284" t="s">
        <v>131</v>
      </c>
      <c r="T253" s="284" t="s">
        <v>131</v>
      </c>
      <c r="U253" s="284" t="s">
        <v>131</v>
      </c>
      <c r="V253" s="284" t="s">
        <v>131</v>
      </c>
      <c r="W253" s="284" t="s">
        <v>131</v>
      </c>
      <c r="X253" s="284" t="s">
        <v>131</v>
      </c>
      <c r="Y253" s="284" t="s">
        <v>131</v>
      </c>
      <c r="Z253" s="284" t="s">
        <v>131</v>
      </c>
      <c r="AA253" s="284" t="s">
        <v>131</v>
      </c>
      <c r="AB253" s="284" t="s">
        <v>131</v>
      </c>
      <c r="AC253" s="284" t="s">
        <v>131</v>
      </c>
      <c r="AD253" s="284" t="s">
        <v>131</v>
      </c>
      <c r="AE253" s="284" t="s">
        <v>131</v>
      </c>
      <c r="AF253" s="284" t="s">
        <v>131</v>
      </c>
      <c r="AG253" s="284" t="s">
        <v>131</v>
      </c>
      <c r="AH253" s="284" t="s">
        <v>131</v>
      </c>
      <c r="AI253" s="284" t="s">
        <v>131</v>
      </c>
      <c r="AJ253" s="284" t="s">
        <v>131</v>
      </c>
      <c r="AK253" s="284" t="s">
        <v>131</v>
      </c>
      <c r="AL253" s="284" t="s">
        <v>131</v>
      </c>
      <c r="AM253" s="284" t="s">
        <v>131</v>
      </c>
      <c r="AN253" s="284" t="s">
        <v>131</v>
      </c>
      <c r="AO253" s="284" t="s">
        <v>131</v>
      </c>
      <c r="AP253" s="284" t="s">
        <v>131</v>
      </c>
      <c r="AQ253" s="284">
        <v>1.903</v>
      </c>
      <c r="AR253" s="284">
        <v>7.3999999999999996E-2</v>
      </c>
      <c r="AS253" s="284">
        <v>0.109</v>
      </c>
      <c r="AT253" s="284">
        <v>1.903</v>
      </c>
      <c r="AU253" s="284">
        <v>6.7000000000000004E-2</v>
      </c>
      <c r="AV253" s="284">
        <v>0.11600000000000001</v>
      </c>
      <c r="AW253" s="284">
        <v>1.8979999999999999</v>
      </c>
      <c r="AX253" s="284">
        <v>5.8999999999999997E-2</v>
      </c>
      <c r="AY253" s="284">
        <v>0.123</v>
      </c>
      <c r="AZ253" s="284">
        <v>1.897</v>
      </c>
      <c r="BA253" s="284">
        <v>5.5E-2</v>
      </c>
      <c r="BB253" s="284">
        <v>0.128</v>
      </c>
      <c r="BC253" s="284">
        <v>1.9019999999999999</v>
      </c>
      <c r="BD253" s="284">
        <v>4.9000000000000002E-2</v>
      </c>
      <c r="BE253" s="284">
        <v>0.13400000000000001</v>
      </c>
      <c r="BF253" s="284">
        <v>1.903</v>
      </c>
      <c r="BG253" s="284">
        <v>4.7E-2</v>
      </c>
      <c r="BH253" s="284">
        <v>0.13600000000000001</v>
      </c>
    </row>
    <row r="254" spans="2:60" ht="16.5" customHeight="1" x14ac:dyDescent="0.3">
      <c r="B254" s="493"/>
      <c r="E254" s="283"/>
      <c r="F254" s="676" t="s">
        <v>1424</v>
      </c>
      <c r="G254" s="284" t="s">
        <v>131</v>
      </c>
      <c r="H254" s="284" t="s">
        <v>131</v>
      </c>
      <c r="I254" s="284" t="s">
        <v>131</v>
      </c>
      <c r="J254" s="284" t="s">
        <v>131</v>
      </c>
      <c r="K254" s="284" t="s">
        <v>131</v>
      </c>
      <c r="L254" s="284" t="s">
        <v>131</v>
      </c>
      <c r="M254" s="284" t="s">
        <v>131</v>
      </c>
      <c r="N254" s="284" t="s">
        <v>131</v>
      </c>
      <c r="O254" s="284" t="s">
        <v>131</v>
      </c>
      <c r="P254" s="284" t="s">
        <v>131</v>
      </c>
      <c r="Q254" s="284" t="s">
        <v>131</v>
      </c>
      <c r="R254" s="284" t="s">
        <v>131</v>
      </c>
      <c r="S254" s="284" t="s">
        <v>131</v>
      </c>
      <c r="T254" s="284" t="s">
        <v>131</v>
      </c>
      <c r="U254" s="284" t="s">
        <v>131</v>
      </c>
      <c r="V254" s="284" t="s">
        <v>131</v>
      </c>
      <c r="W254" s="284" t="s">
        <v>131</v>
      </c>
      <c r="X254" s="284" t="s">
        <v>131</v>
      </c>
      <c r="Y254" s="284" t="s">
        <v>131</v>
      </c>
      <c r="Z254" s="284" t="s">
        <v>131</v>
      </c>
      <c r="AA254" s="284" t="s">
        <v>131</v>
      </c>
      <c r="AB254" s="284" t="s">
        <v>131</v>
      </c>
      <c r="AC254" s="284" t="s">
        <v>131</v>
      </c>
      <c r="AD254" s="284" t="s">
        <v>131</v>
      </c>
      <c r="AE254" s="284" t="s">
        <v>131</v>
      </c>
      <c r="AF254" s="284" t="s">
        <v>131</v>
      </c>
      <c r="AG254" s="284" t="s">
        <v>131</v>
      </c>
      <c r="AH254" s="284" t="s">
        <v>131</v>
      </c>
      <c r="AI254" s="284" t="s">
        <v>131</v>
      </c>
      <c r="AJ254" s="284" t="s">
        <v>131</v>
      </c>
      <c r="AK254" s="284" t="s">
        <v>131</v>
      </c>
      <c r="AL254" s="284" t="s">
        <v>131</v>
      </c>
      <c r="AM254" s="284" t="s">
        <v>131</v>
      </c>
      <c r="AN254" s="284" t="s">
        <v>131</v>
      </c>
      <c r="AO254" s="284" t="s">
        <v>131</v>
      </c>
      <c r="AP254" s="284" t="s">
        <v>131</v>
      </c>
      <c r="AQ254" s="284">
        <v>1.903</v>
      </c>
      <c r="AR254" s="284">
        <v>3.2000000000000001E-2</v>
      </c>
      <c r="AS254" s="284">
        <v>7.0999999999999994E-2</v>
      </c>
      <c r="AT254" s="284">
        <v>1.903</v>
      </c>
      <c r="AU254" s="284">
        <v>2.7E-2</v>
      </c>
      <c r="AV254" s="284">
        <v>7.4999999999999997E-2</v>
      </c>
      <c r="AW254" s="284">
        <v>1.8979999999999999</v>
      </c>
      <c r="AX254" s="284">
        <v>2.3E-2</v>
      </c>
      <c r="AY254" s="284">
        <v>7.8E-2</v>
      </c>
      <c r="AZ254" s="284">
        <v>1.897</v>
      </c>
      <c r="BA254" s="284">
        <v>1.9E-2</v>
      </c>
      <c r="BB254" s="284">
        <v>8.3000000000000004E-2</v>
      </c>
      <c r="BC254" s="284">
        <v>1.9019999999999999</v>
      </c>
      <c r="BD254" s="284">
        <v>1.6E-2</v>
      </c>
      <c r="BE254" s="284">
        <v>8.6999999999999994E-2</v>
      </c>
      <c r="BF254" s="284">
        <v>1.903</v>
      </c>
      <c r="BG254" s="284">
        <v>1.4E-2</v>
      </c>
      <c r="BH254" s="284">
        <v>8.8999999999999996E-2</v>
      </c>
    </row>
    <row r="255" spans="2:60" ht="16.5" customHeight="1" x14ac:dyDescent="0.3">
      <c r="B255" s="493"/>
      <c r="E255" s="282" t="s">
        <v>910</v>
      </c>
      <c r="F255" s="676" t="s">
        <v>1179</v>
      </c>
      <c r="G255" s="284" t="s">
        <v>131</v>
      </c>
      <c r="H255" s="284" t="s">
        <v>131</v>
      </c>
      <c r="I255" s="284" t="s">
        <v>131</v>
      </c>
      <c r="J255" s="284" t="s">
        <v>131</v>
      </c>
      <c r="K255" s="284" t="s">
        <v>131</v>
      </c>
      <c r="L255" s="284" t="s">
        <v>131</v>
      </c>
      <c r="M255" s="284" t="s">
        <v>131</v>
      </c>
      <c r="N255" s="284" t="s">
        <v>131</v>
      </c>
      <c r="O255" s="284" t="s">
        <v>131</v>
      </c>
      <c r="P255" s="284" t="s">
        <v>131</v>
      </c>
      <c r="Q255" s="284" t="s">
        <v>131</v>
      </c>
      <c r="R255" s="284" t="s">
        <v>131</v>
      </c>
      <c r="S255" s="284" t="s">
        <v>131</v>
      </c>
      <c r="T255" s="284" t="s">
        <v>131</v>
      </c>
      <c r="U255" s="284" t="s">
        <v>131</v>
      </c>
      <c r="V255" s="284" t="s">
        <v>131</v>
      </c>
      <c r="W255" s="284" t="s">
        <v>131</v>
      </c>
      <c r="X255" s="284" t="s">
        <v>131</v>
      </c>
      <c r="Y255" s="284" t="s">
        <v>131</v>
      </c>
      <c r="Z255" s="284" t="s">
        <v>131</v>
      </c>
      <c r="AA255" s="284" t="s">
        <v>131</v>
      </c>
      <c r="AB255" s="284" t="s">
        <v>131</v>
      </c>
      <c r="AC255" s="284" t="s">
        <v>131</v>
      </c>
      <c r="AD255" s="284" t="s">
        <v>131</v>
      </c>
      <c r="AE255" s="284" t="s">
        <v>131</v>
      </c>
      <c r="AF255" s="284" t="s">
        <v>131</v>
      </c>
      <c r="AG255" s="284" t="s">
        <v>131</v>
      </c>
      <c r="AH255" s="284" t="s">
        <v>131</v>
      </c>
      <c r="AI255" s="284" t="s">
        <v>131</v>
      </c>
      <c r="AJ255" s="284" t="s">
        <v>131</v>
      </c>
      <c r="AK255" s="284" t="s">
        <v>131</v>
      </c>
      <c r="AL255" s="284" t="s">
        <v>131</v>
      </c>
      <c r="AM255" s="284" t="s">
        <v>131</v>
      </c>
      <c r="AN255" s="284" t="s">
        <v>131</v>
      </c>
      <c r="AO255" s="284" t="s">
        <v>131</v>
      </c>
      <c r="AP255" s="284" t="s">
        <v>131</v>
      </c>
      <c r="AQ255" s="284">
        <v>0.14399999999999999</v>
      </c>
      <c r="AR255" s="284">
        <v>7.0000000000000001E-3</v>
      </c>
      <c r="AS255" s="284">
        <v>0.11</v>
      </c>
      <c r="AT255" s="284">
        <v>0.14399999999999999</v>
      </c>
      <c r="AU255" s="284">
        <v>6.0000000000000001E-3</v>
      </c>
      <c r="AV255" s="284">
        <v>0.109</v>
      </c>
      <c r="AW255" s="284">
        <v>0.127</v>
      </c>
      <c r="AX255" s="284">
        <v>5.0000000000000001E-3</v>
      </c>
      <c r="AY255" s="284">
        <v>0.108</v>
      </c>
      <c r="AZ255" s="284">
        <v>0.124</v>
      </c>
      <c r="BA255" s="284">
        <v>4.0000000000000001E-3</v>
      </c>
      <c r="BB255" s="284">
        <v>0.107</v>
      </c>
      <c r="BC255" s="284">
        <v>0.14299999999999999</v>
      </c>
      <c r="BD255" s="284">
        <v>4.0000000000000001E-3</v>
      </c>
      <c r="BE255" s="284">
        <v>0.105</v>
      </c>
      <c r="BF255" s="284">
        <v>0.14299999999999999</v>
      </c>
      <c r="BG255" s="284">
        <v>4.0000000000000001E-3</v>
      </c>
      <c r="BH255" s="284">
        <v>0.105</v>
      </c>
    </row>
    <row r="256" spans="2:60" ht="16.5" customHeight="1" x14ac:dyDescent="0.3">
      <c r="B256" s="493"/>
      <c r="E256" s="280"/>
      <c r="F256" s="676" t="s">
        <v>1180</v>
      </c>
      <c r="G256" s="284" t="s">
        <v>131</v>
      </c>
      <c r="H256" s="284" t="s">
        <v>131</v>
      </c>
      <c r="I256" s="284" t="s">
        <v>131</v>
      </c>
      <c r="J256" s="284" t="s">
        <v>131</v>
      </c>
      <c r="K256" s="284" t="s">
        <v>131</v>
      </c>
      <c r="L256" s="284" t="s">
        <v>131</v>
      </c>
      <c r="M256" s="284" t="s">
        <v>131</v>
      </c>
      <c r="N256" s="284" t="s">
        <v>131</v>
      </c>
      <c r="O256" s="284" t="s">
        <v>131</v>
      </c>
      <c r="P256" s="284" t="s">
        <v>131</v>
      </c>
      <c r="Q256" s="284" t="s">
        <v>131</v>
      </c>
      <c r="R256" s="284" t="s">
        <v>131</v>
      </c>
      <c r="S256" s="284" t="s">
        <v>131</v>
      </c>
      <c r="T256" s="284" t="s">
        <v>131</v>
      </c>
      <c r="U256" s="284" t="s">
        <v>131</v>
      </c>
      <c r="V256" s="284" t="s">
        <v>131</v>
      </c>
      <c r="W256" s="284" t="s">
        <v>131</v>
      </c>
      <c r="X256" s="284" t="s">
        <v>131</v>
      </c>
      <c r="Y256" s="284" t="s">
        <v>131</v>
      </c>
      <c r="Z256" s="284" t="s">
        <v>131</v>
      </c>
      <c r="AA256" s="284" t="s">
        <v>131</v>
      </c>
      <c r="AB256" s="284" t="s">
        <v>131</v>
      </c>
      <c r="AC256" s="284" t="s">
        <v>131</v>
      </c>
      <c r="AD256" s="284" t="s">
        <v>131</v>
      </c>
      <c r="AE256" s="284" t="s">
        <v>131</v>
      </c>
      <c r="AF256" s="284" t="s">
        <v>131</v>
      </c>
      <c r="AG256" s="284" t="s">
        <v>131</v>
      </c>
      <c r="AH256" s="284" t="s">
        <v>131</v>
      </c>
      <c r="AI256" s="284" t="s">
        <v>131</v>
      </c>
      <c r="AJ256" s="284" t="s">
        <v>131</v>
      </c>
      <c r="AK256" s="284" t="s">
        <v>131</v>
      </c>
      <c r="AL256" s="284" t="s">
        <v>131</v>
      </c>
      <c r="AM256" s="284" t="s">
        <v>131</v>
      </c>
      <c r="AN256" s="284" t="s">
        <v>131</v>
      </c>
      <c r="AO256" s="284" t="s">
        <v>131</v>
      </c>
      <c r="AP256" s="284" t="s">
        <v>131</v>
      </c>
      <c r="AQ256" s="284">
        <v>0.14199999999999999</v>
      </c>
      <c r="AR256" s="284">
        <v>8.0000000000000002E-3</v>
      </c>
      <c r="AS256" s="284">
        <v>7.0000000000000007E-2</v>
      </c>
      <c r="AT256" s="284">
        <v>0.14199999999999999</v>
      </c>
      <c r="AU256" s="284">
        <v>7.0000000000000001E-3</v>
      </c>
      <c r="AV256" s="284">
        <v>7.0000000000000007E-2</v>
      </c>
      <c r="AW256" s="284">
        <v>0.125</v>
      </c>
      <c r="AX256" s="284">
        <v>6.0000000000000001E-3</v>
      </c>
      <c r="AY256" s="284">
        <v>7.3999999999999996E-2</v>
      </c>
      <c r="AZ256" s="284">
        <v>0.122</v>
      </c>
      <c r="BA256" s="284">
        <v>4.0000000000000001E-3</v>
      </c>
      <c r="BB256" s="284">
        <v>7.0000000000000007E-2</v>
      </c>
      <c r="BC256" s="284">
        <v>0.14099999999999999</v>
      </c>
      <c r="BD256" s="284">
        <v>3.0000000000000001E-3</v>
      </c>
      <c r="BE256" s="284">
        <v>7.0999999999999994E-2</v>
      </c>
      <c r="BF256" s="284">
        <v>0.14099999999999999</v>
      </c>
      <c r="BG256" s="284">
        <v>3.0000000000000001E-3</v>
      </c>
      <c r="BH256" s="284">
        <v>7.0999999999999994E-2</v>
      </c>
    </row>
    <row r="257" spans="1:63" ht="16.5" customHeight="1" x14ac:dyDescent="0.3">
      <c r="B257" s="493"/>
      <c r="E257" s="280"/>
      <c r="F257" s="676" t="s">
        <v>1423</v>
      </c>
      <c r="G257" s="284" t="s">
        <v>131</v>
      </c>
      <c r="H257" s="284" t="s">
        <v>131</v>
      </c>
      <c r="I257" s="284" t="s">
        <v>131</v>
      </c>
      <c r="J257" s="284" t="s">
        <v>131</v>
      </c>
      <c r="K257" s="284" t="s">
        <v>131</v>
      </c>
      <c r="L257" s="284" t="s">
        <v>131</v>
      </c>
      <c r="M257" s="284" t="s">
        <v>131</v>
      </c>
      <c r="N257" s="284" t="s">
        <v>131</v>
      </c>
      <c r="O257" s="284" t="s">
        <v>131</v>
      </c>
      <c r="P257" s="284" t="s">
        <v>131</v>
      </c>
      <c r="Q257" s="284" t="s">
        <v>131</v>
      </c>
      <c r="R257" s="284" t="s">
        <v>131</v>
      </c>
      <c r="S257" s="284" t="s">
        <v>131</v>
      </c>
      <c r="T257" s="284" t="s">
        <v>131</v>
      </c>
      <c r="U257" s="284" t="s">
        <v>131</v>
      </c>
      <c r="V257" s="284" t="s">
        <v>131</v>
      </c>
      <c r="W257" s="284" t="s">
        <v>131</v>
      </c>
      <c r="X257" s="284" t="s">
        <v>131</v>
      </c>
      <c r="Y257" s="284" t="s">
        <v>131</v>
      </c>
      <c r="Z257" s="284" t="s">
        <v>131</v>
      </c>
      <c r="AA257" s="284" t="s">
        <v>131</v>
      </c>
      <c r="AB257" s="284" t="s">
        <v>131</v>
      </c>
      <c r="AC257" s="284" t="s">
        <v>131</v>
      </c>
      <c r="AD257" s="284" t="s">
        <v>131</v>
      </c>
      <c r="AE257" s="284" t="s">
        <v>131</v>
      </c>
      <c r="AF257" s="284" t="s">
        <v>131</v>
      </c>
      <c r="AG257" s="284" t="s">
        <v>131</v>
      </c>
      <c r="AH257" s="284" t="s">
        <v>131</v>
      </c>
      <c r="AI257" s="284" t="s">
        <v>131</v>
      </c>
      <c r="AJ257" s="284" t="s">
        <v>131</v>
      </c>
      <c r="AK257" s="284" t="s">
        <v>131</v>
      </c>
      <c r="AL257" s="284" t="s">
        <v>131</v>
      </c>
      <c r="AM257" s="284" t="s">
        <v>131</v>
      </c>
      <c r="AN257" s="284" t="s">
        <v>131</v>
      </c>
      <c r="AO257" s="284" t="s">
        <v>131</v>
      </c>
      <c r="AP257" s="284" t="s">
        <v>131</v>
      </c>
      <c r="AQ257" s="284">
        <v>0.13900000000000001</v>
      </c>
      <c r="AR257" s="284">
        <v>7.3999999999999996E-2</v>
      </c>
      <c r="AS257" s="284">
        <v>0.109</v>
      </c>
      <c r="AT257" s="284">
        <v>0.13900000000000001</v>
      </c>
      <c r="AU257" s="284">
        <v>6.7000000000000004E-2</v>
      </c>
      <c r="AV257" s="284">
        <v>0.11600000000000001</v>
      </c>
      <c r="AW257" s="284">
        <v>0.122</v>
      </c>
      <c r="AX257" s="284">
        <v>5.8999999999999997E-2</v>
      </c>
      <c r="AY257" s="284">
        <v>0.123</v>
      </c>
      <c r="AZ257" s="284">
        <v>0.11899999999999999</v>
      </c>
      <c r="BA257" s="284">
        <v>5.5E-2</v>
      </c>
      <c r="BB257" s="284">
        <v>0.128</v>
      </c>
      <c r="BC257" s="284">
        <v>0.13800000000000001</v>
      </c>
      <c r="BD257" s="284">
        <v>4.9000000000000002E-2</v>
      </c>
      <c r="BE257" s="284">
        <v>0.13400000000000001</v>
      </c>
      <c r="BF257" s="284">
        <v>0.13800000000000001</v>
      </c>
      <c r="BG257" s="284">
        <v>4.7E-2</v>
      </c>
      <c r="BH257" s="284">
        <v>0.13600000000000001</v>
      </c>
    </row>
    <row r="258" spans="1:63" ht="16.5" customHeight="1" x14ac:dyDescent="0.3">
      <c r="B258" s="493"/>
      <c r="E258" s="283"/>
      <c r="F258" s="676" t="s">
        <v>1424</v>
      </c>
      <c r="G258" s="284" t="s">
        <v>131</v>
      </c>
      <c r="H258" s="284" t="s">
        <v>131</v>
      </c>
      <c r="I258" s="284" t="s">
        <v>131</v>
      </c>
      <c r="J258" s="284" t="s">
        <v>131</v>
      </c>
      <c r="K258" s="284" t="s">
        <v>131</v>
      </c>
      <c r="L258" s="284" t="s">
        <v>131</v>
      </c>
      <c r="M258" s="284" t="s">
        <v>131</v>
      </c>
      <c r="N258" s="284" t="s">
        <v>131</v>
      </c>
      <c r="O258" s="284" t="s">
        <v>131</v>
      </c>
      <c r="P258" s="284" t="s">
        <v>131</v>
      </c>
      <c r="Q258" s="284" t="s">
        <v>131</v>
      </c>
      <c r="R258" s="284" t="s">
        <v>131</v>
      </c>
      <c r="S258" s="284" t="s">
        <v>131</v>
      </c>
      <c r="T258" s="284" t="s">
        <v>131</v>
      </c>
      <c r="U258" s="284" t="s">
        <v>131</v>
      </c>
      <c r="V258" s="284" t="s">
        <v>131</v>
      </c>
      <c r="W258" s="284" t="s">
        <v>131</v>
      </c>
      <c r="X258" s="284" t="s">
        <v>131</v>
      </c>
      <c r="Y258" s="284" t="s">
        <v>131</v>
      </c>
      <c r="Z258" s="284" t="s">
        <v>131</v>
      </c>
      <c r="AA258" s="284" t="s">
        <v>131</v>
      </c>
      <c r="AB258" s="284" t="s">
        <v>131</v>
      </c>
      <c r="AC258" s="284" t="s">
        <v>131</v>
      </c>
      <c r="AD258" s="284" t="s">
        <v>131</v>
      </c>
      <c r="AE258" s="284" t="s">
        <v>131</v>
      </c>
      <c r="AF258" s="284" t="s">
        <v>131</v>
      </c>
      <c r="AG258" s="284" t="s">
        <v>131</v>
      </c>
      <c r="AH258" s="284" t="s">
        <v>131</v>
      </c>
      <c r="AI258" s="284" t="s">
        <v>131</v>
      </c>
      <c r="AJ258" s="284" t="s">
        <v>131</v>
      </c>
      <c r="AK258" s="284" t="s">
        <v>131</v>
      </c>
      <c r="AL258" s="284" t="s">
        <v>131</v>
      </c>
      <c r="AM258" s="284" t="s">
        <v>131</v>
      </c>
      <c r="AN258" s="284" t="s">
        <v>131</v>
      </c>
      <c r="AO258" s="284" t="s">
        <v>131</v>
      </c>
      <c r="AP258" s="284" t="s">
        <v>131</v>
      </c>
      <c r="AQ258" s="284">
        <v>0.13900000000000001</v>
      </c>
      <c r="AR258" s="284">
        <v>3.2000000000000001E-2</v>
      </c>
      <c r="AS258" s="284">
        <v>7.0999999999999994E-2</v>
      </c>
      <c r="AT258" s="284">
        <v>0.13900000000000001</v>
      </c>
      <c r="AU258" s="284">
        <v>2.7E-2</v>
      </c>
      <c r="AV258" s="284">
        <v>7.4999999999999997E-2</v>
      </c>
      <c r="AW258" s="284">
        <v>0.122</v>
      </c>
      <c r="AX258" s="284">
        <v>2.3E-2</v>
      </c>
      <c r="AY258" s="284">
        <v>7.8E-2</v>
      </c>
      <c r="AZ258" s="284">
        <v>0.11899999999999999</v>
      </c>
      <c r="BA258" s="284">
        <v>1.9E-2</v>
      </c>
      <c r="BB258" s="284">
        <v>8.3000000000000004E-2</v>
      </c>
      <c r="BC258" s="284">
        <v>0.13800000000000001</v>
      </c>
      <c r="BD258" s="284">
        <v>1.6E-2</v>
      </c>
      <c r="BE258" s="284">
        <v>8.6999999999999994E-2</v>
      </c>
      <c r="BF258" s="284">
        <v>0.13800000000000001</v>
      </c>
      <c r="BG258" s="284">
        <v>1.4E-2</v>
      </c>
      <c r="BH258" s="284">
        <v>8.8999999999999996E-2</v>
      </c>
    </row>
    <row r="259" spans="1:63" ht="16.5" customHeight="1" x14ac:dyDescent="0.3">
      <c r="B259" s="493"/>
      <c r="E259" s="281" t="s">
        <v>478</v>
      </c>
      <c r="F259" s="676" t="s">
        <v>1179</v>
      </c>
      <c r="G259" s="284">
        <v>1.6519999999999999</v>
      </c>
      <c r="H259" s="284">
        <v>0.255</v>
      </c>
      <c r="I259" s="284">
        <v>7.9000000000000001E-2</v>
      </c>
      <c r="J259" s="284">
        <v>1.6519999999999999</v>
      </c>
      <c r="K259" s="284">
        <v>0.255</v>
      </c>
      <c r="L259" s="284">
        <v>7.8E-2</v>
      </c>
      <c r="M259" s="284">
        <v>1.6519999999999999</v>
      </c>
      <c r="N259" s="284">
        <v>0.255</v>
      </c>
      <c r="O259" s="284">
        <v>7.8E-2</v>
      </c>
      <c r="P259" s="284">
        <v>1.6519999999999999</v>
      </c>
      <c r="Q259" s="284">
        <v>0.253</v>
      </c>
      <c r="R259" s="284">
        <v>7.9000000000000001E-2</v>
      </c>
      <c r="S259" s="284">
        <v>1.6519999999999999</v>
      </c>
      <c r="T259" s="284">
        <v>0.25600000000000001</v>
      </c>
      <c r="U259" s="284">
        <v>7.9000000000000001E-2</v>
      </c>
      <c r="V259" s="284">
        <v>1.6519999999999999</v>
      </c>
      <c r="W259" s="284">
        <v>0.252</v>
      </c>
      <c r="X259" s="284">
        <v>7.6999999999999999E-2</v>
      </c>
      <c r="Y259" s="284">
        <v>1.6519999999999999</v>
      </c>
      <c r="Z259" s="284">
        <v>0.251</v>
      </c>
      <c r="AA259" s="284">
        <v>7.4999999999999997E-2</v>
      </c>
      <c r="AB259" s="284">
        <v>1.6519999999999999</v>
      </c>
      <c r="AC259" s="284">
        <v>0.25</v>
      </c>
      <c r="AD259" s="284">
        <v>7.0999999999999994E-2</v>
      </c>
      <c r="AE259" s="284">
        <v>1.6519999999999999</v>
      </c>
      <c r="AF259" s="284">
        <v>0.20599999999999999</v>
      </c>
      <c r="AG259" s="284">
        <v>2.5999999999999999E-2</v>
      </c>
      <c r="AH259" s="284">
        <v>1.6519999999999999</v>
      </c>
      <c r="AI259" s="284">
        <v>0.20499999999999999</v>
      </c>
      <c r="AJ259" s="284">
        <v>2.4E-2</v>
      </c>
      <c r="AK259" s="284">
        <v>1.6519999999999999</v>
      </c>
      <c r="AL259" s="284">
        <v>0.20599999999999999</v>
      </c>
      <c r="AM259" s="284">
        <v>2.4E-2</v>
      </c>
      <c r="AN259" s="284">
        <v>1.6519999999999999</v>
      </c>
      <c r="AO259" s="284">
        <v>0.20399999999999999</v>
      </c>
      <c r="AP259" s="284">
        <v>2.1999999999999999E-2</v>
      </c>
      <c r="AQ259" s="284">
        <v>1.6519999999999999</v>
      </c>
      <c r="AR259" s="284">
        <v>0.20499999999999999</v>
      </c>
      <c r="AS259" s="284">
        <v>1.4999999999999999E-2</v>
      </c>
      <c r="AT259" s="284">
        <v>1.6519999999999999</v>
      </c>
      <c r="AU259" s="284">
        <v>0.20200000000000001</v>
      </c>
      <c r="AV259" s="284">
        <v>1.4E-2</v>
      </c>
      <c r="AW259" s="284">
        <v>1.6519999999999999</v>
      </c>
      <c r="AX259" s="284">
        <v>0.20200000000000001</v>
      </c>
      <c r="AY259" s="284">
        <v>1.4E-2</v>
      </c>
      <c r="AZ259" s="284">
        <v>1.6519999999999999</v>
      </c>
      <c r="BA259" s="284">
        <v>0.20300000000000001</v>
      </c>
      <c r="BB259" s="284">
        <v>1.4E-2</v>
      </c>
      <c r="BC259" s="284">
        <v>1.6519999999999999</v>
      </c>
      <c r="BD259" s="284">
        <v>0.2</v>
      </c>
      <c r="BE259" s="284">
        <v>1.4E-2</v>
      </c>
      <c r="BF259" s="284">
        <v>1.6519999999999999</v>
      </c>
      <c r="BG259" s="284">
        <v>0.20100000000000001</v>
      </c>
      <c r="BH259" s="284">
        <v>1.2999999999999999E-2</v>
      </c>
    </row>
    <row r="260" spans="1:63" ht="16.5" customHeight="1" x14ac:dyDescent="0.3">
      <c r="B260" s="493"/>
      <c r="E260" s="282" t="s">
        <v>615</v>
      </c>
      <c r="F260" s="676" t="s">
        <v>1179</v>
      </c>
      <c r="G260" s="284">
        <v>2.7389999999999999</v>
      </c>
      <c r="H260" s="284">
        <v>1.1160000000000001</v>
      </c>
      <c r="I260" s="284">
        <v>3.3000000000000002E-2</v>
      </c>
      <c r="J260" s="284">
        <v>2.742</v>
      </c>
      <c r="K260" s="284">
        <v>1.1160000000000001</v>
      </c>
      <c r="L260" s="284">
        <v>3.3000000000000002E-2</v>
      </c>
      <c r="M260" s="284">
        <v>2.7170000000000001</v>
      </c>
      <c r="N260" s="284">
        <v>1.1160000000000001</v>
      </c>
      <c r="O260" s="284">
        <v>3.3000000000000002E-2</v>
      </c>
      <c r="P260" s="284">
        <v>2.7410000000000001</v>
      </c>
      <c r="Q260" s="284">
        <v>1.1160000000000001</v>
      </c>
      <c r="R260" s="284">
        <v>3.3000000000000002E-2</v>
      </c>
      <c r="S260" s="284">
        <v>2.746</v>
      </c>
      <c r="T260" s="284">
        <v>1.1160000000000001</v>
      </c>
      <c r="U260" s="284">
        <v>3.3000000000000002E-2</v>
      </c>
      <c r="V260" s="284">
        <v>2.726</v>
      </c>
      <c r="W260" s="284">
        <v>1.1160000000000001</v>
      </c>
      <c r="X260" s="284">
        <v>3.3000000000000002E-2</v>
      </c>
      <c r="Y260" s="284">
        <v>2.7160000000000002</v>
      </c>
      <c r="Z260" s="284">
        <v>1.1160000000000001</v>
      </c>
      <c r="AA260" s="284">
        <v>3.3000000000000002E-2</v>
      </c>
      <c r="AB260" s="284">
        <v>2.7160000000000002</v>
      </c>
      <c r="AC260" s="284">
        <v>1.1160000000000001</v>
      </c>
      <c r="AD260" s="284">
        <v>3.3000000000000002E-2</v>
      </c>
      <c r="AE260" s="284">
        <v>2.7</v>
      </c>
      <c r="AF260" s="284">
        <v>1.08</v>
      </c>
      <c r="AG260" s="284">
        <v>3.3000000000000002E-2</v>
      </c>
      <c r="AH260" s="284">
        <v>2.7080000000000002</v>
      </c>
      <c r="AI260" s="284">
        <v>1.085</v>
      </c>
      <c r="AJ260" s="284">
        <v>3.3000000000000002E-2</v>
      </c>
      <c r="AK260" s="284">
        <v>2.7080000000000002</v>
      </c>
      <c r="AL260" s="284">
        <v>1.0960000000000001</v>
      </c>
      <c r="AM260" s="284">
        <v>3.3000000000000002E-2</v>
      </c>
      <c r="AN260" s="284">
        <v>2.714</v>
      </c>
      <c r="AO260" s="284">
        <v>1.081</v>
      </c>
      <c r="AP260" s="284">
        <v>3.3000000000000002E-2</v>
      </c>
      <c r="AQ260" s="284">
        <v>2.7</v>
      </c>
      <c r="AR260" s="284">
        <v>1.111</v>
      </c>
      <c r="AS260" s="284">
        <v>3.3000000000000002E-2</v>
      </c>
      <c r="AT260" s="284">
        <v>2.7250000000000001</v>
      </c>
      <c r="AU260" s="284">
        <v>1.0980000000000001</v>
      </c>
      <c r="AV260" s="284">
        <v>3.2000000000000001E-2</v>
      </c>
      <c r="AW260" s="284">
        <v>2.726</v>
      </c>
      <c r="AX260" s="284">
        <v>1.099</v>
      </c>
      <c r="AY260" s="284">
        <v>3.1E-2</v>
      </c>
      <c r="AZ260" s="284">
        <v>2.7160000000000002</v>
      </c>
      <c r="BA260" s="284">
        <v>1.1080000000000001</v>
      </c>
      <c r="BB260" s="284">
        <v>0.03</v>
      </c>
      <c r="BC260" s="284">
        <v>2.7309999999999999</v>
      </c>
      <c r="BD260" s="284">
        <v>1.077</v>
      </c>
      <c r="BE260" s="284">
        <v>0.03</v>
      </c>
      <c r="BF260" s="284">
        <v>2.7309999999999999</v>
      </c>
      <c r="BG260" s="284">
        <v>1.0960000000000001</v>
      </c>
      <c r="BH260" s="284">
        <v>2.9000000000000001E-2</v>
      </c>
    </row>
    <row r="261" spans="1:63" ht="16.5" customHeight="1" x14ac:dyDescent="0.3">
      <c r="B261" s="493"/>
      <c r="E261" s="810"/>
      <c r="F261" s="676" t="s">
        <v>1502</v>
      </c>
      <c r="G261" s="284">
        <v>2.7389999999999999</v>
      </c>
      <c r="H261" s="284" t="s">
        <v>131</v>
      </c>
      <c r="I261" s="284" t="s">
        <v>131</v>
      </c>
      <c r="J261" s="284">
        <v>2.742</v>
      </c>
      <c r="K261" s="284" t="s">
        <v>131</v>
      </c>
      <c r="L261" s="284" t="s">
        <v>131</v>
      </c>
      <c r="M261" s="284">
        <v>2.7170000000000001</v>
      </c>
      <c r="N261" s="284" t="s">
        <v>131</v>
      </c>
      <c r="O261" s="284" t="s">
        <v>131</v>
      </c>
      <c r="P261" s="284">
        <v>2.7410000000000001</v>
      </c>
      <c r="Q261" s="284" t="s">
        <v>131</v>
      </c>
      <c r="R261" s="284" t="s">
        <v>131</v>
      </c>
      <c r="S261" s="284">
        <v>2.746</v>
      </c>
      <c r="T261" s="284" t="s">
        <v>131</v>
      </c>
      <c r="U261" s="284" t="s">
        <v>131</v>
      </c>
      <c r="V261" s="284">
        <v>2.726</v>
      </c>
      <c r="W261" s="284" t="s">
        <v>131</v>
      </c>
      <c r="X261" s="284" t="s">
        <v>131</v>
      </c>
      <c r="Y261" s="284">
        <v>2.7160000000000002</v>
      </c>
      <c r="Z261" s="284" t="s">
        <v>131</v>
      </c>
      <c r="AA261" s="284" t="s">
        <v>131</v>
      </c>
      <c r="AB261" s="284">
        <v>2.7160000000000002</v>
      </c>
      <c r="AC261" s="284" t="s">
        <v>131</v>
      </c>
      <c r="AD261" s="284" t="s">
        <v>131</v>
      </c>
      <c r="AE261" s="284">
        <v>2.7</v>
      </c>
      <c r="AF261" s="284" t="s">
        <v>131</v>
      </c>
      <c r="AG261" s="284" t="s">
        <v>131</v>
      </c>
      <c r="AH261" s="284">
        <v>2.7080000000000002</v>
      </c>
      <c r="AI261" s="284" t="s">
        <v>131</v>
      </c>
      <c r="AJ261" s="284" t="s">
        <v>131</v>
      </c>
      <c r="AK261" s="284">
        <v>2.7080000000000002</v>
      </c>
      <c r="AL261" s="284" t="s">
        <v>131</v>
      </c>
      <c r="AM261" s="284" t="s">
        <v>131</v>
      </c>
      <c r="AN261" s="284">
        <v>2.714</v>
      </c>
      <c r="AO261" s="284" t="s">
        <v>131</v>
      </c>
      <c r="AP261" s="284" t="s">
        <v>131</v>
      </c>
      <c r="AQ261" s="284">
        <v>2.7</v>
      </c>
      <c r="AR261" s="284" t="s">
        <v>131</v>
      </c>
      <c r="AS261" s="284" t="s">
        <v>131</v>
      </c>
      <c r="AT261" s="284">
        <v>2.7250000000000001</v>
      </c>
      <c r="AU261" s="284" t="s">
        <v>131</v>
      </c>
      <c r="AV261" s="284" t="s">
        <v>131</v>
      </c>
      <c r="AW261" s="284">
        <v>2.726</v>
      </c>
      <c r="AX261" s="284" t="s">
        <v>131</v>
      </c>
      <c r="AY261" s="284" t="s">
        <v>131</v>
      </c>
      <c r="AZ261" s="284">
        <v>2.7160000000000002</v>
      </c>
      <c r="BA261" s="284" t="s">
        <v>131</v>
      </c>
      <c r="BB261" s="284" t="s">
        <v>131</v>
      </c>
      <c r="BC261" s="284">
        <v>2.7309999999999999</v>
      </c>
      <c r="BD261" s="284" t="s">
        <v>131</v>
      </c>
      <c r="BE261" s="284" t="s">
        <v>131</v>
      </c>
      <c r="BF261" s="284">
        <v>2.7309999999999999</v>
      </c>
      <c r="BG261" s="284" t="s">
        <v>131</v>
      </c>
      <c r="BH261" s="284" t="s">
        <v>131</v>
      </c>
    </row>
    <row r="262" spans="1:63" ht="16.5" customHeight="1" x14ac:dyDescent="0.3">
      <c r="B262" s="493"/>
      <c r="E262" s="678"/>
      <c r="F262" s="676" t="s">
        <v>1611</v>
      </c>
      <c r="G262" s="284">
        <v>2.7389999999999999</v>
      </c>
      <c r="H262" s="284">
        <v>3.9209999999999998</v>
      </c>
      <c r="I262" s="284" t="s">
        <v>131</v>
      </c>
      <c r="J262" s="284">
        <v>2.742</v>
      </c>
      <c r="K262" s="284">
        <v>3.1850000000000001</v>
      </c>
      <c r="L262" s="284" t="s">
        <v>131</v>
      </c>
      <c r="M262" s="284">
        <v>2.7170000000000001</v>
      </c>
      <c r="N262" s="284">
        <v>3.1179999999999999</v>
      </c>
      <c r="O262" s="284" t="s">
        <v>131</v>
      </c>
      <c r="P262" s="284">
        <v>2.7410000000000001</v>
      </c>
      <c r="Q262" s="284">
        <v>2.4609999999999999</v>
      </c>
      <c r="R262" s="284" t="s">
        <v>131</v>
      </c>
      <c r="S262" s="284">
        <v>2.746</v>
      </c>
      <c r="T262" s="284">
        <v>2.452</v>
      </c>
      <c r="U262" s="284" t="s">
        <v>131</v>
      </c>
      <c r="V262" s="284">
        <v>2.726</v>
      </c>
      <c r="W262" s="284">
        <v>2.419</v>
      </c>
      <c r="X262" s="284" t="s">
        <v>131</v>
      </c>
      <c r="Y262" s="284">
        <v>2.7160000000000002</v>
      </c>
      <c r="Z262" s="284">
        <v>2.4119999999999999</v>
      </c>
      <c r="AA262" s="284" t="s">
        <v>131</v>
      </c>
      <c r="AB262" s="284">
        <v>2.7160000000000002</v>
      </c>
      <c r="AC262" s="284">
        <v>2.3959999999999999</v>
      </c>
      <c r="AD262" s="284" t="s">
        <v>131</v>
      </c>
      <c r="AE262" s="284">
        <v>2.7</v>
      </c>
      <c r="AF262" s="284">
        <v>2.355</v>
      </c>
      <c r="AG262" s="284" t="s">
        <v>131</v>
      </c>
      <c r="AH262" s="284">
        <v>2.7080000000000002</v>
      </c>
      <c r="AI262" s="284">
        <v>2.375</v>
      </c>
      <c r="AJ262" s="284" t="s">
        <v>131</v>
      </c>
      <c r="AK262" s="284">
        <v>2.7080000000000002</v>
      </c>
      <c r="AL262" s="284">
        <v>2.37</v>
      </c>
      <c r="AM262" s="284" t="s">
        <v>131</v>
      </c>
      <c r="AN262" s="284">
        <v>2.714</v>
      </c>
      <c r="AO262" s="284">
        <v>2.38</v>
      </c>
      <c r="AP262" s="284" t="s">
        <v>131</v>
      </c>
      <c r="AQ262" s="284">
        <v>2.7</v>
      </c>
      <c r="AR262" s="284">
        <v>2.4249999999999998</v>
      </c>
      <c r="AS262" s="284" t="s">
        <v>131</v>
      </c>
      <c r="AT262" s="284">
        <v>2.7250000000000001</v>
      </c>
      <c r="AU262" s="284">
        <v>2.4489999999999998</v>
      </c>
      <c r="AV262" s="284" t="s">
        <v>131</v>
      </c>
      <c r="AW262" s="284">
        <v>2.726</v>
      </c>
      <c r="AX262" s="284">
        <v>2.4580000000000002</v>
      </c>
      <c r="AY262" s="284" t="s">
        <v>131</v>
      </c>
      <c r="AZ262" s="284">
        <v>2.7160000000000002</v>
      </c>
      <c r="BA262" s="284">
        <v>2.4460000000000002</v>
      </c>
      <c r="BB262" s="284" t="s">
        <v>131</v>
      </c>
      <c r="BC262" s="284">
        <v>2.7309999999999999</v>
      </c>
      <c r="BD262" s="284">
        <v>2.4689999999999999</v>
      </c>
      <c r="BE262" s="284" t="s">
        <v>131</v>
      </c>
      <c r="BF262" s="284">
        <v>2.7309999999999999</v>
      </c>
      <c r="BG262" s="284">
        <v>2.4729999999999999</v>
      </c>
      <c r="BH262" s="284" t="s">
        <v>131</v>
      </c>
    </row>
    <row r="263" spans="1:63" ht="16.5" customHeight="1" x14ac:dyDescent="0.3">
      <c r="B263" s="493"/>
      <c r="E263" s="281" t="s">
        <v>1428</v>
      </c>
      <c r="F263" s="281" t="s">
        <v>1502</v>
      </c>
      <c r="G263" s="284">
        <v>2.7389999999999999</v>
      </c>
      <c r="H263" s="284" t="s">
        <v>131</v>
      </c>
      <c r="I263" s="284" t="s">
        <v>131</v>
      </c>
      <c r="J263" s="284">
        <v>2.742</v>
      </c>
      <c r="K263" s="284" t="s">
        <v>131</v>
      </c>
      <c r="L263" s="284" t="s">
        <v>131</v>
      </c>
      <c r="M263" s="284">
        <v>2.7170000000000001</v>
      </c>
      <c r="N263" s="284" t="s">
        <v>131</v>
      </c>
      <c r="O263" s="284" t="s">
        <v>131</v>
      </c>
      <c r="P263" s="284">
        <v>2.7410000000000001</v>
      </c>
      <c r="Q263" s="284" t="s">
        <v>131</v>
      </c>
      <c r="R263" s="284" t="s">
        <v>131</v>
      </c>
      <c r="S263" s="284">
        <v>2.746</v>
      </c>
      <c r="T263" s="284" t="s">
        <v>131</v>
      </c>
      <c r="U263" s="284" t="s">
        <v>131</v>
      </c>
      <c r="V263" s="284">
        <v>2.726</v>
      </c>
      <c r="W263" s="284" t="s">
        <v>131</v>
      </c>
      <c r="X263" s="284" t="s">
        <v>131</v>
      </c>
      <c r="Y263" s="284">
        <v>2.7160000000000002</v>
      </c>
      <c r="Z263" s="284" t="s">
        <v>131</v>
      </c>
      <c r="AA263" s="284" t="s">
        <v>131</v>
      </c>
      <c r="AB263" s="284">
        <v>2.7160000000000002</v>
      </c>
      <c r="AC263" s="284" t="s">
        <v>131</v>
      </c>
      <c r="AD263" s="284" t="s">
        <v>131</v>
      </c>
      <c r="AE263" s="284">
        <v>2.7</v>
      </c>
      <c r="AF263" s="284" t="s">
        <v>131</v>
      </c>
      <c r="AG263" s="284" t="s">
        <v>131</v>
      </c>
      <c r="AH263" s="284">
        <v>2.7080000000000002</v>
      </c>
      <c r="AI263" s="284" t="s">
        <v>131</v>
      </c>
      <c r="AJ263" s="284" t="s">
        <v>131</v>
      </c>
      <c r="AK263" s="284">
        <v>2.7080000000000002</v>
      </c>
      <c r="AL263" s="284" t="s">
        <v>131</v>
      </c>
      <c r="AM263" s="284" t="s">
        <v>131</v>
      </c>
      <c r="AN263" s="284">
        <v>2.714</v>
      </c>
      <c r="AO263" s="284" t="s">
        <v>131</v>
      </c>
      <c r="AP263" s="284" t="s">
        <v>131</v>
      </c>
      <c r="AQ263" s="284">
        <v>2.7</v>
      </c>
      <c r="AR263" s="284" t="s">
        <v>131</v>
      </c>
      <c r="AS263" s="284" t="s">
        <v>131</v>
      </c>
      <c r="AT263" s="284">
        <v>2.7250000000000001</v>
      </c>
      <c r="AU263" s="284" t="s">
        <v>131</v>
      </c>
      <c r="AV263" s="284" t="s">
        <v>131</v>
      </c>
      <c r="AW263" s="284">
        <v>2.726</v>
      </c>
      <c r="AX263" s="284" t="s">
        <v>131</v>
      </c>
      <c r="AY263" s="284" t="s">
        <v>131</v>
      </c>
      <c r="AZ263" s="284">
        <v>2.7160000000000002</v>
      </c>
      <c r="BA263" s="284" t="s">
        <v>131</v>
      </c>
      <c r="BB263" s="284" t="s">
        <v>131</v>
      </c>
      <c r="BC263" s="284">
        <v>2.7309999999999999</v>
      </c>
      <c r="BD263" s="284" t="s">
        <v>131</v>
      </c>
      <c r="BE263" s="284" t="s">
        <v>131</v>
      </c>
      <c r="BF263" s="284">
        <v>2.7309999999999999</v>
      </c>
      <c r="BG263" s="284" t="s">
        <v>131</v>
      </c>
      <c r="BH263" s="284" t="s">
        <v>131</v>
      </c>
    </row>
    <row r="264" spans="1:63" ht="16.5" customHeight="1" x14ac:dyDescent="0.3">
      <c r="B264" s="493"/>
      <c r="E264" s="282" t="s">
        <v>1612</v>
      </c>
      <c r="F264" s="827" t="s">
        <v>1179</v>
      </c>
      <c r="G264" s="284">
        <v>0.26</v>
      </c>
      <c r="H264" s="284" t="s">
        <v>131</v>
      </c>
      <c r="I264" s="284" t="s">
        <v>131</v>
      </c>
      <c r="J264" s="284">
        <v>0.26</v>
      </c>
      <c r="K264" s="284" t="s">
        <v>131</v>
      </c>
      <c r="L264" s="284" t="s">
        <v>131</v>
      </c>
      <c r="M264" s="284">
        <v>0.26</v>
      </c>
      <c r="N264" s="284" t="s">
        <v>131</v>
      </c>
      <c r="O264" s="284" t="s">
        <v>131</v>
      </c>
      <c r="P264" s="284">
        <v>0.26</v>
      </c>
      <c r="Q264" s="284" t="s">
        <v>131</v>
      </c>
      <c r="R264" s="284" t="s">
        <v>131</v>
      </c>
      <c r="S264" s="284">
        <v>0.26</v>
      </c>
      <c r="T264" s="284" t="s">
        <v>131</v>
      </c>
      <c r="U264" s="284" t="s">
        <v>131</v>
      </c>
      <c r="V264" s="284">
        <v>0.26</v>
      </c>
      <c r="W264" s="284" t="s">
        <v>131</v>
      </c>
      <c r="X264" s="284" t="s">
        <v>131</v>
      </c>
      <c r="Y264" s="284">
        <v>0.26</v>
      </c>
      <c r="Z264" s="284" t="s">
        <v>131</v>
      </c>
      <c r="AA264" s="284" t="s">
        <v>131</v>
      </c>
      <c r="AB264" s="284">
        <v>0.26</v>
      </c>
      <c r="AC264" s="284" t="s">
        <v>131</v>
      </c>
      <c r="AD264" s="284" t="s">
        <v>131</v>
      </c>
      <c r="AE264" s="284">
        <v>0.26</v>
      </c>
      <c r="AF264" s="284" t="s">
        <v>131</v>
      </c>
      <c r="AG264" s="284" t="s">
        <v>131</v>
      </c>
      <c r="AH264" s="284">
        <v>0.26</v>
      </c>
      <c r="AI264" s="284" t="s">
        <v>131</v>
      </c>
      <c r="AJ264" s="284" t="s">
        <v>131</v>
      </c>
      <c r="AK264" s="284">
        <v>0.26</v>
      </c>
      <c r="AL264" s="284" t="s">
        <v>131</v>
      </c>
      <c r="AM264" s="284" t="s">
        <v>131</v>
      </c>
      <c r="AN264" s="284">
        <v>0.26</v>
      </c>
      <c r="AO264" s="284" t="s">
        <v>131</v>
      </c>
      <c r="AP264" s="284" t="s">
        <v>131</v>
      </c>
      <c r="AQ264" s="284">
        <v>0.26</v>
      </c>
      <c r="AR264" s="284" t="s">
        <v>131</v>
      </c>
      <c r="AS264" s="284" t="s">
        <v>131</v>
      </c>
      <c r="AT264" s="284">
        <v>0.26</v>
      </c>
      <c r="AU264" s="284" t="s">
        <v>131</v>
      </c>
      <c r="AV264" s="284" t="s">
        <v>131</v>
      </c>
      <c r="AW264" s="284">
        <v>0.26</v>
      </c>
      <c r="AX264" s="284" t="s">
        <v>131</v>
      </c>
      <c r="AY264" s="284" t="s">
        <v>131</v>
      </c>
      <c r="AZ264" s="284">
        <v>0.26</v>
      </c>
      <c r="BA264" s="284" t="s">
        <v>131</v>
      </c>
      <c r="BB264" s="284" t="s">
        <v>131</v>
      </c>
      <c r="BC264" s="284">
        <v>0.26</v>
      </c>
      <c r="BD264" s="284" t="s">
        <v>131</v>
      </c>
      <c r="BE264" s="284" t="s">
        <v>131</v>
      </c>
      <c r="BF264" s="284">
        <v>0.26</v>
      </c>
      <c r="BG264" s="284" t="s">
        <v>131</v>
      </c>
      <c r="BH264" s="284" t="s">
        <v>131</v>
      </c>
    </row>
    <row r="265" spans="1:63" ht="16.5" customHeight="1" x14ac:dyDescent="0.3">
      <c r="B265" s="493"/>
      <c r="E265" s="280"/>
      <c r="F265" s="827" t="s">
        <v>1180</v>
      </c>
      <c r="G265" s="284">
        <v>0.26</v>
      </c>
      <c r="H265" s="284" t="s">
        <v>131</v>
      </c>
      <c r="I265" s="284" t="s">
        <v>131</v>
      </c>
      <c r="J265" s="284">
        <v>0.26</v>
      </c>
      <c r="K265" s="284" t="s">
        <v>131</v>
      </c>
      <c r="L265" s="284" t="s">
        <v>131</v>
      </c>
      <c r="M265" s="284">
        <v>0.26</v>
      </c>
      <c r="N265" s="284" t="s">
        <v>131</v>
      </c>
      <c r="O265" s="284" t="s">
        <v>131</v>
      </c>
      <c r="P265" s="284">
        <v>0.26</v>
      </c>
      <c r="Q265" s="284" t="s">
        <v>131</v>
      </c>
      <c r="R265" s="284" t="s">
        <v>131</v>
      </c>
      <c r="S265" s="284">
        <v>0.26</v>
      </c>
      <c r="T265" s="284" t="s">
        <v>131</v>
      </c>
      <c r="U265" s="284" t="s">
        <v>131</v>
      </c>
      <c r="V265" s="284">
        <v>0.26</v>
      </c>
      <c r="W265" s="284" t="s">
        <v>131</v>
      </c>
      <c r="X265" s="284" t="s">
        <v>131</v>
      </c>
      <c r="Y265" s="284">
        <v>0.26</v>
      </c>
      <c r="Z265" s="284" t="s">
        <v>131</v>
      </c>
      <c r="AA265" s="284" t="s">
        <v>131</v>
      </c>
      <c r="AB265" s="284">
        <v>0.26</v>
      </c>
      <c r="AC265" s="284" t="s">
        <v>131</v>
      </c>
      <c r="AD265" s="284" t="s">
        <v>131</v>
      </c>
      <c r="AE265" s="284">
        <v>0.26</v>
      </c>
      <c r="AF265" s="284" t="s">
        <v>131</v>
      </c>
      <c r="AG265" s="284" t="s">
        <v>131</v>
      </c>
      <c r="AH265" s="284">
        <v>0.26</v>
      </c>
      <c r="AI265" s="284" t="s">
        <v>131</v>
      </c>
      <c r="AJ265" s="284" t="s">
        <v>131</v>
      </c>
      <c r="AK265" s="284">
        <v>0.26</v>
      </c>
      <c r="AL265" s="284" t="s">
        <v>131</v>
      </c>
      <c r="AM265" s="284" t="s">
        <v>131</v>
      </c>
      <c r="AN265" s="284">
        <v>0.26</v>
      </c>
      <c r="AO265" s="284" t="s">
        <v>131</v>
      </c>
      <c r="AP265" s="284" t="s">
        <v>131</v>
      </c>
      <c r="AQ265" s="284">
        <v>0.26</v>
      </c>
      <c r="AR265" s="284" t="s">
        <v>131</v>
      </c>
      <c r="AS265" s="284" t="s">
        <v>131</v>
      </c>
      <c r="AT265" s="284">
        <v>0.26</v>
      </c>
      <c r="AU265" s="284" t="s">
        <v>131</v>
      </c>
      <c r="AV265" s="284" t="s">
        <v>131</v>
      </c>
      <c r="AW265" s="284">
        <v>0.26</v>
      </c>
      <c r="AX265" s="284" t="s">
        <v>131</v>
      </c>
      <c r="AY265" s="284" t="s">
        <v>131</v>
      </c>
      <c r="AZ265" s="284">
        <v>0.26</v>
      </c>
      <c r="BA265" s="284" t="s">
        <v>131</v>
      </c>
      <c r="BB265" s="284" t="s">
        <v>131</v>
      </c>
      <c r="BC265" s="284">
        <v>0.26</v>
      </c>
      <c r="BD265" s="284" t="s">
        <v>131</v>
      </c>
      <c r="BE265" s="284" t="s">
        <v>131</v>
      </c>
      <c r="BF265" s="284">
        <v>0.26</v>
      </c>
      <c r="BG265" s="284" t="s">
        <v>131</v>
      </c>
      <c r="BH265" s="284" t="s">
        <v>131</v>
      </c>
    </row>
    <row r="266" spans="1:63" ht="16.5" customHeight="1" x14ac:dyDescent="0.3">
      <c r="B266" s="493"/>
      <c r="E266" s="280"/>
      <c r="F266" s="827" t="s">
        <v>1423</v>
      </c>
      <c r="G266" s="284">
        <v>0.26</v>
      </c>
      <c r="H266" s="284" t="s">
        <v>131</v>
      </c>
      <c r="I266" s="284" t="s">
        <v>131</v>
      </c>
      <c r="J266" s="284">
        <v>0.26</v>
      </c>
      <c r="K266" s="284" t="s">
        <v>131</v>
      </c>
      <c r="L266" s="284" t="s">
        <v>131</v>
      </c>
      <c r="M266" s="284">
        <v>0.26</v>
      </c>
      <c r="N266" s="284" t="s">
        <v>131</v>
      </c>
      <c r="O266" s="284" t="s">
        <v>131</v>
      </c>
      <c r="P266" s="284">
        <v>0.26</v>
      </c>
      <c r="Q266" s="284" t="s">
        <v>131</v>
      </c>
      <c r="R266" s="284" t="s">
        <v>131</v>
      </c>
      <c r="S266" s="284">
        <v>0.26</v>
      </c>
      <c r="T266" s="284" t="s">
        <v>131</v>
      </c>
      <c r="U266" s="284" t="s">
        <v>131</v>
      </c>
      <c r="V266" s="284">
        <v>0.26</v>
      </c>
      <c r="W266" s="284" t="s">
        <v>131</v>
      </c>
      <c r="X266" s="284" t="s">
        <v>131</v>
      </c>
      <c r="Y266" s="284">
        <v>0.26</v>
      </c>
      <c r="Z266" s="284" t="s">
        <v>131</v>
      </c>
      <c r="AA266" s="284" t="s">
        <v>131</v>
      </c>
      <c r="AB266" s="284">
        <v>0.26</v>
      </c>
      <c r="AC266" s="284" t="s">
        <v>131</v>
      </c>
      <c r="AD266" s="284" t="s">
        <v>131</v>
      </c>
      <c r="AE266" s="284">
        <v>0.26</v>
      </c>
      <c r="AF266" s="284" t="s">
        <v>131</v>
      </c>
      <c r="AG266" s="284" t="s">
        <v>131</v>
      </c>
      <c r="AH266" s="284">
        <v>0.26</v>
      </c>
      <c r="AI266" s="284" t="s">
        <v>131</v>
      </c>
      <c r="AJ266" s="284" t="s">
        <v>131</v>
      </c>
      <c r="AK266" s="284">
        <v>0.26</v>
      </c>
      <c r="AL266" s="284" t="s">
        <v>131</v>
      </c>
      <c r="AM266" s="284" t="s">
        <v>131</v>
      </c>
      <c r="AN266" s="284">
        <v>0.26</v>
      </c>
      <c r="AO266" s="284" t="s">
        <v>131</v>
      </c>
      <c r="AP266" s="284" t="s">
        <v>131</v>
      </c>
      <c r="AQ266" s="284">
        <v>0.26</v>
      </c>
      <c r="AR266" s="284" t="s">
        <v>131</v>
      </c>
      <c r="AS266" s="284" t="s">
        <v>131</v>
      </c>
      <c r="AT266" s="284">
        <v>0.26</v>
      </c>
      <c r="AU266" s="284" t="s">
        <v>131</v>
      </c>
      <c r="AV266" s="284" t="s">
        <v>131</v>
      </c>
      <c r="AW266" s="284">
        <v>0.26</v>
      </c>
      <c r="AX266" s="284" t="s">
        <v>131</v>
      </c>
      <c r="AY266" s="284" t="s">
        <v>131</v>
      </c>
      <c r="AZ266" s="284">
        <v>0.26</v>
      </c>
      <c r="BA266" s="284" t="s">
        <v>131</v>
      </c>
      <c r="BB266" s="284" t="s">
        <v>131</v>
      </c>
      <c r="BC266" s="284">
        <v>0.26</v>
      </c>
      <c r="BD266" s="284" t="s">
        <v>131</v>
      </c>
      <c r="BE266" s="284" t="s">
        <v>131</v>
      </c>
      <c r="BF266" s="284">
        <v>0.26</v>
      </c>
      <c r="BG266" s="284" t="s">
        <v>131</v>
      </c>
      <c r="BH266" s="284" t="s">
        <v>131</v>
      </c>
    </row>
    <row r="267" spans="1:63" ht="16.5" customHeight="1" x14ac:dyDescent="0.3">
      <c r="B267" s="493"/>
      <c r="E267" s="828"/>
      <c r="F267" s="827" t="s">
        <v>1424</v>
      </c>
      <c r="G267" s="284">
        <v>0.26</v>
      </c>
      <c r="H267" s="284" t="s">
        <v>131</v>
      </c>
      <c r="I267" s="284" t="s">
        <v>131</v>
      </c>
      <c r="J267" s="284">
        <v>0.26</v>
      </c>
      <c r="K267" s="284" t="s">
        <v>131</v>
      </c>
      <c r="L267" s="284" t="s">
        <v>131</v>
      </c>
      <c r="M267" s="284">
        <v>0.26</v>
      </c>
      <c r="N267" s="284" t="s">
        <v>131</v>
      </c>
      <c r="O267" s="284" t="s">
        <v>131</v>
      </c>
      <c r="P267" s="284">
        <v>0.26</v>
      </c>
      <c r="Q267" s="284" t="s">
        <v>131</v>
      </c>
      <c r="R267" s="284" t="s">
        <v>131</v>
      </c>
      <c r="S267" s="284">
        <v>0.26</v>
      </c>
      <c r="T267" s="284" t="s">
        <v>131</v>
      </c>
      <c r="U267" s="284" t="s">
        <v>131</v>
      </c>
      <c r="V267" s="284">
        <v>0.26</v>
      </c>
      <c r="W267" s="284" t="s">
        <v>131</v>
      </c>
      <c r="X267" s="284" t="s">
        <v>131</v>
      </c>
      <c r="Y267" s="284">
        <v>0.26</v>
      </c>
      <c r="Z267" s="284" t="s">
        <v>131</v>
      </c>
      <c r="AA267" s="284" t="s">
        <v>131</v>
      </c>
      <c r="AB267" s="284">
        <v>0.26</v>
      </c>
      <c r="AC267" s="284" t="s">
        <v>131</v>
      </c>
      <c r="AD267" s="284" t="s">
        <v>131</v>
      </c>
      <c r="AE267" s="284">
        <v>0.26</v>
      </c>
      <c r="AF267" s="284" t="s">
        <v>131</v>
      </c>
      <c r="AG267" s="284" t="s">
        <v>131</v>
      </c>
      <c r="AH267" s="284">
        <v>0.26</v>
      </c>
      <c r="AI267" s="284" t="s">
        <v>131</v>
      </c>
      <c r="AJ267" s="284" t="s">
        <v>131</v>
      </c>
      <c r="AK267" s="284">
        <v>0.26</v>
      </c>
      <c r="AL267" s="284" t="s">
        <v>131</v>
      </c>
      <c r="AM267" s="284" t="s">
        <v>131</v>
      </c>
      <c r="AN267" s="284">
        <v>0.26</v>
      </c>
      <c r="AO267" s="284" t="s">
        <v>131</v>
      </c>
      <c r="AP267" s="284" t="s">
        <v>131</v>
      </c>
      <c r="AQ267" s="284">
        <v>0.26</v>
      </c>
      <c r="AR267" s="284" t="s">
        <v>131</v>
      </c>
      <c r="AS267" s="284" t="s">
        <v>131</v>
      </c>
      <c r="AT267" s="284">
        <v>0.26</v>
      </c>
      <c r="AU267" s="284" t="s">
        <v>131</v>
      </c>
      <c r="AV267" s="284" t="s">
        <v>131</v>
      </c>
      <c r="AW267" s="284">
        <v>0.26</v>
      </c>
      <c r="AX267" s="284" t="s">
        <v>131</v>
      </c>
      <c r="AY267" s="284" t="s">
        <v>131</v>
      </c>
      <c r="AZ267" s="284">
        <v>0.26</v>
      </c>
      <c r="BA267" s="284" t="s">
        <v>131</v>
      </c>
      <c r="BB267" s="284" t="s">
        <v>131</v>
      </c>
      <c r="BC267" s="284">
        <v>0.26</v>
      </c>
      <c r="BD267" s="284" t="s">
        <v>131</v>
      </c>
      <c r="BE267" s="284" t="s">
        <v>131</v>
      </c>
      <c r="BF267" s="284">
        <v>0.26</v>
      </c>
      <c r="BG267" s="284" t="s">
        <v>131</v>
      </c>
      <c r="BH267" s="284" t="s">
        <v>131</v>
      </c>
    </row>
    <row r="268" spans="1:63" s="795" customFormat="1" ht="16.5" customHeight="1" x14ac:dyDescent="0.3">
      <c r="A268" s="484"/>
      <c r="B268" s="493"/>
      <c r="C268" s="794"/>
      <c r="D268" s="829"/>
      <c r="E268" s="831" t="s">
        <v>1504</v>
      </c>
      <c r="F268" s="830"/>
      <c r="G268" s="830"/>
      <c r="H268" s="830"/>
      <c r="I268" s="830"/>
      <c r="J268" s="830"/>
      <c r="K268" s="830"/>
      <c r="L268" s="830"/>
      <c r="M268" s="830"/>
      <c r="N268" s="830"/>
      <c r="O268" s="830"/>
      <c r="P268" s="830"/>
      <c r="Q268" s="830"/>
      <c r="R268" s="830"/>
      <c r="S268" s="830"/>
      <c r="T268" s="830"/>
      <c r="U268" s="830"/>
      <c r="V268" s="830"/>
      <c r="W268" s="830"/>
      <c r="X268" s="830"/>
      <c r="Y268" s="830"/>
      <c r="Z268" s="830"/>
      <c r="AA268" s="830"/>
      <c r="AB268" s="830"/>
      <c r="AC268" s="830"/>
      <c r="AD268" s="830"/>
      <c r="AE268" s="830"/>
      <c r="AF268" s="830"/>
      <c r="AG268" s="830"/>
      <c r="AH268" s="830"/>
      <c r="AI268" s="830"/>
      <c r="AJ268" s="830"/>
      <c r="AK268" s="830"/>
      <c r="AL268" s="830"/>
      <c r="AM268" s="830"/>
      <c r="AN268" s="830"/>
      <c r="AO268" s="830"/>
      <c r="AP268" s="830"/>
      <c r="AQ268" s="830"/>
      <c r="AR268" s="830"/>
      <c r="AS268" s="830"/>
      <c r="AT268" s="830"/>
      <c r="AU268" s="830"/>
      <c r="AV268" s="830"/>
      <c r="AW268" s="830"/>
      <c r="AX268" s="830"/>
      <c r="AY268" s="830"/>
      <c r="AZ268" s="830"/>
      <c r="BA268" s="830"/>
      <c r="BB268" s="830"/>
      <c r="BC268" s="830"/>
      <c r="BD268" s="830"/>
      <c r="BE268" s="830"/>
      <c r="BF268" s="830"/>
      <c r="BG268" s="830"/>
      <c r="BH268" s="830"/>
      <c r="BI268" s="830"/>
      <c r="BJ268" s="830"/>
      <c r="BK268" s="830"/>
    </row>
    <row r="269" spans="1:63" s="795" customFormat="1" ht="16.5" customHeight="1" x14ac:dyDescent="0.3">
      <c r="A269" s="484"/>
      <c r="B269" s="493"/>
      <c r="C269" s="794"/>
      <c r="D269" s="829"/>
      <c r="E269" s="831" t="s">
        <v>1610</v>
      </c>
      <c r="F269" s="830"/>
      <c r="G269" s="830"/>
      <c r="H269" s="830"/>
      <c r="I269" s="830"/>
      <c r="J269" s="830"/>
      <c r="K269" s="830"/>
      <c r="L269" s="830"/>
      <c r="M269" s="830"/>
      <c r="N269" s="830"/>
      <c r="O269" s="830"/>
      <c r="P269" s="830"/>
      <c r="Q269" s="830"/>
      <c r="R269" s="830"/>
      <c r="S269" s="830"/>
      <c r="T269" s="830"/>
      <c r="U269" s="830"/>
      <c r="V269" s="830"/>
      <c r="W269" s="830"/>
      <c r="X269" s="830"/>
      <c r="Y269" s="830"/>
      <c r="Z269" s="830"/>
      <c r="AA269" s="830"/>
      <c r="AB269" s="830"/>
      <c r="AC269" s="830"/>
      <c r="AD269" s="830"/>
      <c r="AE269" s="830"/>
      <c r="AF269" s="830"/>
      <c r="AG269" s="830"/>
      <c r="AH269" s="830"/>
      <c r="AI269" s="830"/>
      <c r="AJ269" s="830"/>
      <c r="AK269" s="830"/>
      <c r="AL269" s="830"/>
      <c r="AM269" s="830"/>
      <c r="AN269" s="830"/>
      <c r="AO269" s="830"/>
      <c r="AP269" s="830"/>
      <c r="AQ269" s="830"/>
      <c r="AR269" s="830"/>
      <c r="AS269" s="830"/>
      <c r="AT269" s="830"/>
      <c r="AU269" s="830"/>
      <c r="AV269" s="830"/>
      <c r="AW269" s="830"/>
      <c r="AX269" s="830"/>
      <c r="AY269" s="830"/>
      <c r="AZ269" s="830"/>
      <c r="BA269" s="830"/>
      <c r="BB269" s="830"/>
      <c r="BC269" s="830"/>
      <c r="BD269" s="830"/>
      <c r="BE269" s="830"/>
      <c r="BF269" s="830"/>
      <c r="BG269" s="830"/>
      <c r="BH269" s="830"/>
      <c r="BI269" s="830"/>
      <c r="BJ269" s="830"/>
      <c r="BK269" s="830"/>
    </row>
    <row r="270" spans="1:63" s="795" customFormat="1" x14ac:dyDescent="0.3">
      <c r="A270" s="484"/>
      <c r="B270" s="493"/>
      <c r="C270" s="794"/>
      <c r="D270" s="794"/>
      <c r="E270" s="831" t="s">
        <v>1613</v>
      </c>
    </row>
    <row r="271" spans="1:63" ht="16.5" customHeight="1" x14ac:dyDescent="0.3">
      <c r="B271" s="493"/>
      <c r="E271" s="402"/>
      <c r="F271" s="402"/>
      <c r="G271" s="402"/>
      <c r="H271" s="402"/>
      <c r="I271" s="402"/>
      <c r="J271" s="402"/>
      <c r="K271" s="402"/>
      <c r="L271" s="402"/>
      <c r="M271" s="402"/>
      <c r="N271" s="402"/>
      <c r="O271" s="402"/>
      <c r="P271" s="402"/>
      <c r="Q271" s="402"/>
      <c r="R271" s="402"/>
      <c r="S271" s="402"/>
      <c r="T271" s="402"/>
      <c r="U271" s="402"/>
      <c r="V271" s="402"/>
      <c r="W271" s="402"/>
      <c r="X271" s="402"/>
      <c r="Y271" s="402"/>
      <c r="Z271" s="402"/>
    </row>
    <row r="272" spans="1:63" ht="16.5" customHeight="1" x14ac:dyDescent="0.3">
      <c r="B272" s="493"/>
      <c r="E272" s="680" t="s">
        <v>1354</v>
      </c>
      <c r="F272" s="402"/>
      <c r="G272" s="402"/>
      <c r="H272" s="402"/>
      <c r="I272" s="402"/>
      <c r="J272" s="402"/>
      <c r="K272" s="402"/>
      <c r="L272" s="402"/>
      <c r="M272" s="402"/>
      <c r="N272" s="402"/>
      <c r="O272" s="402"/>
      <c r="P272" s="402"/>
      <c r="Q272" s="402"/>
      <c r="R272" s="402"/>
      <c r="S272" s="402"/>
      <c r="T272" s="402"/>
      <c r="U272" s="402"/>
      <c r="V272" s="402"/>
      <c r="W272" s="402"/>
      <c r="X272" s="402"/>
      <c r="Y272" s="402"/>
      <c r="Z272" s="402"/>
    </row>
    <row r="273" spans="2:26" ht="16.5" customHeight="1" x14ac:dyDescent="0.3">
      <c r="B273" s="493"/>
      <c r="E273" s="402"/>
      <c r="F273" s="402"/>
      <c r="G273" s="402"/>
      <c r="H273" s="402"/>
      <c r="I273" s="402"/>
      <c r="J273" s="402"/>
      <c r="K273" s="402"/>
      <c r="L273" s="402"/>
      <c r="M273" s="402"/>
      <c r="N273" s="402"/>
      <c r="O273" s="402"/>
      <c r="P273" s="402"/>
      <c r="Q273" s="402"/>
      <c r="R273" s="402"/>
      <c r="S273" s="402"/>
      <c r="T273" s="402"/>
      <c r="U273" s="402"/>
      <c r="V273" s="402"/>
      <c r="W273" s="402"/>
      <c r="X273" s="402"/>
      <c r="Y273" s="402"/>
      <c r="Z273" s="402"/>
    </row>
    <row r="274" spans="2:26" ht="16.5" customHeight="1" x14ac:dyDescent="0.35">
      <c r="B274" s="493"/>
      <c r="E274" s="664" t="s">
        <v>1347</v>
      </c>
      <c r="F274" s="402"/>
      <c r="G274" s="402"/>
      <c r="H274" s="402"/>
      <c r="I274" s="402"/>
      <c r="J274" s="402"/>
      <c r="K274" s="402"/>
      <c r="L274" s="402"/>
      <c r="M274" s="402"/>
      <c r="N274" s="402"/>
      <c r="O274" s="402"/>
      <c r="P274" s="402"/>
      <c r="Q274" s="402"/>
      <c r="R274" s="402"/>
      <c r="S274" s="402"/>
      <c r="T274" s="402"/>
      <c r="U274" s="402"/>
      <c r="V274" s="402"/>
      <c r="W274" s="402"/>
      <c r="X274" s="402"/>
      <c r="Y274" s="402"/>
      <c r="Z274" s="402"/>
    </row>
    <row r="275" spans="2:26" ht="16.5" customHeight="1" x14ac:dyDescent="0.3">
      <c r="B275" s="493"/>
      <c r="E275" s="402" t="s">
        <v>1505</v>
      </c>
      <c r="F275" s="402"/>
      <c r="G275" s="402"/>
      <c r="H275" s="402"/>
      <c r="I275" s="402"/>
      <c r="J275" s="402"/>
      <c r="K275" s="402"/>
      <c r="L275" s="402"/>
      <c r="M275" s="402"/>
      <c r="N275" s="402"/>
      <c r="O275" s="402"/>
      <c r="P275" s="402"/>
      <c r="Q275" s="402"/>
      <c r="R275" s="402"/>
      <c r="S275" s="402"/>
      <c r="T275" s="402"/>
      <c r="U275" s="402"/>
      <c r="V275" s="402"/>
      <c r="W275" s="402"/>
      <c r="X275" s="402"/>
      <c r="Y275" s="402"/>
      <c r="Z275" s="402"/>
    </row>
    <row r="276" spans="2:26" ht="16.5" customHeight="1" x14ac:dyDescent="0.3">
      <c r="B276" s="493"/>
      <c r="E276" s="402"/>
      <c r="F276" s="402"/>
      <c r="G276" s="402"/>
      <c r="H276" s="402"/>
      <c r="I276" s="402"/>
      <c r="J276" s="402"/>
      <c r="K276" s="402"/>
      <c r="L276" s="402"/>
      <c r="M276" s="402"/>
      <c r="N276" s="402"/>
      <c r="O276" s="402"/>
      <c r="P276" s="402"/>
      <c r="Q276" s="402"/>
      <c r="R276" s="402"/>
      <c r="S276" s="402"/>
      <c r="T276" s="402"/>
      <c r="U276" s="402"/>
      <c r="V276" s="402"/>
      <c r="W276" s="402"/>
      <c r="X276" s="402"/>
      <c r="Y276" s="402"/>
      <c r="Z276" s="402"/>
    </row>
    <row r="277" spans="2:26" ht="16.5" customHeight="1" x14ac:dyDescent="0.3">
      <c r="B277" s="493"/>
      <c r="E277" s="402"/>
      <c r="F277" s="402"/>
      <c r="G277" s="753">
        <v>2007</v>
      </c>
      <c r="H277" s="753">
        <v>2008</v>
      </c>
      <c r="I277" s="753">
        <v>2009</v>
      </c>
      <c r="J277" s="753">
        <v>2010</v>
      </c>
      <c r="K277" s="753">
        <v>2011</v>
      </c>
      <c r="L277" s="753">
        <v>2012</v>
      </c>
      <c r="M277" s="753">
        <v>2013</v>
      </c>
      <c r="N277" s="753">
        <v>2014</v>
      </c>
      <c r="O277" s="753">
        <v>2015</v>
      </c>
      <c r="P277" s="753">
        <v>2016</v>
      </c>
      <c r="Q277" s="753">
        <v>2017</v>
      </c>
      <c r="R277" s="753">
        <v>2018</v>
      </c>
      <c r="S277" s="753">
        <v>2019</v>
      </c>
      <c r="T277" s="753">
        <v>2020</v>
      </c>
      <c r="U277" s="753">
        <v>2021</v>
      </c>
      <c r="V277" s="753">
        <v>2022</v>
      </c>
      <c r="W277" s="753">
        <v>2023</v>
      </c>
      <c r="X277" s="925">
        <v>2024</v>
      </c>
      <c r="Y277" s="402"/>
      <c r="Z277" s="402"/>
    </row>
    <row r="278" spans="2:26" ht="16.5" customHeight="1" x14ac:dyDescent="0.3">
      <c r="B278" s="493"/>
      <c r="E278" s="282" t="s">
        <v>1355</v>
      </c>
      <c r="F278" s="676" t="s">
        <v>1179</v>
      </c>
      <c r="G278" s="663">
        <v>0.17599999999999999</v>
      </c>
      <c r="H278" s="663">
        <v>0.17399999999999999</v>
      </c>
      <c r="I278" s="663">
        <v>0.17199999999999999</v>
      </c>
      <c r="J278" s="663">
        <v>0.16800000000000001</v>
      </c>
      <c r="K278" s="663">
        <v>0.16700000000000001</v>
      </c>
      <c r="L278" s="663">
        <v>0.16400000000000001</v>
      </c>
      <c r="M278" s="663">
        <v>0.159</v>
      </c>
      <c r="N278" s="663">
        <v>0.16900000000000001</v>
      </c>
      <c r="O278" s="663">
        <v>0.16800000000000001</v>
      </c>
      <c r="P278" s="663">
        <v>0.16800000000000001</v>
      </c>
      <c r="Q278" s="663">
        <v>0.16700000000000001</v>
      </c>
      <c r="R278" s="663">
        <v>0.16600000000000001</v>
      </c>
      <c r="S278" s="663">
        <v>0.16400000000000001</v>
      </c>
      <c r="T278" s="663">
        <v>0.16300000000000001</v>
      </c>
      <c r="U278" s="663">
        <v>0.161</v>
      </c>
      <c r="V278" s="663">
        <v>0.16200000000000001</v>
      </c>
      <c r="W278" s="663">
        <v>0.16200000000000001</v>
      </c>
      <c r="X278" s="663">
        <v>0.158</v>
      </c>
      <c r="Y278" s="402"/>
      <c r="Z278" s="402"/>
    </row>
    <row r="279" spans="2:26" ht="16.5" customHeight="1" x14ac:dyDescent="0.3">
      <c r="B279" s="493"/>
      <c r="E279" s="280"/>
      <c r="F279" s="676" t="s">
        <v>1180</v>
      </c>
      <c r="G279" s="663">
        <v>0.28699999999999998</v>
      </c>
      <c r="H279" s="663">
        <v>0.28299999999999997</v>
      </c>
      <c r="I279" s="663">
        <v>0.28000000000000003</v>
      </c>
      <c r="J279" s="663">
        <v>0.27400000000000002</v>
      </c>
      <c r="K279" s="663">
        <v>0.27200000000000002</v>
      </c>
      <c r="L279" s="663">
        <v>0.26700000000000002</v>
      </c>
      <c r="M279" s="663">
        <v>0.25900000000000001</v>
      </c>
      <c r="N279" s="663">
        <v>0.27500000000000002</v>
      </c>
      <c r="O279" s="663">
        <v>0.27</v>
      </c>
      <c r="P279" s="663">
        <v>0.26900000000000002</v>
      </c>
      <c r="Q279" s="663">
        <v>0.26700000000000002</v>
      </c>
      <c r="R279" s="663">
        <v>0.26400000000000001</v>
      </c>
      <c r="S279" s="663">
        <v>0.25900000000000001</v>
      </c>
      <c r="T279" s="663">
        <v>0.25700000000000001</v>
      </c>
      <c r="U279" s="663">
        <v>0.252</v>
      </c>
      <c r="V279" s="663">
        <v>0.25</v>
      </c>
      <c r="W279" s="663">
        <v>0.249</v>
      </c>
      <c r="X279" s="663">
        <v>0.24199999999999999</v>
      </c>
      <c r="Y279" s="402"/>
      <c r="Z279" s="402"/>
    </row>
    <row r="280" spans="2:26" ht="16.5" customHeight="1" x14ac:dyDescent="0.3">
      <c r="B280" s="493"/>
      <c r="E280" s="280"/>
      <c r="F280" s="676" t="s">
        <v>1423</v>
      </c>
      <c r="G280" s="663">
        <v>0.77200000000000002</v>
      </c>
      <c r="H280" s="663">
        <v>0.77200000000000002</v>
      </c>
      <c r="I280" s="663">
        <v>0.77200000000000002</v>
      </c>
      <c r="J280" s="663">
        <v>0.77200000000000002</v>
      </c>
      <c r="K280" s="663">
        <v>0.77200000000000002</v>
      </c>
      <c r="L280" s="663">
        <v>0.77200000000000002</v>
      </c>
      <c r="M280" s="663">
        <v>0.77200000000000002</v>
      </c>
      <c r="N280" s="663">
        <v>0.77200000000000002</v>
      </c>
      <c r="O280" s="663">
        <v>0.77200000000000002</v>
      </c>
      <c r="P280" s="663">
        <v>0.77200000000000002</v>
      </c>
      <c r="Q280" s="663">
        <v>0.77200000000000002</v>
      </c>
      <c r="R280" s="663">
        <v>0.77200000000000002</v>
      </c>
      <c r="S280" s="663">
        <v>0.77200000000000002</v>
      </c>
      <c r="T280" s="663">
        <v>0.77200000000000002</v>
      </c>
      <c r="U280" s="663">
        <v>0.76800000000000002</v>
      </c>
      <c r="V280" s="663">
        <v>0.76800000000000002</v>
      </c>
      <c r="W280" s="663">
        <v>0.76800000000000002</v>
      </c>
      <c r="X280" s="663">
        <v>0.76800000000000002</v>
      </c>
      <c r="Y280" s="402"/>
      <c r="Z280" s="402"/>
    </row>
    <row r="281" spans="2:26" ht="16.5" customHeight="1" x14ac:dyDescent="0.3">
      <c r="B281" s="493"/>
      <c r="E281" s="283"/>
      <c r="F281" s="676" t="s">
        <v>1424</v>
      </c>
      <c r="G281" s="663">
        <v>0.99399999999999999</v>
      </c>
      <c r="H281" s="663">
        <v>0.95899999999999996</v>
      </c>
      <c r="I281" s="663">
        <v>0.94899999999999995</v>
      </c>
      <c r="J281" s="663">
        <v>0.88400000000000001</v>
      </c>
      <c r="K281" s="663">
        <v>0.86199999999999999</v>
      </c>
      <c r="L281" s="663">
        <v>0.83699999999999997</v>
      </c>
      <c r="M281" s="663">
        <v>0.79800000000000004</v>
      </c>
      <c r="N281" s="663">
        <v>0.84799999999999998</v>
      </c>
      <c r="O281" s="663">
        <v>0.88200000000000001</v>
      </c>
      <c r="P281" s="663">
        <v>0.875</v>
      </c>
      <c r="Q281" s="663">
        <v>0.88200000000000001</v>
      </c>
      <c r="R281" s="663">
        <v>0.97199999999999998</v>
      </c>
      <c r="S281" s="663">
        <v>0.96299999999999997</v>
      </c>
      <c r="T281" s="663">
        <v>0.97399999999999998</v>
      </c>
      <c r="U281" s="663">
        <v>0.98199999999999998</v>
      </c>
      <c r="V281" s="663">
        <v>0.97899999999999998</v>
      </c>
      <c r="W281" s="663">
        <v>0.98199999999999998</v>
      </c>
      <c r="X281" s="663">
        <v>0.94299999999999995</v>
      </c>
      <c r="Y281" s="402"/>
      <c r="Z281" s="402"/>
    </row>
    <row r="282" spans="2:26" ht="16.5" customHeight="1" x14ac:dyDescent="0.3">
      <c r="B282" s="493"/>
      <c r="E282" s="282" t="s">
        <v>1356</v>
      </c>
      <c r="F282" s="676" t="s">
        <v>1179</v>
      </c>
      <c r="G282" s="663">
        <v>0.20699999999999999</v>
      </c>
      <c r="H282" s="663">
        <v>0.20799999999999999</v>
      </c>
      <c r="I282" s="663">
        <v>0.20699999999999999</v>
      </c>
      <c r="J282" s="663">
        <v>0.20499999999999999</v>
      </c>
      <c r="K282" s="663">
        <v>0.20300000000000001</v>
      </c>
      <c r="L282" s="663">
        <v>0.20200000000000001</v>
      </c>
      <c r="M282" s="663">
        <v>0.20300000000000001</v>
      </c>
      <c r="N282" s="663">
        <v>0.20399999999999999</v>
      </c>
      <c r="O282" s="663">
        <v>0.20100000000000001</v>
      </c>
      <c r="P282" s="663">
        <v>0.2</v>
      </c>
      <c r="Q282" s="663">
        <v>0.2</v>
      </c>
      <c r="R282" s="663">
        <v>0.2</v>
      </c>
      <c r="S282" s="663">
        <v>0.19900000000000001</v>
      </c>
      <c r="T282" s="663">
        <v>0.19800000000000001</v>
      </c>
      <c r="U282" s="663">
        <v>0.19600000000000001</v>
      </c>
      <c r="V282" s="663">
        <v>0.193</v>
      </c>
      <c r="W282" s="663">
        <v>0.189</v>
      </c>
      <c r="X282" s="663">
        <v>0.185</v>
      </c>
      <c r="Y282" s="402"/>
      <c r="Z282" s="402"/>
    </row>
    <row r="283" spans="2:26" ht="16.5" customHeight="1" x14ac:dyDescent="0.3">
      <c r="B283" s="493"/>
      <c r="E283" s="280"/>
      <c r="F283" s="676" t="s">
        <v>1180</v>
      </c>
      <c r="G283" s="663">
        <v>0.29699999999999999</v>
      </c>
      <c r="H283" s="663">
        <v>0.28599999999999998</v>
      </c>
      <c r="I283" s="663">
        <v>0.28499999999999998</v>
      </c>
      <c r="J283" s="663">
        <v>0.28399999999999997</v>
      </c>
      <c r="K283" s="663">
        <v>0.28399999999999997</v>
      </c>
      <c r="L283" s="663">
        <v>0.28299999999999997</v>
      </c>
      <c r="M283" s="663">
        <v>0.28699999999999998</v>
      </c>
      <c r="N283" s="663">
        <v>0.29199999999999998</v>
      </c>
      <c r="O283" s="663">
        <v>0.27800000000000002</v>
      </c>
      <c r="P283" s="663">
        <v>0.27500000000000002</v>
      </c>
      <c r="Q283" s="663">
        <v>0.27900000000000003</v>
      </c>
      <c r="R283" s="663">
        <v>0.27300000000000002</v>
      </c>
      <c r="S283" s="663">
        <v>0.27200000000000002</v>
      </c>
      <c r="T283" s="663">
        <v>0.26700000000000002</v>
      </c>
      <c r="U283" s="663">
        <v>0.26500000000000001</v>
      </c>
      <c r="V283" s="663">
        <v>0.252</v>
      </c>
      <c r="W283" s="663">
        <v>0.24</v>
      </c>
      <c r="X283" s="663">
        <v>0.23799999999999999</v>
      </c>
      <c r="Y283" s="402"/>
      <c r="Z283" s="402"/>
    </row>
    <row r="284" spans="2:26" ht="16.5" customHeight="1" x14ac:dyDescent="0.3">
      <c r="B284" s="493"/>
      <c r="E284" s="280"/>
      <c r="F284" s="676" t="s">
        <v>1423</v>
      </c>
      <c r="G284" s="663">
        <v>0.68300000000000005</v>
      </c>
      <c r="H284" s="663">
        <v>0.68300000000000005</v>
      </c>
      <c r="I284" s="663">
        <v>0.68400000000000005</v>
      </c>
      <c r="J284" s="663">
        <v>0.67700000000000005</v>
      </c>
      <c r="K284" s="663">
        <v>0.66600000000000004</v>
      </c>
      <c r="L284" s="663">
        <v>0.66500000000000004</v>
      </c>
      <c r="M284" s="663">
        <v>0.66600000000000004</v>
      </c>
      <c r="N284" s="663">
        <v>0.66900000000000004</v>
      </c>
      <c r="O284" s="663">
        <v>0.66600000000000004</v>
      </c>
      <c r="P284" s="663">
        <v>0.66600000000000004</v>
      </c>
      <c r="Q284" s="663">
        <v>0.67500000000000004</v>
      </c>
      <c r="R284" s="663">
        <v>0.67400000000000004</v>
      </c>
      <c r="S284" s="663">
        <v>0.67300000000000004</v>
      </c>
      <c r="T284" s="663">
        <v>0.67800000000000005</v>
      </c>
      <c r="U284" s="663">
        <v>0.68</v>
      </c>
      <c r="V284" s="663">
        <v>0.67900000000000005</v>
      </c>
      <c r="W284" s="663">
        <v>0.68200000000000005</v>
      </c>
      <c r="X284" s="663">
        <v>0.67700000000000005</v>
      </c>
      <c r="Y284" s="402"/>
      <c r="Z284" s="402"/>
    </row>
    <row r="285" spans="2:26" ht="16.5" customHeight="1" x14ac:dyDescent="0.3">
      <c r="B285" s="493"/>
      <c r="E285" s="280"/>
      <c r="F285" s="676" t="s">
        <v>1425</v>
      </c>
      <c r="G285" s="663">
        <v>6.0999999999999999E-2</v>
      </c>
      <c r="H285" s="663">
        <v>0.06</v>
      </c>
      <c r="I285" s="663">
        <v>5.8999999999999997E-2</v>
      </c>
      <c r="J285" s="663">
        <v>5.8999999999999997E-2</v>
      </c>
      <c r="K285" s="663">
        <v>5.7000000000000002E-2</v>
      </c>
      <c r="L285" s="663">
        <v>5.7000000000000002E-2</v>
      </c>
      <c r="M285" s="663">
        <v>5.7000000000000002E-2</v>
      </c>
      <c r="N285" s="663">
        <v>5.8000000000000003E-2</v>
      </c>
      <c r="O285" s="663">
        <v>5.7000000000000002E-2</v>
      </c>
      <c r="P285" s="663">
        <v>5.7000000000000002E-2</v>
      </c>
      <c r="Q285" s="663">
        <v>5.8000000000000003E-2</v>
      </c>
      <c r="R285" s="663">
        <v>5.8000000000000003E-2</v>
      </c>
      <c r="S285" s="663">
        <v>5.8000000000000003E-2</v>
      </c>
      <c r="T285" s="663">
        <v>5.8000000000000003E-2</v>
      </c>
      <c r="U285" s="663">
        <v>5.8000000000000003E-2</v>
      </c>
      <c r="V285" s="663">
        <v>5.8000000000000003E-2</v>
      </c>
      <c r="W285" s="663">
        <v>5.8000000000000003E-2</v>
      </c>
      <c r="X285" s="663">
        <v>5.8000000000000003E-2</v>
      </c>
      <c r="Y285" s="402"/>
      <c r="Z285" s="402"/>
    </row>
    <row r="286" spans="2:26" ht="16.5" customHeight="1" x14ac:dyDescent="0.3">
      <c r="B286" s="493"/>
      <c r="E286" s="283"/>
      <c r="F286" s="676" t="s">
        <v>1426</v>
      </c>
      <c r="G286" s="663">
        <v>0.106</v>
      </c>
      <c r="H286" s="663">
        <v>0.106</v>
      </c>
      <c r="I286" s="663">
        <v>0.108</v>
      </c>
      <c r="J286" s="663">
        <v>0.107</v>
      </c>
      <c r="K286" s="663">
        <v>0.105</v>
      </c>
      <c r="L286" s="663">
        <v>0.105</v>
      </c>
      <c r="M286" s="663">
        <v>0.105</v>
      </c>
      <c r="N286" s="663">
        <v>0.105</v>
      </c>
      <c r="O286" s="663">
        <v>0.106</v>
      </c>
      <c r="P286" s="663">
        <v>0.106</v>
      </c>
      <c r="Q286" s="663">
        <v>0.106</v>
      </c>
      <c r="R286" s="663">
        <v>0.106</v>
      </c>
      <c r="S286" s="663">
        <v>0.105</v>
      </c>
      <c r="T286" s="663">
        <v>0.105</v>
      </c>
      <c r="U286" s="663">
        <v>0.10299999999999999</v>
      </c>
      <c r="V286" s="663">
        <v>0.10199999999999999</v>
      </c>
      <c r="W286" s="663">
        <v>0.1</v>
      </c>
      <c r="X286" s="663">
        <v>9.9000000000000005E-2</v>
      </c>
      <c r="Y286" s="402"/>
      <c r="Z286" s="402"/>
    </row>
    <row r="287" spans="2:26" ht="16.5" customHeight="1" x14ac:dyDescent="0.3">
      <c r="B287" s="493"/>
      <c r="E287" s="280" t="s">
        <v>1357</v>
      </c>
      <c r="F287" s="676" t="s">
        <v>1179</v>
      </c>
      <c r="G287" s="663">
        <v>0.189</v>
      </c>
      <c r="H287" s="663">
        <v>0.189</v>
      </c>
      <c r="I287" s="663">
        <v>0.189</v>
      </c>
      <c r="J287" s="663">
        <v>0.188</v>
      </c>
      <c r="K287" s="663">
        <v>0.189</v>
      </c>
      <c r="L287" s="663">
        <v>0.189</v>
      </c>
      <c r="M287" s="663">
        <v>0.189</v>
      </c>
      <c r="N287" s="663">
        <v>0.19</v>
      </c>
      <c r="O287" s="663">
        <v>0.187</v>
      </c>
      <c r="P287" s="663">
        <v>0.187</v>
      </c>
      <c r="Q287" s="663">
        <v>0.187</v>
      </c>
      <c r="R287" s="663">
        <v>0.187</v>
      </c>
      <c r="S287" s="663">
        <v>0.188</v>
      </c>
      <c r="T287" s="663">
        <v>0.187</v>
      </c>
      <c r="U287" s="663">
        <v>0.187</v>
      </c>
      <c r="V287" s="663">
        <v>0.187</v>
      </c>
      <c r="W287" s="663">
        <v>0.186</v>
      </c>
      <c r="X287" s="663">
        <v>0.186</v>
      </c>
      <c r="Y287" s="402"/>
      <c r="Z287" s="402"/>
    </row>
    <row r="288" spans="2:26" ht="16.5" customHeight="1" x14ac:dyDescent="0.3">
      <c r="B288" s="493"/>
      <c r="E288" s="282" t="s">
        <v>1358</v>
      </c>
      <c r="F288" s="676" t="s">
        <v>1179</v>
      </c>
      <c r="G288" s="663">
        <v>0.20300000000000001</v>
      </c>
      <c r="H288" s="663">
        <v>0.20300000000000001</v>
      </c>
      <c r="I288" s="663">
        <v>0.20300000000000001</v>
      </c>
      <c r="J288" s="663">
        <v>0.20300000000000001</v>
      </c>
      <c r="K288" s="663">
        <v>0.20300000000000001</v>
      </c>
      <c r="L288" s="663">
        <v>0.20300000000000001</v>
      </c>
      <c r="M288" s="663">
        <v>0.20300000000000001</v>
      </c>
      <c r="N288" s="663">
        <v>0.20300000000000001</v>
      </c>
      <c r="O288" s="663">
        <v>0.20200000000000001</v>
      </c>
      <c r="P288" s="663">
        <v>0.20100000000000001</v>
      </c>
      <c r="Q288" s="663">
        <v>0.20100000000000001</v>
      </c>
      <c r="R288" s="663">
        <v>0.2</v>
      </c>
      <c r="S288" s="663">
        <v>0.19700000000000001</v>
      </c>
      <c r="T288" s="663">
        <v>0.191</v>
      </c>
      <c r="U288" s="663">
        <v>0.187</v>
      </c>
      <c r="V288" s="663">
        <v>0.185</v>
      </c>
      <c r="W288" s="663">
        <v>0.18</v>
      </c>
      <c r="X288" s="663">
        <v>0.18099999999999999</v>
      </c>
      <c r="Y288" s="402"/>
      <c r="Z288" s="402"/>
    </row>
    <row r="289" spans="1:63" ht="16.5" customHeight="1" x14ac:dyDescent="0.3">
      <c r="B289" s="493"/>
      <c r="E289" s="280"/>
      <c r="F289" s="676" t="s">
        <v>1502</v>
      </c>
      <c r="G289" s="663">
        <v>0.76500000000000001</v>
      </c>
      <c r="H289" s="663">
        <v>0.76500000000000001</v>
      </c>
      <c r="I289" s="663">
        <v>0.76500000000000001</v>
      </c>
      <c r="J289" s="663">
        <v>0.76500000000000001</v>
      </c>
      <c r="K289" s="663">
        <v>0.76500000000000001</v>
      </c>
      <c r="L289" s="663">
        <v>0.76500000000000001</v>
      </c>
      <c r="M289" s="663">
        <v>0.76500000000000001</v>
      </c>
      <c r="N289" s="663">
        <v>0.76500000000000001</v>
      </c>
      <c r="O289" s="663">
        <v>0.76500000000000001</v>
      </c>
      <c r="P289" s="663">
        <v>0.76500000000000001</v>
      </c>
      <c r="Q289" s="663">
        <v>0.76500000000000001</v>
      </c>
      <c r="R289" s="663">
        <v>0.76500000000000001</v>
      </c>
      <c r="S289" s="663">
        <v>0.76500000000000001</v>
      </c>
      <c r="T289" s="663">
        <v>0.76500000000000001</v>
      </c>
      <c r="U289" s="663">
        <v>0.745</v>
      </c>
      <c r="V289" s="663">
        <v>0.745</v>
      </c>
      <c r="W289" s="663">
        <v>0.745</v>
      </c>
      <c r="X289" s="663">
        <v>0.745</v>
      </c>
      <c r="Y289" s="402"/>
      <c r="Z289" s="402"/>
    </row>
    <row r="290" spans="1:63" ht="16.5" customHeight="1" x14ac:dyDescent="0.3">
      <c r="B290" s="493"/>
      <c r="E290" s="283"/>
      <c r="F290" s="676" t="s">
        <v>1611</v>
      </c>
      <c r="G290" s="663">
        <v>1.268</v>
      </c>
      <c r="H290" s="663">
        <v>1.2130000000000001</v>
      </c>
      <c r="I290" s="663">
        <v>1.212</v>
      </c>
      <c r="J290" s="663">
        <v>1.1639999999999999</v>
      </c>
      <c r="K290" s="663">
        <v>1.1639999999999999</v>
      </c>
      <c r="L290" s="663">
        <v>1.1599999999999999</v>
      </c>
      <c r="M290" s="663">
        <v>1.153</v>
      </c>
      <c r="N290" s="663">
        <v>1.159</v>
      </c>
      <c r="O290" s="663">
        <v>1.1539999999999999</v>
      </c>
      <c r="P290" s="663">
        <v>1.147</v>
      </c>
      <c r="Q290" s="663">
        <v>1.1479999999999999</v>
      </c>
      <c r="R290" s="663">
        <v>1.1439999999999999</v>
      </c>
      <c r="S290" s="663">
        <v>1.139</v>
      </c>
      <c r="T290" s="663">
        <v>1.1359999999999999</v>
      </c>
      <c r="U290" s="663">
        <v>1.1279999999999999</v>
      </c>
      <c r="V290" s="663">
        <v>1.127</v>
      </c>
      <c r="W290" s="663">
        <v>1.121</v>
      </c>
      <c r="X290" s="663">
        <v>1.1200000000000001</v>
      </c>
      <c r="Y290" s="402"/>
      <c r="Z290" s="402"/>
    </row>
    <row r="291" spans="1:63" ht="16.5" customHeight="1" x14ac:dyDescent="0.3">
      <c r="B291" s="493"/>
      <c r="E291" s="281" t="s">
        <v>1429</v>
      </c>
      <c r="F291" s="676" t="s">
        <v>1502</v>
      </c>
      <c r="G291" s="663">
        <v>0.75800000000000001</v>
      </c>
      <c r="H291" s="663">
        <v>0.75800000000000001</v>
      </c>
      <c r="I291" s="663">
        <v>0.75800000000000001</v>
      </c>
      <c r="J291" s="663">
        <v>0.75800000000000001</v>
      </c>
      <c r="K291" s="663">
        <v>0.75800000000000001</v>
      </c>
      <c r="L291" s="663">
        <v>0.75800000000000001</v>
      </c>
      <c r="M291" s="663">
        <v>0.75800000000000001</v>
      </c>
      <c r="N291" s="663">
        <v>0.75800000000000001</v>
      </c>
      <c r="O291" s="663">
        <v>0.75800000000000001</v>
      </c>
      <c r="P291" s="663">
        <v>0.75800000000000001</v>
      </c>
      <c r="Q291" s="663">
        <v>0.75800000000000001</v>
      </c>
      <c r="R291" s="663">
        <v>0.75800000000000001</v>
      </c>
      <c r="S291" s="663">
        <v>0.75800000000000001</v>
      </c>
      <c r="T291" s="663">
        <v>0.75800000000000001</v>
      </c>
      <c r="U291" s="663">
        <v>0.753</v>
      </c>
      <c r="V291" s="663">
        <v>0.753</v>
      </c>
      <c r="W291" s="663">
        <v>0.753</v>
      </c>
      <c r="X291" s="663">
        <v>0.753</v>
      </c>
      <c r="Y291" s="402"/>
      <c r="Z291" s="402"/>
    </row>
    <row r="292" spans="1:63" s="795" customFormat="1" ht="16.5" customHeight="1" x14ac:dyDescent="0.3">
      <c r="A292" s="484"/>
      <c r="B292" s="493"/>
      <c r="C292" s="794"/>
      <c r="D292" s="829"/>
      <c r="E292" s="831" t="s">
        <v>1504</v>
      </c>
      <c r="F292" s="830"/>
      <c r="G292" s="830"/>
      <c r="H292" s="830"/>
      <c r="I292" s="830"/>
      <c r="J292" s="830"/>
      <c r="K292" s="830"/>
      <c r="L292" s="830"/>
      <c r="M292" s="830"/>
      <c r="N292" s="830"/>
      <c r="O292" s="830"/>
      <c r="P292" s="830"/>
      <c r="Q292" s="830"/>
      <c r="R292" s="830"/>
      <c r="S292" s="830"/>
      <c r="T292" s="830"/>
      <c r="U292" s="830"/>
      <c r="V292" s="830"/>
      <c r="W292" s="830"/>
      <c r="X292" s="830"/>
      <c r="Y292" s="830"/>
      <c r="Z292" s="830"/>
      <c r="AA292" s="830"/>
      <c r="AB292" s="830"/>
      <c r="AC292" s="830"/>
      <c r="AD292" s="830"/>
      <c r="AE292" s="830"/>
      <c r="AF292" s="830"/>
      <c r="AG292" s="830"/>
      <c r="AH292" s="830"/>
      <c r="AI292" s="830"/>
      <c r="AJ292" s="830"/>
      <c r="AK292" s="830"/>
      <c r="AL292" s="830"/>
      <c r="AM292" s="830"/>
      <c r="AN292" s="830"/>
      <c r="AO292" s="830"/>
      <c r="AP292" s="830"/>
      <c r="AQ292" s="830"/>
      <c r="AR292" s="830"/>
      <c r="AS292" s="830"/>
      <c r="AT292" s="830"/>
      <c r="AU292" s="830"/>
      <c r="AV292" s="830"/>
      <c r="AW292" s="830"/>
      <c r="AX292" s="830"/>
      <c r="AY292" s="830"/>
      <c r="AZ292" s="830"/>
      <c r="BA292" s="830"/>
      <c r="BB292" s="830"/>
      <c r="BC292" s="830"/>
      <c r="BD292" s="830"/>
      <c r="BE292" s="830"/>
      <c r="BF292" s="830"/>
      <c r="BG292" s="830"/>
      <c r="BH292" s="830"/>
      <c r="BI292" s="830"/>
      <c r="BJ292" s="830"/>
      <c r="BK292" s="830"/>
    </row>
    <row r="293" spans="1:63" ht="16.5" customHeight="1" x14ac:dyDescent="0.3">
      <c r="B293" s="493"/>
      <c r="E293" s="831" t="s">
        <v>1610</v>
      </c>
      <c r="F293" s="402"/>
      <c r="G293" s="402"/>
      <c r="H293" s="402"/>
      <c r="I293" s="402"/>
      <c r="J293" s="402"/>
      <c r="K293" s="402"/>
      <c r="L293" s="402"/>
      <c r="M293" s="402"/>
      <c r="N293" s="402"/>
      <c r="O293" s="402"/>
      <c r="P293" s="402"/>
      <c r="Q293" s="402"/>
      <c r="R293" s="402"/>
      <c r="S293" s="402"/>
      <c r="T293" s="402"/>
      <c r="U293" s="402"/>
      <c r="V293" s="402"/>
      <c r="W293" s="402"/>
      <c r="X293" s="402"/>
      <c r="Y293" s="402"/>
      <c r="Z293" s="402"/>
    </row>
    <row r="294" spans="1:63" ht="16.5" customHeight="1" x14ac:dyDescent="0.3">
      <c r="B294" s="493"/>
      <c r="E294" s="402"/>
      <c r="F294" s="402"/>
      <c r="G294" s="402"/>
      <c r="H294" s="402"/>
      <c r="I294" s="402"/>
      <c r="J294" s="402"/>
      <c r="K294" s="402"/>
      <c r="L294" s="402"/>
      <c r="M294" s="402"/>
      <c r="N294" s="402"/>
      <c r="O294" s="402"/>
      <c r="P294" s="402"/>
      <c r="Q294" s="402"/>
      <c r="R294" s="402"/>
      <c r="S294" s="402"/>
      <c r="T294" s="402"/>
      <c r="U294" s="402"/>
      <c r="V294" s="402"/>
      <c r="W294" s="402"/>
      <c r="X294" s="402"/>
      <c r="Y294" s="402"/>
      <c r="Z294" s="402"/>
    </row>
    <row r="295" spans="1:63" s="795" customFormat="1" ht="16.5" customHeight="1" x14ac:dyDescent="0.3">
      <c r="A295" s="484"/>
      <c r="B295" s="493"/>
      <c r="C295" s="794"/>
      <c r="D295" s="794"/>
      <c r="E295" s="834" t="s">
        <v>1506</v>
      </c>
      <c r="F295" s="794"/>
      <c r="G295" s="794"/>
      <c r="H295" s="794"/>
      <c r="I295" s="794"/>
      <c r="J295" s="794"/>
      <c r="K295" s="794"/>
      <c r="L295" s="794"/>
      <c r="M295" s="794"/>
      <c r="N295" s="794"/>
      <c r="O295" s="794"/>
      <c r="P295" s="794"/>
      <c r="Q295" s="794"/>
      <c r="R295" s="794"/>
      <c r="S295" s="794"/>
      <c r="T295" s="794"/>
      <c r="U295" s="794"/>
      <c r="V295" s="794"/>
      <c r="W295" s="794"/>
      <c r="X295" s="794"/>
      <c r="Y295" s="794"/>
      <c r="Z295" s="794"/>
    </row>
    <row r="296" spans="1:63" s="795" customFormat="1" ht="16.5" customHeight="1" x14ac:dyDescent="0.35">
      <c r="A296" s="484"/>
      <c r="B296" s="493"/>
      <c r="C296" s="794"/>
      <c r="D296" s="794"/>
      <c r="E296" s="835" t="s">
        <v>1617</v>
      </c>
      <c r="F296" s="832"/>
      <c r="G296" s="832"/>
      <c r="H296" s="832"/>
      <c r="I296" s="794"/>
      <c r="J296" s="794"/>
      <c r="K296" s="794"/>
      <c r="L296" s="794"/>
      <c r="M296" s="794"/>
      <c r="N296" s="794"/>
      <c r="O296" s="794"/>
      <c r="P296" s="794"/>
      <c r="Q296" s="794"/>
      <c r="R296" s="794"/>
      <c r="S296" s="794"/>
      <c r="T296" s="794"/>
      <c r="U296" s="794"/>
      <c r="V296" s="794"/>
      <c r="W296" s="794"/>
      <c r="X296" s="794"/>
      <c r="Y296" s="794"/>
      <c r="Z296" s="794"/>
    </row>
    <row r="297" spans="1:63" s="795" customFormat="1" ht="16.5" customHeight="1" x14ac:dyDescent="0.3">
      <c r="A297" s="484"/>
      <c r="B297" s="493"/>
      <c r="C297" s="794"/>
      <c r="D297" s="794"/>
      <c r="E297" s="822" t="s">
        <v>1614</v>
      </c>
      <c r="F297" s="832"/>
      <c r="G297" s="832"/>
      <c r="H297" s="832"/>
      <c r="I297" s="794"/>
      <c r="J297" s="794"/>
      <c r="K297" s="794"/>
      <c r="L297" s="794"/>
      <c r="M297" s="794"/>
      <c r="N297" s="794"/>
      <c r="O297" s="794"/>
      <c r="P297" s="794"/>
      <c r="Q297" s="794"/>
      <c r="R297" s="794"/>
      <c r="S297" s="794"/>
      <c r="T297" s="794"/>
      <c r="U297" s="794"/>
      <c r="V297" s="794"/>
      <c r="W297" s="794"/>
      <c r="X297" s="794"/>
      <c r="Y297" s="794"/>
      <c r="Z297" s="794"/>
    </row>
    <row r="298" spans="1:63" s="795" customFormat="1" ht="16.5" customHeight="1" x14ac:dyDescent="0.35">
      <c r="A298" s="484"/>
      <c r="B298" s="493"/>
      <c r="C298" s="794"/>
      <c r="D298" s="794"/>
      <c r="E298" s="822" t="s">
        <v>1618</v>
      </c>
      <c r="F298" s="865"/>
      <c r="G298" s="865"/>
      <c r="H298" s="865"/>
      <c r="I298" s="794"/>
      <c r="J298" s="794"/>
      <c r="K298" s="794"/>
      <c r="L298" s="794"/>
      <c r="M298" s="794"/>
      <c r="N298" s="794"/>
      <c r="O298" s="794"/>
      <c r="P298" s="794"/>
      <c r="Q298" s="794"/>
      <c r="R298" s="794"/>
      <c r="S298" s="794"/>
      <c r="T298" s="794"/>
      <c r="U298" s="794"/>
      <c r="V298" s="794"/>
      <c r="W298" s="794"/>
      <c r="X298" s="794"/>
      <c r="Y298" s="794"/>
      <c r="Z298" s="794"/>
    </row>
    <row r="299" spans="1:63" s="795" customFormat="1" ht="16.5" customHeight="1" x14ac:dyDescent="0.3">
      <c r="A299" s="484"/>
      <c r="B299" s="493"/>
      <c r="C299" s="794"/>
      <c r="D299" s="794"/>
      <c r="E299" s="1238" t="s">
        <v>1507</v>
      </c>
      <c r="F299" s="1238"/>
      <c r="G299" s="1238"/>
      <c r="H299" s="1238"/>
      <c r="I299" s="794"/>
      <c r="J299" s="794"/>
      <c r="K299" s="794"/>
      <c r="L299" s="794"/>
      <c r="M299" s="794"/>
      <c r="N299" s="794"/>
      <c r="O299" s="794"/>
      <c r="P299" s="794"/>
      <c r="Q299" s="794"/>
      <c r="R299" s="794"/>
      <c r="S299" s="794"/>
      <c r="T299" s="794"/>
      <c r="U299" s="794"/>
      <c r="V299" s="794"/>
      <c r="W299" s="794"/>
      <c r="X299" s="794"/>
      <c r="Y299" s="794"/>
      <c r="Z299" s="794"/>
    </row>
    <row r="300" spans="1:63" s="795" customFormat="1" ht="16.5" customHeight="1" x14ac:dyDescent="0.3">
      <c r="A300" s="484"/>
      <c r="B300" s="493"/>
      <c r="C300" s="794"/>
      <c r="D300" s="794"/>
      <c r="E300" s="822" t="s">
        <v>1615</v>
      </c>
      <c r="F300" s="940"/>
      <c r="G300" s="940"/>
      <c r="H300" s="940"/>
      <c r="I300" s="794"/>
      <c r="J300" s="794"/>
      <c r="K300" s="794"/>
      <c r="L300" s="794"/>
      <c r="M300" s="794"/>
      <c r="N300" s="794"/>
      <c r="O300" s="794"/>
      <c r="P300" s="794"/>
      <c r="Q300" s="794"/>
      <c r="R300" s="794"/>
      <c r="S300" s="794"/>
      <c r="T300" s="794"/>
      <c r="U300" s="794"/>
      <c r="V300" s="794"/>
      <c r="W300" s="794"/>
      <c r="X300" s="794"/>
      <c r="Y300" s="794"/>
      <c r="Z300" s="794"/>
    </row>
    <row r="301" spans="1:63" s="795" customFormat="1" ht="16.5" customHeight="1" x14ac:dyDescent="0.35">
      <c r="A301" s="484"/>
      <c r="B301" s="493"/>
      <c r="C301" s="794"/>
      <c r="D301" s="794"/>
      <c r="E301" s="822" t="s">
        <v>1619</v>
      </c>
      <c r="F301" s="941"/>
      <c r="G301" s="941"/>
      <c r="H301" s="941"/>
      <c r="I301" s="794"/>
      <c r="J301" s="794"/>
      <c r="K301" s="794"/>
      <c r="L301" s="794"/>
      <c r="M301" s="794"/>
      <c r="N301" s="794"/>
      <c r="O301" s="794"/>
      <c r="P301" s="794"/>
      <c r="Q301" s="794"/>
      <c r="R301" s="794"/>
      <c r="S301" s="794"/>
      <c r="T301" s="794"/>
      <c r="U301" s="794"/>
      <c r="V301" s="794"/>
      <c r="W301" s="794"/>
      <c r="X301" s="794"/>
      <c r="Y301" s="794"/>
      <c r="Z301" s="794"/>
    </row>
    <row r="302" spans="1:63" s="795" customFormat="1" ht="16.5" customHeight="1" x14ac:dyDescent="0.3">
      <c r="A302" s="484"/>
      <c r="B302" s="493"/>
      <c r="C302" s="794"/>
      <c r="D302" s="794"/>
      <c r="E302" s="1238" t="s">
        <v>1616</v>
      </c>
      <c r="F302" s="1238"/>
      <c r="G302" s="1238"/>
      <c r="H302" s="1238"/>
      <c r="I302" s="794"/>
      <c r="J302" s="794"/>
      <c r="K302" s="794"/>
      <c r="L302" s="794"/>
      <c r="M302" s="794"/>
      <c r="N302" s="794"/>
      <c r="O302" s="794"/>
      <c r="P302" s="794"/>
      <c r="Q302" s="794"/>
      <c r="R302" s="794"/>
      <c r="S302" s="794"/>
      <c r="T302" s="794"/>
      <c r="U302" s="794"/>
      <c r="V302" s="794"/>
      <c r="W302" s="794"/>
      <c r="X302" s="794"/>
      <c r="Y302" s="794"/>
      <c r="Z302" s="794"/>
    </row>
    <row r="303" spans="1:63" s="795" customFormat="1" ht="16.5" customHeight="1" x14ac:dyDescent="0.3">
      <c r="A303" s="484"/>
      <c r="B303" s="493"/>
      <c r="C303" s="794"/>
      <c r="D303" s="794"/>
      <c r="E303" s="836" t="s">
        <v>1508</v>
      </c>
      <c r="F303" s="794"/>
      <c r="G303" s="794"/>
      <c r="H303" s="794"/>
      <c r="I303" s="794"/>
      <c r="J303" s="794"/>
      <c r="K303" s="794"/>
      <c r="L303" s="794"/>
      <c r="M303" s="794"/>
      <c r="N303" s="794"/>
      <c r="O303" s="794"/>
      <c r="P303" s="794"/>
      <c r="Q303" s="794"/>
      <c r="R303" s="794"/>
      <c r="S303" s="794"/>
      <c r="T303" s="794"/>
      <c r="U303" s="794"/>
      <c r="V303" s="794"/>
      <c r="W303" s="794"/>
      <c r="X303" s="794"/>
      <c r="Y303" s="794"/>
      <c r="Z303" s="794"/>
    </row>
    <row r="304" spans="1:63" s="795" customFormat="1" ht="16.5" customHeight="1" x14ac:dyDescent="0.35">
      <c r="A304" s="484"/>
      <c r="B304" s="493"/>
      <c r="C304" s="794"/>
      <c r="D304" s="794"/>
      <c r="E304" s="803" t="s">
        <v>1509</v>
      </c>
      <c r="F304" s="794"/>
      <c r="G304" s="794"/>
      <c r="H304" s="794"/>
      <c r="I304" s="794"/>
      <c r="J304" s="794"/>
      <c r="K304" s="794"/>
      <c r="L304" s="794"/>
      <c r="M304" s="794"/>
      <c r="N304" s="794"/>
      <c r="O304" s="794"/>
      <c r="P304" s="794"/>
      <c r="Q304" s="794"/>
      <c r="R304" s="794"/>
      <c r="S304" s="794"/>
      <c r="T304" s="794"/>
      <c r="U304" s="794"/>
      <c r="V304" s="794"/>
      <c r="W304" s="794"/>
      <c r="X304" s="794"/>
      <c r="Y304" s="794"/>
      <c r="Z304" s="794"/>
    </row>
    <row r="305" spans="1:60" s="795" customFormat="1" ht="16.5" customHeight="1" x14ac:dyDescent="0.3">
      <c r="A305" s="484"/>
      <c r="B305" s="493"/>
      <c r="C305" s="794"/>
      <c r="D305" s="833"/>
      <c r="E305" s="794"/>
      <c r="F305" s="794"/>
      <c r="G305" s="794"/>
      <c r="H305" s="794"/>
      <c r="I305" s="794"/>
      <c r="J305" s="794"/>
      <c r="K305" s="794"/>
      <c r="L305" s="794"/>
      <c r="M305" s="794"/>
      <c r="N305" s="794"/>
      <c r="O305" s="794"/>
      <c r="P305" s="794"/>
      <c r="Q305" s="794"/>
      <c r="R305" s="794"/>
      <c r="S305" s="794"/>
      <c r="T305" s="794"/>
      <c r="U305" s="794"/>
      <c r="V305" s="794"/>
      <c r="W305" s="794"/>
      <c r="X305" s="794"/>
      <c r="Y305" s="794"/>
      <c r="Z305" s="794"/>
    </row>
    <row r="306" spans="1:60" ht="16.5" customHeight="1" x14ac:dyDescent="0.3">
      <c r="B306" s="493"/>
      <c r="E306" s="664" t="s">
        <v>1203</v>
      </c>
      <c r="F306" s="393"/>
      <c r="G306" s="393"/>
      <c r="H306" s="393"/>
      <c r="I306" s="393"/>
      <c r="J306" s="402"/>
      <c r="K306" s="402"/>
      <c r="L306" s="402"/>
      <c r="M306" s="402"/>
      <c r="N306" s="402"/>
      <c r="O306" s="402"/>
      <c r="P306" s="402"/>
      <c r="Q306" s="402"/>
      <c r="R306" s="402"/>
      <c r="S306" s="402"/>
      <c r="T306" s="402"/>
      <c r="U306" s="402"/>
      <c r="V306" s="402"/>
      <c r="W306" s="402"/>
      <c r="X306" s="402"/>
      <c r="Y306" s="402"/>
      <c r="Z306" s="402"/>
      <c r="AA306" s="402"/>
      <c r="AB306" s="402"/>
      <c r="AC306" s="402"/>
      <c r="AD306" s="402"/>
      <c r="AE306" s="402"/>
      <c r="AF306" s="402"/>
      <c r="AG306" s="402"/>
      <c r="AH306" s="402"/>
      <c r="AI306" s="402"/>
      <c r="AJ306" s="402"/>
      <c r="AK306" s="402"/>
      <c r="AL306" s="402"/>
      <c r="AM306" s="402"/>
      <c r="AN306" s="402"/>
      <c r="AO306" s="402"/>
      <c r="AP306" s="402"/>
      <c r="AQ306" s="402"/>
      <c r="AR306" s="402"/>
      <c r="AS306" s="402"/>
      <c r="AT306" s="402"/>
      <c r="AU306" s="402"/>
      <c r="AV306" s="402"/>
      <c r="AW306" s="402"/>
      <c r="AX306" s="402"/>
      <c r="AY306" s="402"/>
      <c r="AZ306" s="402"/>
    </row>
    <row r="307" spans="1:60" ht="16.5" customHeight="1" x14ac:dyDescent="0.3">
      <c r="B307" s="493"/>
      <c r="E307" s="809" t="s">
        <v>1483</v>
      </c>
      <c r="F307" s="393"/>
      <c r="G307" s="393"/>
      <c r="H307" s="393"/>
      <c r="I307" s="393"/>
      <c r="J307" s="402"/>
      <c r="K307" s="402"/>
      <c r="L307" s="402"/>
      <c r="M307" s="402"/>
      <c r="N307" s="402"/>
      <c r="O307" s="402"/>
      <c r="P307" s="402"/>
      <c r="Q307" s="402"/>
      <c r="R307" s="402"/>
      <c r="S307" s="402"/>
      <c r="T307" s="402"/>
      <c r="U307" s="402"/>
      <c r="V307" s="402"/>
      <c r="W307" s="402"/>
      <c r="X307" s="402"/>
      <c r="Y307" s="402"/>
      <c r="Z307" s="402"/>
      <c r="AA307" s="402"/>
      <c r="AB307" s="402"/>
      <c r="AC307" s="402"/>
      <c r="AD307" s="402"/>
      <c r="AE307" s="402"/>
      <c r="AF307" s="402"/>
      <c r="AG307" s="402"/>
      <c r="AH307" s="402"/>
      <c r="AI307" s="402"/>
      <c r="AJ307" s="402"/>
      <c r="AK307" s="402"/>
      <c r="AL307" s="402"/>
      <c r="AM307" s="402"/>
      <c r="AN307" s="402"/>
      <c r="AO307" s="402"/>
      <c r="AP307" s="402"/>
      <c r="AQ307" s="402"/>
      <c r="AR307" s="402"/>
      <c r="AS307" s="402"/>
      <c r="AT307" s="402"/>
      <c r="AU307" s="402"/>
      <c r="AV307" s="402"/>
      <c r="AW307" s="402"/>
      <c r="AX307" s="402"/>
      <c r="AY307" s="402"/>
      <c r="AZ307" s="402"/>
    </row>
    <row r="308" spans="1:60" ht="16.5" customHeight="1" x14ac:dyDescent="0.3">
      <c r="B308" s="493"/>
      <c r="E308" s="664"/>
      <c r="F308" s="393"/>
      <c r="G308" s="393"/>
      <c r="H308" s="393"/>
      <c r="I308" s="393"/>
      <c r="J308" s="402"/>
      <c r="K308" s="402"/>
      <c r="L308" s="402"/>
      <c r="M308" s="402"/>
      <c r="N308" s="402"/>
      <c r="O308" s="402"/>
      <c r="P308" s="402"/>
      <c r="Q308" s="402"/>
      <c r="R308" s="402"/>
      <c r="S308" s="402"/>
      <c r="T308" s="402"/>
      <c r="U308" s="402"/>
      <c r="V308" s="402"/>
      <c r="W308" s="402"/>
      <c r="X308" s="402"/>
      <c r="Y308" s="402"/>
      <c r="Z308" s="402"/>
      <c r="AA308" s="402"/>
      <c r="AB308" s="402"/>
      <c r="AC308" s="402"/>
      <c r="AD308" s="402"/>
      <c r="AE308" s="402"/>
      <c r="AF308" s="402"/>
      <c r="AG308" s="402"/>
      <c r="AH308" s="402"/>
      <c r="AI308" s="402"/>
      <c r="AJ308" s="402"/>
      <c r="AK308" s="402"/>
      <c r="AL308" s="402"/>
      <c r="AM308" s="402"/>
      <c r="AN308" s="402"/>
      <c r="AO308" s="402"/>
      <c r="AP308" s="402"/>
      <c r="AQ308" s="402"/>
      <c r="AR308" s="402"/>
      <c r="AS308" s="402"/>
      <c r="AT308" s="402"/>
      <c r="AU308" s="402"/>
      <c r="AV308" s="402"/>
      <c r="AW308" s="402"/>
      <c r="AX308" s="402"/>
      <c r="AY308" s="402"/>
      <c r="AZ308" s="402"/>
    </row>
    <row r="309" spans="1:60" ht="16.5" customHeight="1" x14ac:dyDescent="0.3">
      <c r="B309" s="493"/>
      <c r="E309" s="664"/>
      <c r="F309" s="393"/>
      <c r="G309" s="1237">
        <v>2007</v>
      </c>
      <c r="H309" s="1237"/>
      <c r="I309" s="1237"/>
      <c r="J309" s="1228">
        <v>2008</v>
      </c>
      <c r="K309" s="1229"/>
      <c r="L309" s="1230"/>
      <c r="M309" s="1237">
        <v>2009</v>
      </c>
      <c r="N309" s="1237"/>
      <c r="O309" s="1237"/>
      <c r="P309" s="1237">
        <v>2010</v>
      </c>
      <c r="Q309" s="1237"/>
      <c r="R309" s="1237"/>
      <c r="S309" s="1237">
        <v>2011</v>
      </c>
      <c r="T309" s="1237"/>
      <c r="U309" s="1237"/>
      <c r="V309" s="1237">
        <v>2012</v>
      </c>
      <c r="W309" s="1237"/>
      <c r="X309" s="1237"/>
      <c r="Y309" s="1237">
        <v>2013</v>
      </c>
      <c r="Z309" s="1237"/>
      <c r="AA309" s="1237"/>
      <c r="AB309" s="1237">
        <v>2014</v>
      </c>
      <c r="AC309" s="1237"/>
      <c r="AD309" s="1237"/>
      <c r="AE309" s="1237">
        <v>2015</v>
      </c>
      <c r="AF309" s="1237"/>
      <c r="AG309" s="1237"/>
      <c r="AH309" s="1237">
        <v>2016</v>
      </c>
      <c r="AI309" s="1237"/>
      <c r="AJ309" s="1237"/>
      <c r="AK309" s="1237">
        <v>2017</v>
      </c>
      <c r="AL309" s="1237"/>
      <c r="AM309" s="1237"/>
      <c r="AN309" s="1237">
        <v>2018</v>
      </c>
      <c r="AO309" s="1237"/>
      <c r="AP309" s="1237"/>
      <c r="AQ309" s="1237">
        <v>2019</v>
      </c>
      <c r="AR309" s="1237"/>
      <c r="AS309" s="1237"/>
      <c r="AT309" s="1237">
        <v>2020</v>
      </c>
      <c r="AU309" s="1237"/>
      <c r="AV309" s="1237"/>
      <c r="AW309" s="1237">
        <v>2021</v>
      </c>
      <c r="AX309" s="1237"/>
      <c r="AY309" s="1237"/>
      <c r="AZ309" s="1237">
        <v>2022</v>
      </c>
      <c r="BA309" s="1237"/>
      <c r="BB309" s="1237"/>
      <c r="BC309" s="1237">
        <v>2023</v>
      </c>
      <c r="BD309" s="1237"/>
      <c r="BE309" s="1237"/>
      <c r="BF309" s="1237">
        <v>2024</v>
      </c>
      <c r="BG309" s="1237"/>
      <c r="BH309" s="1237"/>
    </row>
    <row r="310" spans="1:60" ht="16.5" customHeight="1" x14ac:dyDescent="0.3">
      <c r="B310" s="493"/>
      <c r="E310" s="664"/>
      <c r="F310" s="393"/>
      <c r="G310" s="753" t="s">
        <v>911</v>
      </c>
      <c r="H310" s="753" t="s">
        <v>912</v>
      </c>
      <c r="I310" s="753" t="s">
        <v>913</v>
      </c>
      <c r="J310" s="753" t="s">
        <v>911</v>
      </c>
      <c r="K310" s="753" t="s">
        <v>912</v>
      </c>
      <c r="L310" s="753" t="s">
        <v>913</v>
      </c>
      <c r="M310" s="753" t="s">
        <v>911</v>
      </c>
      <c r="N310" s="753" t="s">
        <v>912</v>
      </c>
      <c r="O310" s="753" t="s">
        <v>913</v>
      </c>
      <c r="P310" s="753" t="s">
        <v>911</v>
      </c>
      <c r="Q310" s="753" t="s">
        <v>912</v>
      </c>
      <c r="R310" s="753" t="s">
        <v>913</v>
      </c>
      <c r="S310" s="753" t="s">
        <v>911</v>
      </c>
      <c r="T310" s="753" t="s">
        <v>912</v>
      </c>
      <c r="U310" s="753" t="s">
        <v>913</v>
      </c>
      <c r="V310" s="753" t="s">
        <v>911</v>
      </c>
      <c r="W310" s="753" t="s">
        <v>912</v>
      </c>
      <c r="X310" s="753" t="s">
        <v>913</v>
      </c>
      <c r="Y310" s="753" t="s">
        <v>911</v>
      </c>
      <c r="Z310" s="753" t="s">
        <v>912</v>
      </c>
      <c r="AA310" s="753" t="s">
        <v>913</v>
      </c>
      <c r="AB310" s="753" t="s">
        <v>911</v>
      </c>
      <c r="AC310" s="753" t="s">
        <v>912</v>
      </c>
      <c r="AD310" s="753" t="s">
        <v>913</v>
      </c>
      <c r="AE310" s="753" t="s">
        <v>911</v>
      </c>
      <c r="AF310" s="753" t="s">
        <v>912</v>
      </c>
      <c r="AG310" s="753" t="s">
        <v>913</v>
      </c>
      <c r="AH310" s="753" t="s">
        <v>911</v>
      </c>
      <c r="AI310" s="753" t="s">
        <v>912</v>
      </c>
      <c r="AJ310" s="753" t="s">
        <v>913</v>
      </c>
      <c r="AK310" s="753" t="s">
        <v>911</v>
      </c>
      <c r="AL310" s="753" t="s">
        <v>912</v>
      </c>
      <c r="AM310" s="753" t="s">
        <v>913</v>
      </c>
      <c r="AN310" s="753" t="s">
        <v>911</v>
      </c>
      <c r="AO310" s="753" t="s">
        <v>912</v>
      </c>
      <c r="AP310" s="753" t="s">
        <v>913</v>
      </c>
      <c r="AQ310" s="753" t="s">
        <v>911</v>
      </c>
      <c r="AR310" s="753" t="s">
        <v>912</v>
      </c>
      <c r="AS310" s="753" t="s">
        <v>913</v>
      </c>
      <c r="AT310" s="753" t="s">
        <v>911</v>
      </c>
      <c r="AU310" s="753" t="s">
        <v>912</v>
      </c>
      <c r="AV310" s="753" t="s">
        <v>913</v>
      </c>
      <c r="AW310" s="753" t="s">
        <v>911</v>
      </c>
      <c r="AX310" s="753" t="s">
        <v>912</v>
      </c>
      <c r="AY310" s="753" t="s">
        <v>913</v>
      </c>
      <c r="AZ310" s="753" t="s">
        <v>911</v>
      </c>
      <c r="BA310" s="753" t="s">
        <v>912</v>
      </c>
      <c r="BB310" s="753" t="s">
        <v>913</v>
      </c>
      <c r="BC310" s="753" t="s">
        <v>911</v>
      </c>
      <c r="BD310" s="753" t="s">
        <v>912</v>
      </c>
      <c r="BE310" s="753" t="s">
        <v>913</v>
      </c>
      <c r="BF310" s="925" t="s">
        <v>911</v>
      </c>
      <c r="BG310" s="925" t="s">
        <v>912</v>
      </c>
      <c r="BH310" s="925" t="s">
        <v>913</v>
      </c>
    </row>
    <row r="311" spans="1:60" ht="16.5" customHeight="1" x14ac:dyDescent="0.3">
      <c r="B311" s="493"/>
      <c r="E311" s="282" t="s">
        <v>1355</v>
      </c>
      <c r="F311" s="676" t="s">
        <v>1179</v>
      </c>
      <c r="G311" s="284">
        <v>0.17399999999999999</v>
      </c>
      <c r="H311" s="284">
        <v>1E-3</v>
      </c>
      <c r="I311" s="284">
        <v>7.0000000000000001E-3</v>
      </c>
      <c r="J311" s="284">
        <v>0.17199999999999999</v>
      </c>
      <c r="K311" s="284">
        <v>1E-3</v>
      </c>
      <c r="L311" s="284">
        <v>7.0000000000000001E-3</v>
      </c>
      <c r="M311" s="284">
        <v>0.17</v>
      </c>
      <c r="N311" s="284">
        <v>1E-3</v>
      </c>
      <c r="O311" s="284">
        <v>7.0000000000000001E-3</v>
      </c>
      <c r="P311" s="284">
        <v>0.16600000000000001</v>
      </c>
      <c r="Q311" s="284">
        <v>1E-3</v>
      </c>
      <c r="R311" s="284">
        <v>7.0000000000000001E-3</v>
      </c>
      <c r="S311" s="284">
        <v>0.16500000000000001</v>
      </c>
      <c r="T311" s="284">
        <v>1E-3</v>
      </c>
      <c r="U311" s="284">
        <v>7.0000000000000001E-3</v>
      </c>
      <c r="V311" s="284">
        <v>0.16200000000000001</v>
      </c>
      <c r="W311" s="284">
        <v>1E-3</v>
      </c>
      <c r="X311" s="284">
        <v>7.0000000000000001E-3</v>
      </c>
      <c r="Y311" s="284">
        <v>0.157</v>
      </c>
      <c r="Z311" s="284">
        <v>1E-3</v>
      </c>
      <c r="AA311" s="284">
        <v>7.0000000000000001E-3</v>
      </c>
      <c r="AB311" s="284">
        <v>0.16700000000000001</v>
      </c>
      <c r="AC311" s="284">
        <v>1E-3</v>
      </c>
      <c r="AD311" s="284">
        <v>7.0000000000000001E-3</v>
      </c>
      <c r="AE311" s="284">
        <v>0.16600000000000001</v>
      </c>
      <c r="AF311" s="284">
        <v>1E-3</v>
      </c>
      <c r="AG311" s="284">
        <v>7.0000000000000001E-3</v>
      </c>
      <c r="AH311" s="284">
        <v>0.16600000000000001</v>
      </c>
      <c r="AI311" s="284">
        <v>1E-3</v>
      </c>
      <c r="AJ311" s="284">
        <v>7.0000000000000001E-3</v>
      </c>
      <c r="AK311" s="284">
        <v>0.16500000000000001</v>
      </c>
      <c r="AL311" s="284">
        <v>0</v>
      </c>
      <c r="AM311" s="284">
        <v>7.0000000000000001E-3</v>
      </c>
      <c r="AN311" s="284">
        <v>0.16400000000000001</v>
      </c>
      <c r="AO311" s="284">
        <v>0</v>
      </c>
      <c r="AP311" s="284">
        <v>7.0000000000000001E-3</v>
      </c>
      <c r="AQ311" s="284">
        <v>0.16200000000000001</v>
      </c>
      <c r="AR311" s="284">
        <v>0</v>
      </c>
      <c r="AS311" s="284">
        <v>7.0000000000000001E-3</v>
      </c>
      <c r="AT311" s="284">
        <v>0.161</v>
      </c>
      <c r="AU311" s="284">
        <v>0</v>
      </c>
      <c r="AV311" s="284">
        <v>7.0000000000000001E-3</v>
      </c>
      <c r="AW311" s="284">
        <v>0.159</v>
      </c>
      <c r="AX311" s="284">
        <v>0</v>
      </c>
      <c r="AY311" s="284">
        <v>7.0000000000000001E-3</v>
      </c>
      <c r="AZ311" s="284">
        <v>0.16</v>
      </c>
      <c r="BA311" s="284">
        <v>0</v>
      </c>
      <c r="BB311" s="284">
        <v>7.0000000000000001E-3</v>
      </c>
      <c r="BC311" s="284">
        <v>0.16</v>
      </c>
      <c r="BD311" s="284">
        <v>0</v>
      </c>
      <c r="BE311" s="284">
        <v>7.0000000000000001E-3</v>
      </c>
      <c r="BF311" s="284">
        <v>0.156</v>
      </c>
      <c r="BG311" s="284">
        <v>0</v>
      </c>
      <c r="BH311" s="284">
        <v>7.0000000000000001E-3</v>
      </c>
    </row>
    <row r="312" spans="1:60" ht="16.5" customHeight="1" x14ac:dyDescent="0.3">
      <c r="B312" s="493"/>
      <c r="E312" s="280"/>
      <c r="F312" s="676" t="s">
        <v>1180</v>
      </c>
      <c r="G312" s="284">
        <v>0.28499999999999998</v>
      </c>
      <c r="H312" s="284">
        <v>2E-3</v>
      </c>
      <c r="I312" s="284">
        <v>7.0000000000000001E-3</v>
      </c>
      <c r="J312" s="284">
        <v>0.28100000000000003</v>
      </c>
      <c r="K312" s="284">
        <v>2E-3</v>
      </c>
      <c r="L312" s="284">
        <v>7.0000000000000001E-3</v>
      </c>
      <c r="M312" s="284">
        <v>0.27800000000000002</v>
      </c>
      <c r="N312" s="284">
        <v>2E-3</v>
      </c>
      <c r="O312" s="284">
        <v>7.0000000000000001E-3</v>
      </c>
      <c r="P312" s="284">
        <v>0.27200000000000002</v>
      </c>
      <c r="Q312" s="284">
        <v>1E-3</v>
      </c>
      <c r="R312" s="284">
        <v>7.0000000000000001E-3</v>
      </c>
      <c r="S312" s="284">
        <v>0.27</v>
      </c>
      <c r="T312" s="284">
        <v>1E-3</v>
      </c>
      <c r="U312" s="284">
        <v>7.0000000000000001E-3</v>
      </c>
      <c r="V312" s="284">
        <v>0.26500000000000001</v>
      </c>
      <c r="W312" s="284">
        <v>1E-3</v>
      </c>
      <c r="X312" s="284">
        <v>7.0000000000000001E-3</v>
      </c>
      <c r="Y312" s="284">
        <v>0.25700000000000001</v>
      </c>
      <c r="Z312" s="284">
        <v>1E-3</v>
      </c>
      <c r="AA312" s="284">
        <v>7.0000000000000001E-3</v>
      </c>
      <c r="AB312" s="284">
        <v>0.27300000000000002</v>
      </c>
      <c r="AC312" s="284">
        <v>1E-3</v>
      </c>
      <c r="AD312" s="284">
        <v>7.0000000000000001E-3</v>
      </c>
      <c r="AE312" s="284">
        <v>0.26800000000000002</v>
      </c>
      <c r="AF312" s="284">
        <v>1E-3</v>
      </c>
      <c r="AG312" s="284">
        <v>8.0000000000000002E-3</v>
      </c>
      <c r="AH312" s="284">
        <v>0.26700000000000002</v>
      </c>
      <c r="AI312" s="284">
        <v>1E-3</v>
      </c>
      <c r="AJ312" s="284">
        <v>7.0000000000000001E-3</v>
      </c>
      <c r="AK312" s="284">
        <v>0.26500000000000001</v>
      </c>
      <c r="AL312" s="284">
        <v>1E-3</v>
      </c>
      <c r="AM312" s="284">
        <v>7.0000000000000001E-3</v>
      </c>
      <c r="AN312" s="284">
        <v>0.26200000000000001</v>
      </c>
      <c r="AO312" s="284">
        <v>1E-3</v>
      </c>
      <c r="AP312" s="284">
        <v>7.0000000000000001E-3</v>
      </c>
      <c r="AQ312" s="284">
        <v>0.25700000000000001</v>
      </c>
      <c r="AR312" s="284">
        <v>1E-3</v>
      </c>
      <c r="AS312" s="284">
        <v>7.0000000000000001E-3</v>
      </c>
      <c r="AT312" s="284">
        <v>0.255</v>
      </c>
      <c r="AU312" s="284">
        <v>1E-3</v>
      </c>
      <c r="AV312" s="284">
        <v>7.0000000000000001E-3</v>
      </c>
      <c r="AW312" s="284">
        <v>0.25</v>
      </c>
      <c r="AX312" s="284">
        <v>1E-3</v>
      </c>
      <c r="AY312" s="284">
        <v>8.0000000000000002E-3</v>
      </c>
      <c r="AZ312" s="284">
        <v>0.248</v>
      </c>
      <c r="BA312" s="284">
        <v>0</v>
      </c>
      <c r="BB312" s="284">
        <v>7.0000000000000001E-3</v>
      </c>
      <c r="BC312" s="284">
        <v>0.247</v>
      </c>
      <c r="BD312" s="284">
        <v>0</v>
      </c>
      <c r="BE312" s="284">
        <v>7.0000000000000001E-3</v>
      </c>
      <c r="BF312" s="284">
        <v>0.24</v>
      </c>
      <c r="BG312" s="284">
        <v>0</v>
      </c>
      <c r="BH312" s="284">
        <v>7.0000000000000001E-3</v>
      </c>
    </row>
    <row r="313" spans="1:60" ht="16.5" customHeight="1" x14ac:dyDescent="0.3">
      <c r="B313" s="493"/>
      <c r="E313" s="280"/>
      <c r="F313" s="676" t="s">
        <v>1423</v>
      </c>
      <c r="G313" s="284">
        <v>0.77200000000000002</v>
      </c>
      <c r="H313" s="284" t="s">
        <v>131</v>
      </c>
      <c r="I313" s="284" t="s">
        <v>131</v>
      </c>
      <c r="J313" s="284">
        <v>0.77200000000000002</v>
      </c>
      <c r="K313" s="284" t="s">
        <v>131</v>
      </c>
      <c r="L313" s="284" t="s">
        <v>131</v>
      </c>
      <c r="M313" s="284">
        <v>0.77200000000000002</v>
      </c>
      <c r="N313" s="284" t="s">
        <v>131</v>
      </c>
      <c r="O313" s="284" t="s">
        <v>131</v>
      </c>
      <c r="P313" s="284">
        <v>0.77200000000000002</v>
      </c>
      <c r="Q313" s="284" t="s">
        <v>131</v>
      </c>
      <c r="R313" s="284" t="s">
        <v>131</v>
      </c>
      <c r="S313" s="284">
        <v>0.77200000000000002</v>
      </c>
      <c r="T313" s="284" t="s">
        <v>131</v>
      </c>
      <c r="U313" s="284" t="s">
        <v>131</v>
      </c>
      <c r="V313" s="284">
        <v>0.77200000000000002</v>
      </c>
      <c r="W313" s="284" t="s">
        <v>131</v>
      </c>
      <c r="X313" s="284" t="s">
        <v>131</v>
      </c>
      <c r="Y313" s="284">
        <v>0.77200000000000002</v>
      </c>
      <c r="Z313" s="284" t="s">
        <v>131</v>
      </c>
      <c r="AA313" s="284" t="s">
        <v>131</v>
      </c>
      <c r="AB313" s="284">
        <v>0.77200000000000002</v>
      </c>
      <c r="AC313" s="284" t="s">
        <v>131</v>
      </c>
      <c r="AD313" s="284" t="s">
        <v>131</v>
      </c>
      <c r="AE313" s="284">
        <v>0.77200000000000002</v>
      </c>
      <c r="AF313" s="284" t="s">
        <v>131</v>
      </c>
      <c r="AG313" s="284" t="s">
        <v>131</v>
      </c>
      <c r="AH313" s="284">
        <v>0.77200000000000002</v>
      </c>
      <c r="AI313" s="284" t="s">
        <v>131</v>
      </c>
      <c r="AJ313" s="284" t="s">
        <v>131</v>
      </c>
      <c r="AK313" s="284">
        <v>0.77200000000000002</v>
      </c>
      <c r="AL313" s="284" t="s">
        <v>131</v>
      </c>
      <c r="AM313" s="284" t="s">
        <v>131</v>
      </c>
      <c r="AN313" s="284">
        <v>0.77200000000000002</v>
      </c>
      <c r="AO313" s="284" t="s">
        <v>131</v>
      </c>
      <c r="AP313" s="284" t="s">
        <v>131</v>
      </c>
      <c r="AQ313" s="284">
        <v>0.77200000000000002</v>
      </c>
      <c r="AR313" s="284" t="s">
        <v>131</v>
      </c>
      <c r="AS313" s="284" t="s">
        <v>131</v>
      </c>
      <c r="AT313" s="284">
        <v>0.77200000000000002</v>
      </c>
      <c r="AU313" s="284" t="s">
        <v>131</v>
      </c>
      <c r="AV313" s="284" t="s">
        <v>131</v>
      </c>
      <c r="AW313" s="284">
        <v>0.76800000000000002</v>
      </c>
      <c r="AX313" s="284" t="s">
        <v>131</v>
      </c>
      <c r="AY313" s="284" t="s">
        <v>131</v>
      </c>
      <c r="AZ313" s="284">
        <v>0.76800000000000002</v>
      </c>
      <c r="BA313" s="284" t="s">
        <v>131</v>
      </c>
      <c r="BB313" s="284" t="s">
        <v>131</v>
      </c>
      <c r="BC313" s="284">
        <v>0.76800000000000002</v>
      </c>
      <c r="BD313" s="284" t="s">
        <v>131</v>
      </c>
      <c r="BE313" s="284" t="s">
        <v>131</v>
      </c>
      <c r="BF313" s="284">
        <v>0.76800000000000002</v>
      </c>
      <c r="BG313" s="284" t="s">
        <v>131</v>
      </c>
      <c r="BH313" s="284" t="s">
        <v>131</v>
      </c>
    </row>
    <row r="314" spans="1:60" ht="16.5" customHeight="1" x14ac:dyDescent="0.3">
      <c r="B314" s="493"/>
      <c r="E314" s="283"/>
      <c r="F314" s="676" t="s">
        <v>1424</v>
      </c>
      <c r="G314" s="284">
        <v>0.99</v>
      </c>
      <c r="H314" s="284">
        <v>6.7000000000000004E-2</v>
      </c>
      <c r="I314" s="284">
        <v>8.0000000000000002E-3</v>
      </c>
      <c r="J314" s="284">
        <v>0.95499999999999996</v>
      </c>
      <c r="K314" s="284">
        <v>0.06</v>
      </c>
      <c r="L314" s="284">
        <v>8.9999999999999993E-3</v>
      </c>
      <c r="M314" s="284">
        <v>0.94499999999999995</v>
      </c>
      <c r="N314" s="284">
        <v>5.6000000000000001E-2</v>
      </c>
      <c r="O314" s="284">
        <v>8.9999999999999993E-3</v>
      </c>
      <c r="P314" s="284">
        <v>0.879</v>
      </c>
      <c r="Q314" s="284">
        <v>4.2000000000000003E-2</v>
      </c>
      <c r="R314" s="284">
        <v>1.2999999999999999E-2</v>
      </c>
      <c r="S314" s="284">
        <v>0.85699999999999998</v>
      </c>
      <c r="T314" s="284">
        <v>3.6999999999999998E-2</v>
      </c>
      <c r="U314" s="284">
        <v>1.4999999999999999E-2</v>
      </c>
      <c r="V314" s="284">
        <v>0.83099999999999996</v>
      </c>
      <c r="W314" s="284">
        <v>0.03</v>
      </c>
      <c r="X314" s="284">
        <v>1.7999999999999999E-2</v>
      </c>
      <c r="Y314" s="284">
        <v>0.79200000000000004</v>
      </c>
      <c r="Z314" s="284">
        <v>2.5999999999999999E-2</v>
      </c>
      <c r="AA314" s="284">
        <v>0.02</v>
      </c>
      <c r="AB314" s="284">
        <v>0.84199999999999997</v>
      </c>
      <c r="AC314" s="284">
        <v>2.3E-2</v>
      </c>
      <c r="AD314" s="284">
        <v>2.1000000000000001E-2</v>
      </c>
      <c r="AE314" s="284">
        <v>0.875</v>
      </c>
      <c r="AF314" s="284">
        <v>1.7000000000000001E-2</v>
      </c>
      <c r="AG314" s="284">
        <v>2.3E-2</v>
      </c>
      <c r="AH314" s="284">
        <v>0.86799999999999999</v>
      </c>
      <c r="AI314" s="284">
        <v>1.4999999999999999E-2</v>
      </c>
      <c r="AJ314" s="284">
        <v>2.4E-2</v>
      </c>
      <c r="AK314" s="284">
        <v>0.875</v>
      </c>
      <c r="AL314" s="284">
        <v>1.2999999999999999E-2</v>
      </c>
      <c r="AM314" s="284">
        <v>2.5999999999999999E-2</v>
      </c>
      <c r="AN314" s="284">
        <v>0.96499999999999997</v>
      </c>
      <c r="AO314" s="284">
        <v>1.4E-2</v>
      </c>
      <c r="AP314" s="284">
        <v>2.5999999999999999E-2</v>
      </c>
      <c r="AQ314" s="284">
        <v>0.95499999999999996</v>
      </c>
      <c r="AR314" s="284">
        <v>1.2E-2</v>
      </c>
      <c r="AS314" s="284">
        <v>2.8000000000000001E-2</v>
      </c>
      <c r="AT314" s="284">
        <v>0.96599999999999997</v>
      </c>
      <c r="AU314" s="284">
        <v>1.0999999999999999E-2</v>
      </c>
      <c r="AV314" s="284">
        <v>2.9000000000000001E-2</v>
      </c>
      <c r="AW314" s="284">
        <v>0.97299999999999998</v>
      </c>
      <c r="AX314" s="284">
        <v>8.9999999999999993E-3</v>
      </c>
      <c r="AY314" s="284">
        <v>3.1E-2</v>
      </c>
      <c r="AZ314" s="284">
        <v>0.97</v>
      </c>
      <c r="BA314" s="284">
        <v>7.0000000000000001E-3</v>
      </c>
      <c r="BB314" s="284">
        <v>3.3000000000000002E-2</v>
      </c>
      <c r="BC314" s="284">
        <v>0.97299999999999998</v>
      </c>
      <c r="BD314" s="284">
        <v>6.0000000000000001E-3</v>
      </c>
      <c r="BE314" s="284">
        <v>3.4000000000000002E-2</v>
      </c>
      <c r="BF314" s="284">
        <v>0.93400000000000005</v>
      </c>
      <c r="BG314" s="284">
        <v>5.0000000000000001E-3</v>
      </c>
      <c r="BH314" s="284">
        <v>3.4000000000000002E-2</v>
      </c>
    </row>
    <row r="315" spans="1:60" ht="16.5" customHeight="1" x14ac:dyDescent="0.3">
      <c r="B315" s="493"/>
      <c r="E315" s="282" t="s">
        <v>1356</v>
      </c>
      <c r="F315" s="676" t="s">
        <v>1179</v>
      </c>
      <c r="G315" s="284">
        <v>0.20399999999999999</v>
      </c>
      <c r="H315" s="284">
        <v>2.9000000000000001E-2</v>
      </c>
      <c r="I315" s="284">
        <v>7.0000000000000001E-3</v>
      </c>
      <c r="J315" s="284">
        <v>0.20499999999999999</v>
      </c>
      <c r="K315" s="284">
        <v>2.9000000000000001E-2</v>
      </c>
      <c r="L315" s="284">
        <v>7.0000000000000001E-3</v>
      </c>
      <c r="M315" s="284">
        <v>0.20499999999999999</v>
      </c>
      <c r="N315" s="284">
        <v>2.8000000000000001E-2</v>
      </c>
      <c r="O315" s="284">
        <v>6.0000000000000001E-3</v>
      </c>
      <c r="P315" s="284">
        <v>0.20300000000000001</v>
      </c>
      <c r="Q315" s="284">
        <v>2.7E-2</v>
      </c>
      <c r="R315" s="284">
        <v>4.0000000000000001E-3</v>
      </c>
      <c r="S315" s="284">
        <v>0.20100000000000001</v>
      </c>
      <c r="T315" s="284">
        <v>2.5999999999999999E-2</v>
      </c>
      <c r="U315" s="284">
        <v>4.0000000000000001E-3</v>
      </c>
      <c r="V315" s="284">
        <v>0.2</v>
      </c>
      <c r="W315" s="284">
        <v>2.5999999999999999E-2</v>
      </c>
      <c r="X315" s="284">
        <v>3.0000000000000001E-3</v>
      </c>
      <c r="Y315" s="284">
        <v>0.20100000000000001</v>
      </c>
      <c r="Z315" s="284">
        <v>2.5000000000000001E-2</v>
      </c>
      <c r="AA315" s="284">
        <v>3.0000000000000001E-3</v>
      </c>
      <c r="AB315" s="284">
        <v>0.20200000000000001</v>
      </c>
      <c r="AC315" s="284">
        <v>2.5000000000000001E-2</v>
      </c>
      <c r="AD315" s="284">
        <v>3.0000000000000001E-3</v>
      </c>
      <c r="AE315" s="284">
        <v>0.2</v>
      </c>
      <c r="AF315" s="284">
        <v>2.3E-2</v>
      </c>
      <c r="AG315" s="284">
        <v>3.0000000000000001E-3</v>
      </c>
      <c r="AH315" s="284">
        <v>0.19900000000000001</v>
      </c>
      <c r="AI315" s="284">
        <v>2.1999999999999999E-2</v>
      </c>
      <c r="AJ315" s="284">
        <v>3.0000000000000001E-3</v>
      </c>
      <c r="AK315" s="284">
        <v>0.19900000000000001</v>
      </c>
      <c r="AL315" s="284">
        <v>2.1999999999999999E-2</v>
      </c>
      <c r="AM315" s="284">
        <v>2E-3</v>
      </c>
      <c r="AN315" s="284">
        <v>0.19900000000000001</v>
      </c>
      <c r="AO315" s="284">
        <v>2.1000000000000001E-2</v>
      </c>
      <c r="AP315" s="284">
        <v>2E-3</v>
      </c>
      <c r="AQ315" s="284">
        <v>0.19800000000000001</v>
      </c>
      <c r="AR315" s="284">
        <v>2.1000000000000001E-2</v>
      </c>
      <c r="AS315" s="284">
        <v>2E-3</v>
      </c>
      <c r="AT315" s="284">
        <v>0.19700000000000001</v>
      </c>
      <c r="AU315" s="284">
        <v>0.02</v>
      </c>
      <c r="AV315" s="284">
        <v>2E-3</v>
      </c>
      <c r="AW315" s="284">
        <v>0.19500000000000001</v>
      </c>
      <c r="AX315" s="284">
        <v>0.02</v>
      </c>
      <c r="AY315" s="284">
        <v>2E-3</v>
      </c>
      <c r="AZ315" s="284">
        <v>0.192</v>
      </c>
      <c r="BA315" s="284">
        <v>1.9E-2</v>
      </c>
      <c r="BB315" s="284">
        <v>2E-3</v>
      </c>
      <c r="BC315" s="284">
        <v>0.188</v>
      </c>
      <c r="BD315" s="284">
        <v>1.9E-2</v>
      </c>
      <c r="BE315" s="284">
        <v>2E-3</v>
      </c>
      <c r="BF315" s="284">
        <v>0.184</v>
      </c>
      <c r="BG315" s="284">
        <v>1.7999999999999999E-2</v>
      </c>
      <c r="BH315" s="284">
        <v>2E-3</v>
      </c>
    </row>
    <row r="316" spans="1:60" ht="16.5" customHeight="1" x14ac:dyDescent="0.3">
      <c r="B316" s="493"/>
      <c r="E316" s="280"/>
      <c r="F316" s="676" t="s">
        <v>1180</v>
      </c>
      <c r="G316" s="284">
        <v>0.29199999999999998</v>
      </c>
      <c r="H316" s="284">
        <v>8.6999999999999994E-2</v>
      </c>
      <c r="I316" s="284">
        <v>8.9999999999999993E-3</v>
      </c>
      <c r="J316" s="284">
        <v>0.28100000000000003</v>
      </c>
      <c r="K316" s="284">
        <v>8.4000000000000005E-2</v>
      </c>
      <c r="L316" s="284">
        <v>8.0000000000000002E-3</v>
      </c>
      <c r="M316" s="284">
        <v>0.28100000000000003</v>
      </c>
      <c r="N316" s="284">
        <v>8.2000000000000003E-2</v>
      </c>
      <c r="O316" s="284">
        <v>8.0000000000000002E-3</v>
      </c>
      <c r="P316" s="284">
        <v>0.28000000000000003</v>
      </c>
      <c r="Q316" s="284">
        <v>8.1000000000000003E-2</v>
      </c>
      <c r="R316" s="284">
        <v>8.0000000000000002E-3</v>
      </c>
      <c r="S316" s="284">
        <v>0.28000000000000003</v>
      </c>
      <c r="T316" s="284">
        <v>8.3000000000000004E-2</v>
      </c>
      <c r="U316" s="284">
        <v>8.0000000000000002E-3</v>
      </c>
      <c r="V316" s="284">
        <v>0.27900000000000003</v>
      </c>
      <c r="W316" s="284">
        <v>8.3000000000000004E-2</v>
      </c>
      <c r="X316" s="284">
        <v>8.0000000000000002E-3</v>
      </c>
      <c r="Y316" s="284">
        <v>0.28299999999999997</v>
      </c>
      <c r="Z316" s="284">
        <v>8.3000000000000004E-2</v>
      </c>
      <c r="AA316" s="284">
        <v>8.0000000000000002E-3</v>
      </c>
      <c r="AB316" s="284">
        <v>0.28699999999999998</v>
      </c>
      <c r="AC316" s="284">
        <v>8.4000000000000005E-2</v>
      </c>
      <c r="AD316" s="284">
        <v>8.0000000000000002E-3</v>
      </c>
      <c r="AE316" s="284">
        <v>0.27400000000000002</v>
      </c>
      <c r="AF316" s="284">
        <v>7.9000000000000001E-2</v>
      </c>
      <c r="AG316" s="284">
        <v>8.0000000000000002E-3</v>
      </c>
      <c r="AH316" s="284">
        <v>0.27100000000000002</v>
      </c>
      <c r="AI316" s="284">
        <v>7.8E-2</v>
      </c>
      <c r="AJ316" s="284">
        <v>8.0000000000000002E-3</v>
      </c>
      <c r="AK316" s="284">
        <v>0.27500000000000002</v>
      </c>
      <c r="AL316" s="284">
        <v>7.8E-2</v>
      </c>
      <c r="AM316" s="284">
        <v>8.0000000000000002E-3</v>
      </c>
      <c r="AN316" s="284">
        <v>0.26900000000000002</v>
      </c>
      <c r="AO316" s="284">
        <v>7.6999999999999999E-2</v>
      </c>
      <c r="AP316" s="284">
        <v>7.0000000000000001E-3</v>
      </c>
      <c r="AQ316" s="284">
        <v>0.26800000000000002</v>
      </c>
      <c r="AR316" s="284">
        <v>7.2999999999999995E-2</v>
      </c>
      <c r="AS316" s="284">
        <v>7.0000000000000001E-3</v>
      </c>
      <c r="AT316" s="284">
        <v>0.26400000000000001</v>
      </c>
      <c r="AU316" s="284">
        <v>6.4000000000000001E-2</v>
      </c>
      <c r="AV316" s="284">
        <v>6.0000000000000001E-3</v>
      </c>
      <c r="AW316" s="284">
        <v>0.26200000000000001</v>
      </c>
      <c r="AX316" s="284">
        <v>5.1999999999999998E-2</v>
      </c>
      <c r="AY316" s="284">
        <v>5.0000000000000001E-3</v>
      </c>
      <c r="AZ316" s="284">
        <v>0.25</v>
      </c>
      <c r="BA316" s="284">
        <v>0.04</v>
      </c>
      <c r="BB316" s="284">
        <v>4.0000000000000001E-3</v>
      </c>
      <c r="BC316" s="284">
        <v>0.23899999999999999</v>
      </c>
      <c r="BD316" s="284">
        <v>1.9E-2</v>
      </c>
      <c r="BE316" s="284">
        <v>2E-3</v>
      </c>
      <c r="BF316" s="284">
        <v>0.23699999999999999</v>
      </c>
      <c r="BG316" s="284">
        <v>1.9E-2</v>
      </c>
      <c r="BH316" s="284">
        <v>2E-3</v>
      </c>
    </row>
    <row r="317" spans="1:60" ht="16.5" customHeight="1" x14ac:dyDescent="0.3">
      <c r="B317" s="493"/>
      <c r="E317" s="280"/>
      <c r="F317" s="676" t="s">
        <v>1423</v>
      </c>
      <c r="G317" s="284">
        <v>0.67700000000000005</v>
      </c>
      <c r="H317" s="284">
        <v>0.14000000000000001</v>
      </c>
      <c r="I317" s="284">
        <v>6.0000000000000001E-3</v>
      </c>
      <c r="J317" s="284">
        <v>0.67700000000000005</v>
      </c>
      <c r="K317" s="284">
        <v>0.14000000000000001</v>
      </c>
      <c r="L317" s="284">
        <v>6.0000000000000001E-3</v>
      </c>
      <c r="M317" s="284">
        <v>0.67800000000000005</v>
      </c>
      <c r="N317" s="284">
        <v>0.14000000000000001</v>
      </c>
      <c r="O317" s="284">
        <v>6.0000000000000001E-3</v>
      </c>
      <c r="P317" s="284">
        <v>0.67100000000000004</v>
      </c>
      <c r="Q317" s="284">
        <v>0.14000000000000001</v>
      </c>
      <c r="R317" s="284">
        <v>6.0000000000000001E-3</v>
      </c>
      <c r="S317" s="284">
        <v>0.66</v>
      </c>
      <c r="T317" s="284">
        <v>0.14000000000000001</v>
      </c>
      <c r="U317" s="284">
        <v>6.0000000000000001E-3</v>
      </c>
      <c r="V317" s="284">
        <v>0.65900000000000003</v>
      </c>
      <c r="W317" s="284">
        <v>0.14000000000000001</v>
      </c>
      <c r="X317" s="284">
        <v>6.0000000000000001E-3</v>
      </c>
      <c r="Y317" s="284">
        <v>0.66</v>
      </c>
      <c r="Z317" s="284">
        <v>0.14000000000000001</v>
      </c>
      <c r="AA317" s="284">
        <v>6.0000000000000001E-3</v>
      </c>
      <c r="AB317" s="284">
        <v>0.66300000000000003</v>
      </c>
      <c r="AC317" s="284">
        <v>0.14000000000000001</v>
      </c>
      <c r="AD317" s="284">
        <v>6.0000000000000001E-3</v>
      </c>
      <c r="AE317" s="284">
        <v>0.66</v>
      </c>
      <c r="AF317" s="284">
        <v>0.14000000000000001</v>
      </c>
      <c r="AG317" s="284">
        <v>6.0000000000000001E-3</v>
      </c>
      <c r="AH317" s="284">
        <v>0.66</v>
      </c>
      <c r="AI317" s="284">
        <v>0.14000000000000001</v>
      </c>
      <c r="AJ317" s="284">
        <v>6.0000000000000001E-3</v>
      </c>
      <c r="AK317" s="284">
        <v>0.66900000000000004</v>
      </c>
      <c r="AL317" s="284">
        <v>0.14000000000000001</v>
      </c>
      <c r="AM317" s="284">
        <v>6.0000000000000001E-3</v>
      </c>
      <c r="AN317" s="284">
        <v>0.66800000000000004</v>
      </c>
      <c r="AO317" s="284">
        <v>0.14000000000000001</v>
      </c>
      <c r="AP317" s="284">
        <v>6.0000000000000001E-3</v>
      </c>
      <c r="AQ317" s="284">
        <v>0.66700000000000004</v>
      </c>
      <c r="AR317" s="284">
        <v>0.14000000000000001</v>
      </c>
      <c r="AS317" s="284">
        <v>6.0000000000000001E-3</v>
      </c>
      <c r="AT317" s="284">
        <v>0.67200000000000004</v>
      </c>
      <c r="AU317" s="284">
        <v>0.14000000000000001</v>
      </c>
      <c r="AV317" s="284">
        <v>6.0000000000000001E-3</v>
      </c>
      <c r="AW317" s="284">
        <v>0.67400000000000004</v>
      </c>
      <c r="AX317" s="284">
        <v>0.14000000000000001</v>
      </c>
      <c r="AY317" s="284">
        <v>6.0000000000000001E-3</v>
      </c>
      <c r="AZ317" s="284">
        <v>0.67300000000000004</v>
      </c>
      <c r="BA317" s="284">
        <v>0.14000000000000001</v>
      </c>
      <c r="BB317" s="284">
        <v>6.0000000000000001E-3</v>
      </c>
      <c r="BC317" s="284">
        <v>0.67600000000000005</v>
      </c>
      <c r="BD317" s="284">
        <v>0.14000000000000001</v>
      </c>
      <c r="BE317" s="284">
        <v>6.0000000000000001E-3</v>
      </c>
      <c r="BF317" s="284">
        <v>0.67100000000000004</v>
      </c>
      <c r="BG317" s="284">
        <v>0.14000000000000001</v>
      </c>
      <c r="BH317" s="284">
        <v>6.0000000000000001E-3</v>
      </c>
    </row>
    <row r="318" spans="1:60" ht="16.5" customHeight="1" x14ac:dyDescent="0.3">
      <c r="B318" s="493"/>
      <c r="E318" s="280"/>
      <c r="F318" s="676" t="s">
        <v>1425</v>
      </c>
      <c r="G318" s="284">
        <v>0.06</v>
      </c>
      <c r="H318" s="284">
        <v>2.8000000000000001E-2</v>
      </c>
      <c r="I318" s="284">
        <v>1E-3</v>
      </c>
      <c r="J318" s="284">
        <v>5.8999999999999997E-2</v>
      </c>
      <c r="K318" s="284">
        <v>2.5999999999999999E-2</v>
      </c>
      <c r="L318" s="284">
        <v>1E-3</v>
      </c>
      <c r="M318" s="284">
        <v>5.8000000000000003E-2</v>
      </c>
      <c r="N318" s="284">
        <v>2.5000000000000001E-2</v>
      </c>
      <c r="O318" s="284">
        <v>1E-3</v>
      </c>
      <c r="P318" s="284">
        <v>5.8000000000000003E-2</v>
      </c>
      <c r="Q318" s="284">
        <v>2.5000000000000001E-2</v>
      </c>
      <c r="R318" s="284">
        <v>1E-3</v>
      </c>
      <c r="S318" s="284">
        <v>5.6000000000000001E-2</v>
      </c>
      <c r="T318" s="284">
        <v>2.4E-2</v>
      </c>
      <c r="U318" s="284">
        <v>1E-3</v>
      </c>
      <c r="V318" s="284">
        <v>5.6000000000000001E-2</v>
      </c>
      <c r="W318" s="284">
        <v>2.4E-2</v>
      </c>
      <c r="X318" s="284">
        <v>1E-3</v>
      </c>
      <c r="Y318" s="284">
        <v>5.6000000000000001E-2</v>
      </c>
      <c r="Z318" s="284">
        <v>2.4E-2</v>
      </c>
      <c r="AA318" s="284">
        <v>1E-3</v>
      </c>
      <c r="AB318" s="284">
        <v>5.7000000000000002E-2</v>
      </c>
      <c r="AC318" s="284">
        <v>2.4E-2</v>
      </c>
      <c r="AD318" s="284">
        <v>1E-3</v>
      </c>
      <c r="AE318" s="284">
        <v>5.6000000000000001E-2</v>
      </c>
      <c r="AF318" s="284">
        <v>2.5000000000000001E-2</v>
      </c>
      <c r="AG318" s="284">
        <v>1E-3</v>
      </c>
      <c r="AH318" s="284">
        <v>5.6000000000000001E-2</v>
      </c>
      <c r="AI318" s="284">
        <v>2.5000000000000001E-2</v>
      </c>
      <c r="AJ318" s="284">
        <v>1E-3</v>
      </c>
      <c r="AK318" s="284">
        <v>5.7000000000000002E-2</v>
      </c>
      <c r="AL318" s="284">
        <v>2.5000000000000001E-2</v>
      </c>
      <c r="AM318" s="284">
        <v>1E-3</v>
      </c>
      <c r="AN318" s="284">
        <v>5.7000000000000002E-2</v>
      </c>
      <c r="AO318" s="284">
        <v>2.5000000000000001E-2</v>
      </c>
      <c r="AP318" s="284">
        <v>1E-3</v>
      </c>
      <c r="AQ318" s="284">
        <v>5.7000000000000002E-2</v>
      </c>
      <c r="AR318" s="284">
        <v>2.5000000000000001E-2</v>
      </c>
      <c r="AS318" s="284">
        <v>1E-3</v>
      </c>
      <c r="AT318" s="284">
        <v>5.7000000000000002E-2</v>
      </c>
      <c r="AU318" s="284">
        <v>2.5000000000000001E-2</v>
      </c>
      <c r="AV318" s="284">
        <v>1E-3</v>
      </c>
      <c r="AW318" s="284">
        <v>5.7000000000000002E-2</v>
      </c>
      <c r="AX318" s="284">
        <v>2.5000000000000001E-2</v>
      </c>
      <c r="AY318" s="284">
        <v>1E-3</v>
      </c>
      <c r="AZ318" s="284">
        <v>5.7000000000000002E-2</v>
      </c>
      <c r="BA318" s="284">
        <v>2.5000000000000001E-2</v>
      </c>
      <c r="BB318" s="284">
        <v>1E-3</v>
      </c>
      <c r="BC318" s="284">
        <v>5.7000000000000002E-2</v>
      </c>
      <c r="BD318" s="284">
        <v>2.5000000000000001E-2</v>
      </c>
      <c r="BE318" s="284">
        <v>1E-3</v>
      </c>
      <c r="BF318" s="284">
        <v>5.7000000000000002E-2</v>
      </c>
      <c r="BG318" s="284">
        <v>2.5000000000000001E-2</v>
      </c>
      <c r="BH318" s="284">
        <v>1E-3</v>
      </c>
    </row>
    <row r="319" spans="1:60" ht="16.5" customHeight="1" x14ac:dyDescent="0.3">
      <c r="B319" s="493"/>
      <c r="E319" s="283"/>
      <c r="F319" s="676" t="s">
        <v>1426</v>
      </c>
      <c r="G319" s="284">
        <v>0.10100000000000001</v>
      </c>
      <c r="H319" s="284">
        <v>0.14299999999999999</v>
      </c>
      <c r="I319" s="284">
        <v>2E-3</v>
      </c>
      <c r="J319" s="284">
        <v>0.10199999999999999</v>
      </c>
      <c r="K319" s="284">
        <v>0.129</v>
      </c>
      <c r="L319" s="284">
        <v>2E-3</v>
      </c>
      <c r="M319" s="284">
        <v>0.104</v>
      </c>
      <c r="N319" s="284">
        <v>0.122</v>
      </c>
      <c r="O319" s="284">
        <v>2E-3</v>
      </c>
      <c r="P319" s="284">
        <v>0.10299999999999999</v>
      </c>
      <c r="Q319" s="284">
        <v>0.114</v>
      </c>
      <c r="R319" s="284">
        <v>2E-3</v>
      </c>
      <c r="S319" s="284">
        <v>0.10100000000000001</v>
      </c>
      <c r="T319" s="284">
        <v>0.111</v>
      </c>
      <c r="U319" s="284">
        <v>2E-3</v>
      </c>
      <c r="V319" s="284">
        <v>0.10100000000000001</v>
      </c>
      <c r="W319" s="284">
        <v>0.109</v>
      </c>
      <c r="X319" s="284">
        <v>2E-3</v>
      </c>
      <c r="Y319" s="284">
        <v>0.10100000000000001</v>
      </c>
      <c r="Z319" s="284">
        <v>0.108</v>
      </c>
      <c r="AA319" s="284">
        <v>2E-3</v>
      </c>
      <c r="AB319" s="284">
        <v>0.10100000000000001</v>
      </c>
      <c r="AC319" s="284">
        <v>0.106</v>
      </c>
      <c r="AD319" s="284">
        <v>2E-3</v>
      </c>
      <c r="AE319" s="284">
        <v>0.10199999999999999</v>
      </c>
      <c r="AF319" s="284">
        <v>0.108</v>
      </c>
      <c r="AG319" s="284">
        <v>2E-3</v>
      </c>
      <c r="AH319" s="284">
        <v>0.10199999999999999</v>
      </c>
      <c r="AI319" s="284">
        <v>0.106</v>
      </c>
      <c r="AJ319" s="284">
        <v>2E-3</v>
      </c>
      <c r="AK319" s="284">
        <v>0.10299999999999999</v>
      </c>
      <c r="AL319" s="284">
        <v>0.105</v>
      </c>
      <c r="AM319" s="284">
        <v>2E-3</v>
      </c>
      <c r="AN319" s="284">
        <v>0.10299999999999999</v>
      </c>
      <c r="AO319" s="284">
        <v>0.104</v>
      </c>
      <c r="AP319" s="284">
        <v>2E-3</v>
      </c>
      <c r="AQ319" s="284">
        <v>0.10199999999999999</v>
      </c>
      <c r="AR319" s="284">
        <v>0.10199999999999999</v>
      </c>
      <c r="AS319" s="284">
        <v>2E-3</v>
      </c>
      <c r="AT319" s="284">
        <v>0.10199999999999999</v>
      </c>
      <c r="AU319" s="284">
        <v>9.8000000000000004E-2</v>
      </c>
      <c r="AV319" s="284">
        <v>2E-3</v>
      </c>
      <c r="AW319" s="284">
        <v>0.1</v>
      </c>
      <c r="AX319" s="284">
        <v>9.4E-2</v>
      </c>
      <c r="AY319" s="284">
        <v>2E-3</v>
      </c>
      <c r="AZ319" s="284">
        <v>9.9000000000000005E-2</v>
      </c>
      <c r="BA319" s="284">
        <v>8.7999999999999995E-2</v>
      </c>
      <c r="BB319" s="284">
        <v>2E-3</v>
      </c>
      <c r="BC319" s="284">
        <v>9.7000000000000003E-2</v>
      </c>
      <c r="BD319" s="284">
        <v>8.2000000000000003E-2</v>
      </c>
      <c r="BE319" s="284">
        <v>2E-3</v>
      </c>
      <c r="BF319" s="284">
        <v>9.6000000000000002E-2</v>
      </c>
      <c r="BG319" s="284">
        <v>8.1000000000000003E-2</v>
      </c>
      <c r="BH319" s="284">
        <v>2E-3</v>
      </c>
    </row>
    <row r="320" spans="1:60" ht="16.5" customHeight="1" x14ac:dyDescent="0.3">
      <c r="B320" s="493"/>
      <c r="E320" s="280" t="s">
        <v>1357</v>
      </c>
      <c r="F320" s="676" t="s">
        <v>1179</v>
      </c>
      <c r="G320" s="284">
        <v>0.186</v>
      </c>
      <c r="H320" s="284">
        <v>2.9000000000000001E-2</v>
      </c>
      <c r="I320" s="284">
        <v>8.9999999999999993E-3</v>
      </c>
      <c r="J320" s="284">
        <v>0.186</v>
      </c>
      <c r="K320" s="284">
        <v>2.9000000000000001E-2</v>
      </c>
      <c r="L320" s="284">
        <v>8.9999999999999993E-3</v>
      </c>
      <c r="M320" s="284">
        <v>0.186</v>
      </c>
      <c r="N320" s="284">
        <v>2.9000000000000001E-2</v>
      </c>
      <c r="O320" s="284">
        <v>8.9999999999999993E-3</v>
      </c>
      <c r="P320" s="284">
        <v>0.185</v>
      </c>
      <c r="Q320" s="284">
        <v>2.9000000000000001E-2</v>
      </c>
      <c r="R320" s="284">
        <v>8.9999999999999993E-3</v>
      </c>
      <c r="S320" s="284">
        <v>0.186</v>
      </c>
      <c r="T320" s="284">
        <v>2.9000000000000001E-2</v>
      </c>
      <c r="U320" s="284">
        <v>8.9999999999999993E-3</v>
      </c>
      <c r="V320" s="284">
        <v>0.186</v>
      </c>
      <c r="W320" s="284">
        <v>2.8000000000000001E-2</v>
      </c>
      <c r="X320" s="284">
        <v>8.9999999999999993E-3</v>
      </c>
      <c r="Y320" s="284">
        <v>0.186</v>
      </c>
      <c r="Z320" s="284">
        <v>2.8000000000000001E-2</v>
      </c>
      <c r="AA320" s="284">
        <v>8.0000000000000002E-3</v>
      </c>
      <c r="AB320" s="284">
        <v>0.187</v>
      </c>
      <c r="AC320" s="284">
        <v>2.8000000000000001E-2</v>
      </c>
      <c r="AD320" s="284">
        <v>8.0000000000000002E-3</v>
      </c>
      <c r="AE320" s="284">
        <v>0.186</v>
      </c>
      <c r="AF320" s="284">
        <v>2.3E-2</v>
      </c>
      <c r="AG320" s="284">
        <v>3.0000000000000001E-3</v>
      </c>
      <c r="AH320" s="284">
        <v>0.186</v>
      </c>
      <c r="AI320" s="284">
        <v>2.3E-2</v>
      </c>
      <c r="AJ320" s="284">
        <v>3.0000000000000001E-3</v>
      </c>
      <c r="AK320" s="284">
        <v>0.186</v>
      </c>
      <c r="AL320" s="284">
        <v>2.3E-2</v>
      </c>
      <c r="AM320" s="284">
        <v>3.0000000000000001E-3</v>
      </c>
      <c r="AN320" s="284">
        <v>0.186</v>
      </c>
      <c r="AO320" s="284">
        <v>2.3E-2</v>
      </c>
      <c r="AP320" s="284">
        <v>2E-3</v>
      </c>
      <c r="AQ320" s="284">
        <v>0.187</v>
      </c>
      <c r="AR320" s="284">
        <v>2.3E-2</v>
      </c>
      <c r="AS320" s="284">
        <v>2E-3</v>
      </c>
      <c r="AT320" s="284">
        <v>0.186</v>
      </c>
      <c r="AU320" s="284">
        <v>2.3E-2</v>
      </c>
      <c r="AV320" s="284">
        <v>2E-3</v>
      </c>
      <c r="AW320" s="284">
        <v>0.186</v>
      </c>
      <c r="AX320" s="284">
        <v>2.3E-2</v>
      </c>
      <c r="AY320" s="284">
        <v>2E-3</v>
      </c>
      <c r="AZ320" s="284">
        <v>0.186</v>
      </c>
      <c r="BA320" s="284">
        <v>2.3E-2</v>
      </c>
      <c r="BB320" s="284">
        <v>2E-3</v>
      </c>
      <c r="BC320" s="284">
        <v>0.185</v>
      </c>
      <c r="BD320" s="284">
        <v>2.1999999999999999E-2</v>
      </c>
      <c r="BE320" s="284">
        <v>2E-3</v>
      </c>
      <c r="BF320" s="284">
        <v>0.185</v>
      </c>
      <c r="BG320" s="284">
        <v>2.3E-2</v>
      </c>
      <c r="BH320" s="284">
        <v>2E-3</v>
      </c>
    </row>
    <row r="321" spans="2:60" ht="16.5" customHeight="1" x14ac:dyDescent="0.3">
      <c r="B321" s="493"/>
      <c r="E321" s="1245" t="s">
        <v>1358</v>
      </c>
      <c r="F321" s="676" t="s">
        <v>1179</v>
      </c>
      <c r="G321" s="284">
        <v>0.2</v>
      </c>
      <c r="H321" s="284">
        <v>8.2000000000000003E-2</v>
      </c>
      <c r="I321" s="284">
        <v>2E-3</v>
      </c>
      <c r="J321" s="284">
        <v>0.2</v>
      </c>
      <c r="K321" s="284">
        <v>8.2000000000000003E-2</v>
      </c>
      <c r="L321" s="284">
        <v>2E-3</v>
      </c>
      <c r="M321" s="284">
        <v>0.2</v>
      </c>
      <c r="N321" s="284">
        <v>8.2000000000000003E-2</v>
      </c>
      <c r="O321" s="284">
        <v>2E-3</v>
      </c>
      <c r="P321" s="284">
        <v>0.2</v>
      </c>
      <c r="Q321" s="284">
        <v>8.2000000000000003E-2</v>
      </c>
      <c r="R321" s="284">
        <v>2E-3</v>
      </c>
      <c r="S321" s="284">
        <v>0.2</v>
      </c>
      <c r="T321" s="284">
        <v>8.2000000000000003E-2</v>
      </c>
      <c r="U321" s="284">
        <v>2E-3</v>
      </c>
      <c r="V321" s="284">
        <v>0.2</v>
      </c>
      <c r="W321" s="284">
        <v>8.2000000000000003E-2</v>
      </c>
      <c r="X321" s="284">
        <v>2E-3</v>
      </c>
      <c r="Y321" s="284">
        <v>0.2</v>
      </c>
      <c r="Z321" s="284">
        <v>8.2000000000000003E-2</v>
      </c>
      <c r="AA321" s="284">
        <v>2E-3</v>
      </c>
      <c r="AB321" s="284">
        <v>0.2</v>
      </c>
      <c r="AC321" s="284">
        <v>8.2000000000000003E-2</v>
      </c>
      <c r="AD321" s="284">
        <v>2E-3</v>
      </c>
      <c r="AE321" s="284">
        <v>0.19900000000000001</v>
      </c>
      <c r="AF321" s="284">
        <v>0.08</v>
      </c>
      <c r="AG321" s="284">
        <v>2E-3</v>
      </c>
      <c r="AH321" s="284">
        <v>0.19800000000000001</v>
      </c>
      <c r="AI321" s="284">
        <v>7.9000000000000001E-2</v>
      </c>
      <c r="AJ321" s="284">
        <v>2E-3</v>
      </c>
      <c r="AK321" s="284">
        <v>0.19800000000000001</v>
      </c>
      <c r="AL321" s="284">
        <v>0.08</v>
      </c>
      <c r="AM321" s="284">
        <v>2E-3</v>
      </c>
      <c r="AN321" s="284">
        <v>0.19700000000000001</v>
      </c>
      <c r="AO321" s="284">
        <v>7.9000000000000001E-2</v>
      </c>
      <c r="AP321" s="284">
        <v>2E-3</v>
      </c>
      <c r="AQ321" s="284">
        <v>0.19400000000000001</v>
      </c>
      <c r="AR321" s="284">
        <v>0.08</v>
      </c>
      <c r="AS321" s="284">
        <v>2E-3</v>
      </c>
      <c r="AT321" s="284">
        <v>0.188</v>
      </c>
      <c r="AU321" s="284">
        <v>7.5999999999999998E-2</v>
      </c>
      <c r="AV321" s="284">
        <v>2E-3</v>
      </c>
      <c r="AW321" s="284">
        <v>0.184</v>
      </c>
      <c r="AX321" s="284">
        <v>7.3999999999999996E-2</v>
      </c>
      <c r="AY321" s="284">
        <v>2E-3</v>
      </c>
      <c r="AZ321" s="284">
        <v>0.182</v>
      </c>
      <c r="BA321" s="284">
        <v>7.3999999999999996E-2</v>
      </c>
      <c r="BB321" s="284">
        <v>2E-3</v>
      </c>
      <c r="BC321" s="284">
        <v>0.17799999999999999</v>
      </c>
      <c r="BD321" s="284">
        <v>7.0000000000000007E-2</v>
      </c>
      <c r="BE321" s="284">
        <v>2E-3</v>
      </c>
      <c r="BF321" s="284">
        <v>0.17799999999999999</v>
      </c>
      <c r="BG321" s="284">
        <v>7.0999999999999994E-2</v>
      </c>
      <c r="BH321" s="284">
        <v>2E-3</v>
      </c>
    </row>
    <row r="322" spans="2:60" ht="16.5" customHeight="1" x14ac:dyDescent="0.3">
      <c r="B322" s="493"/>
      <c r="E322" s="1246"/>
      <c r="F322" s="676" t="s">
        <v>1502</v>
      </c>
      <c r="G322" s="284">
        <v>0.76500000000000001</v>
      </c>
      <c r="H322" s="284" t="s">
        <v>131</v>
      </c>
      <c r="I322" s="284" t="s">
        <v>131</v>
      </c>
      <c r="J322" s="284">
        <v>0.76500000000000001</v>
      </c>
      <c r="K322" s="284" t="s">
        <v>131</v>
      </c>
      <c r="L322" s="284" t="s">
        <v>131</v>
      </c>
      <c r="M322" s="284">
        <v>0.76500000000000001</v>
      </c>
      <c r="N322" s="284" t="s">
        <v>131</v>
      </c>
      <c r="O322" s="284" t="s">
        <v>131</v>
      </c>
      <c r="P322" s="284">
        <v>0.76500000000000001</v>
      </c>
      <c r="Q322" s="284" t="s">
        <v>131</v>
      </c>
      <c r="R322" s="284" t="s">
        <v>131</v>
      </c>
      <c r="S322" s="284">
        <v>0.76500000000000001</v>
      </c>
      <c r="T322" s="284" t="s">
        <v>131</v>
      </c>
      <c r="U322" s="284" t="s">
        <v>131</v>
      </c>
      <c r="V322" s="284">
        <v>0.76500000000000001</v>
      </c>
      <c r="W322" s="284" t="s">
        <v>131</v>
      </c>
      <c r="X322" s="284" t="s">
        <v>131</v>
      </c>
      <c r="Y322" s="284">
        <v>0.76500000000000001</v>
      </c>
      <c r="Z322" s="284" t="s">
        <v>131</v>
      </c>
      <c r="AA322" s="284" t="s">
        <v>131</v>
      </c>
      <c r="AB322" s="284">
        <v>0.76500000000000001</v>
      </c>
      <c r="AC322" s="284" t="s">
        <v>131</v>
      </c>
      <c r="AD322" s="284" t="s">
        <v>131</v>
      </c>
      <c r="AE322" s="284">
        <v>0.76500000000000001</v>
      </c>
      <c r="AF322" s="284" t="s">
        <v>131</v>
      </c>
      <c r="AG322" s="284" t="s">
        <v>131</v>
      </c>
      <c r="AH322" s="284">
        <v>0.76500000000000001</v>
      </c>
      <c r="AI322" s="284" t="s">
        <v>131</v>
      </c>
      <c r="AJ322" s="284" t="s">
        <v>131</v>
      </c>
      <c r="AK322" s="284">
        <v>0.76500000000000001</v>
      </c>
      <c r="AL322" s="284" t="s">
        <v>131</v>
      </c>
      <c r="AM322" s="284" t="s">
        <v>131</v>
      </c>
      <c r="AN322" s="284">
        <v>0.76500000000000001</v>
      </c>
      <c r="AO322" s="284" t="s">
        <v>131</v>
      </c>
      <c r="AP322" s="284" t="s">
        <v>131</v>
      </c>
      <c r="AQ322" s="284">
        <v>0.76500000000000001</v>
      </c>
      <c r="AR322" s="284" t="s">
        <v>131</v>
      </c>
      <c r="AS322" s="284" t="s">
        <v>131</v>
      </c>
      <c r="AT322" s="284">
        <v>0.76500000000000001</v>
      </c>
      <c r="AU322" s="284" t="s">
        <v>131</v>
      </c>
      <c r="AV322" s="284" t="s">
        <v>131</v>
      </c>
      <c r="AW322" s="284">
        <v>0.745</v>
      </c>
      <c r="AX322" s="284" t="s">
        <v>131</v>
      </c>
      <c r="AY322" s="284" t="s">
        <v>131</v>
      </c>
      <c r="AZ322" s="284">
        <v>0.745</v>
      </c>
      <c r="BA322" s="284" t="s">
        <v>131</v>
      </c>
      <c r="BB322" s="284" t="s">
        <v>131</v>
      </c>
      <c r="BC322" s="284">
        <v>0.745</v>
      </c>
      <c r="BD322" s="284" t="s">
        <v>131</v>
      </c>
      <c r="BE322" s="284" t="s">
        <v>131</v>
      </c>
      <c r="BF322" s="284">
        <v>0.745</v>
      </c>
      <c r="BG322" s="284" t="s">
        <v>131</v>
      </c>
      <c r="BH322" s="284" t="s">
        <v>131</v>
      </c>
    </row>
    <row r="323" spans="2:60" ht="16.5" customHeight="1" x14ac:dyDescent="0.3">
      <c r="B323" s="493"/>
      <c r="E323" s="1247"/>
      <c r="F323" s="676" t="s">
        <v>1611</v>
      </c>
      <c r="G323" s="284">
        <v>1.2190000000000001</v>
      </c>
      <c r="H323" s="284">
        <v>1.7470000000000001</v>
      </c>
      <c r="I323" s="284" t="s">
        <v>131</v>
      </c>
      <c r="J323" s="284">
        <v>1.175</v>
      </c>
      <c r="K323" s="284">
        <v>1.367</v>
      </c>
      <c r="L323" s="284" t="s">
        <v>131</v>
      </c>
      <c r="M323" s="284">
        <v>1.1739999999999999</v>
      </c>
      <c r="N323" s="284">
        <v>1.349</v>
      </c>
      <c r="O323" s="284" t="s">
        <v>131</v>
      </c>
      <c r="P323" s="284">
        <v>1.1359999999999999</v>
      </c>
      <c r="Q323" s="284">
        <v>1.0209999999999999</v>
      </c>
      <c r="R323" s="284" t="s">
        <v>131</v>
      </c>
      <c r="S323" s="284">
        <v>1.1359999999999999</v>
      </c>
      <c r="T323" s="284">
        <v>1.016</v>
      </c>
      <c r="U323" s="284" t="s">
        <v>131</v>
      </c>
      <c r="V323" s="284">
        <v>1.1319999999999999</v>
      </c>
      <c r="W323" s="284">
        <v>1.006</v>
      </c>
      <c r="X323" s="284" t="s">
        <v>131</v>
      </c>
      <c r="Y323" s="284">
        <v>1.125</v>
      </c>
      <c r="Z323" s="284">
        <v>1</v>
      </c>
      <c r="AA323" s="284" t="s">
        <v>131</v>
      </c>
      <c r="AB323" s="284">
        <v>1.131</v>
      </c>
      <c r="AC323" s="284">
        <v>0.999</v>
      </c>
      <c r="AD323" s="284" t="s">
        <v>131</v>
      </c>
      <c r="AE323" s="284">
        <v>1.127</v>
      </c>
      <c r="AF323" s="284">
        <v>0.98399999999999999</v>
      </c>
      <c r="AG323" s="284" t="s">
        <v>131</v>
      </c>
      <c r="AH323" s="284">
        <v>1.1200000000000001</v>
      </c>
      <c r="AI323" s="284">
        <v>0.98399999999999999</v>
      </c>
      <c r="AJ323" s="284" t="s">
        <v>131</v>
      </c>
      <c r="AK323" s="284">
        <v>1.121</v>
      </c>
      <c r="AL323" s="284">
        <v>0.98299999999999998</v>
      </c>
      <c r="AM323" s="284" t="s">
        <v>131</v>
      </c>
      <c r="AN323" s="284">
        <v>1.117</v>
      </c>
      <c r="AO323" s="284">
        <v>0.98099999999999998</v>
      </c>
      <c r="AP323" s="284" t="s">
        <v>131</v>
      </c>
      <c r="AQ323" s="284">
        <v>1.111</v>
      </c>
      <c r="AR323" s="284">
        <v>0.999</v>
      </c>
      <c r="AS323" s="284" t="s">
        <v>131</v>
      </c>
      <c r="AT323" s="284">
        <v>1.1080000000000001</v>
      </c>
      <c r="AU323" s="284">
        <v>0.997</v>
      </c>
      <c r="AV323" s="284" t="s">
        <v>131</v>
      </c>
      <c r="AW323" s="284">
        <v>1.1000000000000001</v>
      </c>
      <c r="AX323" s="284">
        <v>0.99299999999999999</v>
      </c>
      <c r="AY323" s="284" t="s">
        <v>131</v>
      </c>
      <c r="AZ323" s="284">
        <v>1.099</v>
      </c>
      <c r="BA323" s="284">
        <v>0.99099999999999999</v>
      </c>
      <c r="BB323" s="284" t="s">
        <v>131</v>
      </c>
      <c r="BC323" s="284">
        <v>1.093</v>
      </c>
      <c r="BD323" s="284">
        <v>0.98899999999999999</v>
      </c>
      <c r="BE323" s="284" t="s">
        <v>131</v>
      </c>
      <c r="BF323" s="284">
        <v>1.0920000000000001</v>
      </c>
      <c r="BG323" s="284">
        <v>0.98899999999999999</v>
      </c>
      <c r="BH323" s="284" t="s">
        <v>131</v>
      </c>
    </row>
    <row r="324" spans="2:60" ht="16.5" customHeight="1" x14ac:dyDescent="0.3">
      <c r="B324" s="493"/>
      <c r="E324" s="281" t="s">
        <v>1429</v>
      </c>
      <c r="F324" s="676" t="s">
        <v>1502</v>
      </c>
      <c r="G324" s="284">
        <v>0.75800000000000001</v>
      </c>
      <c r="H324" s="284" t="s">
        <v>131</v>
      </c>
      <c r="I324" s="284" t="s">
        <v>131</v>
      </c>
      <c r="J324" s="284">
        <v>0.75800000000000001</v>
      </c>
      <c r="K324" s="284" t="s">
        <v>131</v>
      </c>
      <c r="L324" s="284" t="s">
        <v>131</v>
      </c>
      <c r="M324" s="284">
        <v>0.75800000000000001</v>
      </c>
      <c r="N324" s="284" t="s">
        <v>131</v>
      </c>
      <c r="O324" s="284" t="s">
        <v>131</v>
      </c>
      <c r="P324" s="284">
        <v>0.75800000000000001</v>
      </c>
      <c r="Q324" s="284" t="s">
        <v>131</v>
      </c>
      <c r="R324" s="284" t="s">
        <v>131</v>
      </c>
      <c r="S324" s="284">
        <v>0.75800000000000001</v>
      </c>
      <c r="T324" s="284" t="s">
        <v>131</v>
      </c>
      <c r="U324" s="284" t="s">
        <v>131</v>
      </c>
      <c r="V324" s="284">
        <v>0.75800000000000001</v>
      </c>
      <c r="W324" s="284" t="s">
        <v>131</v>
      </c>
      <c r="X324" s="284" t="s">
        <v>131</v>
      </c>
      <c r="Y324" s="284">
        <v>0.75800000000000001</v>
      </c>
      <c r="Z324" s="284" t="s">
        <v>131</v>
      </c>
      <c r="AA324" s="284" t="s">
        <v>131</v>
      </c>
      <c r="AB324" s="284">
        <v>0.75800000000000001</v>
      </c>
      <c r="AC324" s="284" t="s">
        <v>131</v>
      </c>
      <c r="AD324" s="284" t="s">
        <v>131</v>
      </c>
      <c r="AE324" s="284">
        <v>0.75800000000000001</v>
      </c>
      <c r="AF324" s="284" t="s">
        <v>131</v>
      </c>
      <c r="AG324" s="284" t="s">
        <v>131</v>
      </c>
      <c r="AH324" s="284">
        <v>0.75800000000000001</v>
      </c>
      <c r="AI324" s="284" t="s">
        <v>131</v>
      </c>
      <c r="AJ324" s="284" t="s">
        <v>131</v>
      </c>
      <c r="AK324" s="284">
        <v>0.75800000000000001</v>
      </c>
      <c r="AL324" s="284" t="s">
        <v>131</v>
      </c>
      <c r="AM324" s="284" t="s">
        <v>131</v>
      </c>
      <c r="AN324" s="284">
        <v>0.75800000000000001</v>
      </c>
      <c r="AO324" s="284" t="s">
        <v>131</v>
      </c>
      <c r="AP324" s="284" t="s">
        <v>131</v>
      </c>
      <c r="AQ324" s="284">
        <v>0.75800000000000001</v>
      </c>
      <c r="AR324" s="284" t="s">
        <v>131</v>
      </c>
      <c r="AS324" s="284" t="s">
        <v>131</v>
      </c>
      <c r="AT324" s="284">
        <v>0.75800000000000001</v>
      </c>
      <c r="AU324" s="284" t="s">
        <v>131</v>
      </c>
      <c r="AV324" s="284" t="s">
        <v>131</v>
      </c>
      <c r="AW324" s="284">
        <v>0.753</v>
      </c>
      <c r="AX324" s="284" t="s">
        <v>131</v>
      </c>
      <c r="AY324" s="284" t="s">
        <v>131</v>
      </c>
      <c r="AZ324" s="284">
        <v>0.753</v>
      </c>
      <c r="BA324" s="284" t="s">
        <v>131</v>
      </c>
      <c r="BB324" s="284" t="s">
        <v>131</v>
      </c>
      <c r="BC324" s="284">
        <v>0.753</v>
      </c>
      <c r="BD324" s="284" t="s">
        <v>131</v>
      </c>
      <c r="BE324" s="284" t="s">
        <v>131</v>
      </c>
      <c r="BF324" s="284">
        <v>0.753</v>
      </c>
      <c r="BG324" s="284" t="s">
        <v>131</v>
      </c>
      <c r="BH324" s="284" t="s">
        <v>131</v>
      </c>
    </row>
    <row r="325" spans="2:60" ht="16.5" customHeight="1" x14ac:dyDescent="0.3">
      <c r="B325" s="493"/>
      <c r="E325" s="831" t="s">
        <v>1504</v>
      </c>
      <c r="F325" s="393"/>
      <c r="G325" s="393"/>
      <c r="H325" s="393"/>
      <c r="I325" s="393"/>
      <c r="J325" s="402"/>
      <c r="K325" s="402"/>
      <c r="L325" s="402"/>
      <c r="M325" s="402"/>
      <c r="N325" s="402"/>
      <c r="O325" s="402"/>
      <c r="P325" s="402"/>
      <c r="Q325" s="402"/>
      <c r="R325" s="402"/>
      <c r="S325" s="402"/>
      <c r="T325" s="402"/>
      <c r="U325" s="402"/>
      <c r="V325" s="402"/>
      <c r="W325" s="402"/>
      <c r="X325" s="402"/>
      <c r="Y325" s="402"/>
      <c r="Z325" s="402"/>
      <c r="AA325" s="402"/>
      <c r="AB325" s="402"/>
      <c r="AC325" s="402"/>
      <c r="AD325" s="402"/>
      <c r="AE325" s="402"/>
      <c r="AF325" s="402"/>
      <c r="AG325" s="402"/>
      <c r="AH325" s="402"/>
      <c r="AI325" s="402"/>
      <c r="AJ325" s="402"/>
      <c r="AK325" s="402"/>
      <c r="AL325" s="402"/>
      <c r="AM325" s="402"/>
      <c r="AN325" s="402"/>
      <c r="AO325" s="402"/>
      <c r="AP325" s="402"/>
      <c r="AQ325" s="402"/>
      <c r="AR325" s="402"/>
      <c r="AS325" s="402"/>
      <c r="AT325" s="402"/>
      <c r="AU325" s="402"/>
      <c r="AV325" s="402"/>
      <c r="AW325" s="402"/>
      <c r="AX325" s="402"/>
      <c r="AY325" s="402"/>
      <c r="AZ325" s="402"/>
    </row>
    <row r="326" spans="2:60" ht="16.5" customHeight="1" x14ac:dyDescent="0.3">
      <c r="B326" s="493"/>
      <c r="E326" s="831" t="s">
        <v>1610</v>
      </c>
      <c r="F326" s="393"/>
      <c r="G326" s="393"/>
      <c r="H326" s="393"/>
      <c r="I326" s="393"/>
      <c r="J326" s="402"/>
      <c r="K326" s="402"/>
      <c r="L326" s="402"/>
      <c r="M326" s="402"/>
      <c r="N326" s="402"/>
      <c r="O326" s="402"/>
      <c r="P326" s="402"/>
      <c r="Q326" s="402"/>
      <c r="R326" s="402"/>
      <c r="S326" s="402"/>
      <c r="T326" s="402"/>
      <c r="U326" s="402"/>
      <c r="V326" s="402"/>
      <c r="W326" s="402"/>
      <c r="X326" s="402"/>
      <c r="Y326" s="402"/>
      <c r="Z326" s="402"/>
      <c r="AA326" s="402"/>
      <c r="AB326" s="402"/>
      <c r="AC326" s="402"/>
      <c r="AD326" s="402"/>
      <c r="AE326" s="402"/>
      <c r="AF326" s="402"/>
      <c r="AG326" s="402"/>
      <c r="AH326" s="402"/>
      <c r="AI326" s="402"/>
      <c r="AJ326" s="402"/>
      <c r="AK326" s="402"/>
      <c r="AL326" s="402"/>
      <c r="AM326" s="402"/>
      <c r="AN326" s="402"/>
      <c r="AO326" s="402"/>
      <c r="AP326" s="402"/>
      <c r="AQ326" s="402"/>
      <c r="AR326" s="402"/>
      <c r="AS326" s="402"/>
      <c r="AT326" s="402"/>
      <c r="AU326" s="402"/>
      <c r="AV326" s="402"/>
      <c r="AW326" s="402"/>
      <c r="AX326" s="402"/>
      <c r="AY326" s="402"/>
      <c r="AZ326" s="402"/>
    </row>
    <row r="327" spans="2:60" ht="16.5" customHeight="1" x14ac:dyDescent="0.3">
      <c r="B327" s="493"/>
      <c r="E327" s="664"/>
      <c r="F327" s="393"/>
      <c r="G327" s="393"/>
      <c r="H327" s="393"/>
      <c r="I327" s="393"/>
      <c r="J327" s="402"/>
      <c r="K327" s="402"/>
      <c r="L327" s="402"/>
      <c r="M327" s="402"/>
      <c r="N327" s="402"/>
      <c r="O327" s="402"/>
      <c r="P327" s="402"/>
      <c r="Q327" s="402"/>
      <c r="R327" s="402"/>
      <c r="S327" s="402"/>
      <c r="T327" s="402"/>
      <c r="U327" s="402"/>
      <c r="V327" s="402"/>
      <c r="W327" s="402"/>
      <c r="X327" s="402"/>
      <c r="Y327" s="402"/>
      <c r="Z327" s="402"/>
      <c r="AA327" s="402"/>
      <c r="AB327" s="402"/>
      <c r="AC327" s="402"/>
      <c r="AD327" s="402"/>
      <c r="AE327" s="402"/>
      <c r="AF327" s="402"/>
      <c r="AG327" s="402"/>
      <c r="AH327" s="402"/>
      <c r="AI327" s="402"/>
      <c r="AJ327" s="402"/>
      <c r="AK327" s="402"/>
      <c r="AL327" s="402"/>
      <c r="AM327" s="402"/>
      <c r="AN327" s="402"/>
      <c r="AO327" s="402"/>
      <c r="AP327" s="402"/>
      <c r="AQ327" s="402"/>
      <c r="AR327" s="402"/>
      <c r="AS327" s="402"/>
      <c r="AT327" s="402"/>
      <c r="AU327" s="402"/>
      <c r="AV327" s="402"/>
      <c r="AW327" s="402"/>
      <c r="AX327" s="402"/>
      <c r="AY327" s="402"/>
      <c r="AZ327" s="402"/>
    </row>
    <row r="328" spans="2:60" ht="16.5" customHeight="1" x14ac:dyDescent="0.3">
      <c r="B328" s="493"/>
      <c r="E328" s="516" t="s">
        <v>895</v>
      </c>
      <c r="F328" s="402"/>
      <c r="G328" s="402"/>
      <c r="H328" s="402"/>
      <c r="I328" s="402"/>
      <c r="J328" s="402"/>
      <c r="K328" s="402"/>
      <c r="L328" s="402"/>
      <c r="M328" s="402"/>
      <c r="N328" s="402"/>
      <c r="O328" s="402"/>
      <c r="P328" s="402"/>
      <c r="Q328" s="402"/>
      <c r="R328" s="402"/>
      <c r="S328" s="402"/>
      <c r="T328" s="402"/>
      <c r="U328" s="402"/>
      <c r="V328" s="402"/>
      <c r="W328" s="402"/>
      <c r="X328" s="402"/>
      <c r="Y328" s="402"/>
      <c r="Z328" s="402"/>
    </row>
    <row r="329" spans="2:60" ht="16.5" customHeight="1" x14ac:dyDescent="0.3">
      <c r="B329" s="493"/>
      <c r="E329" s="516"/>
      <c r="F329" s="402"/>
      <c r="G329" s="402"/>
      <c r="H329" s="402"/>
      <c r="I329" s="402"/>
      <c r="J329" s="402"/>
      <c r="K329" s="402"/>
      <c r="L329" s="402"/>
      <c r="M329" s="402"/>
      <c r="N329" s="402"/>
      <c r="O329" s="402"/>
      <c r="P329" s="402"/>
      <c r="Q329" s="402"/>
      <c r="R329" s="402"/>
      <c r="S329" s="402"/>
      <c r="T329" s="402"/>
      <c r="U329" s="402"/>
      <c r="V329" s="402"/>
      <c r="W329" s="402"/>
      <c r="X329" s="402"/>
      <c r="Y329" s="402"/>
      <c r="Z329" s="402"/>
    </row>
    <row r="330" spans="2:60" ht="16.5" customHeight="1" x14ac:dyDescent="0.35">
      <c r="B330" s="493"/>
      <c r="E330" s="664" t="s">
        <v>1347</v>
      </c>
      <c r="F330" s="402"/>
      <c r="G330" s="402"/>
      <c r="H330" s="402"/>
      <c r="I330" s="402"/>
      <c r="J330" s="402"/>
      <c r="K330" s="402"/>
      <c r="L330" s="402"/>
      <c r="M330" s="402"/>
      <c r="N330" s="402"/>
      <c r="O330" s="402"/>
      <c r="P330" s="402"/>
      <c r="Q330" s="402"/>
      <c r="R330" s="402"/>
      <c r="S330" s="402"/>
      <c r="T330" s="402"/>
      <c r="U330" s="402"/>
      <c r="V330" s="402"/>
      <c r="W330" s="402"/>
      <c r="X330" s="402"/>
      <c r="Y330" s="402"/>
      <c r="Z330" s="402"/>
    </row>
    <row r="331" spans="2:60" ht="16.5" customHeight="1" x14ac:dyDescent="0.3">
      <c r="B331" s="493"/>
      <c r="E331" s="516"/>
      <c r="F331" s="402"/>
      <c r="G331" s="402"/>
      <c r="H331" s="402"/>
      <c r="I331" s="402"/>
      <c r="J331" s="402"/>
      <c r="K331" s="402"/>
      <c r="L331" s="402"/>
      <c r="M331" s="402"/>
      <c r="N331" s="402"/>
      <c r="O331" s="402"/>
      <c r="P331" s="402"/>
      <c r="Q331" s="402"/>
      <c r="R331" s="402"/>
      <c r="S331" s="402"/>
      <c r="T331" s="402"/>
      <c r="U331" s="402"/>
      <c r="V331" s="402"/>
      <c r="W331" s="402"/>
      <c r="X331" s="402"/>
      <c r="Y331" s="402"/>
      <c r="Z331" s="402"/>
    </row>
    <row r="332" spans="2:60" ht="16.5" customHeight="1" x14ac:dyDescent="0.3">
      <c r="B332" s="493"/>
      <c r="E332" s="516"/>
      <c r="F332" s="402"/>
      <c r="G332" s="753">
        <v>2007</v>
      </c>
      <c r="H332" s="753">
        <v>2008</v>
      </c>
      <c r="I332" s="753">
        <v>2009</v>
      </c>
      <c r="J332" s="753">
        <v>2010</v>
      </c>
      <c r="K332" s="753">
        <v>2011</v>
      </c>
      <c r="L332" s="753">
        <v>2012</v>
      </c>
      <c r="M332" s="753">
        <v>2013</v>
      </c>
      <c r="N332" s="753">
        <v>2014</v>
      </c>
      <c r="O332" s="753">
        <v>2015</v>
      </c>
      <c r="P332" s="753">
        <v>2016</v>
      </c>
      <c r="Q332" s="753">
        <v>2017</v>
      </c>
      <c r="R332" s="753">
        <v>2018</v>
      </c>
      <c r="S332" s="753">
        <v>2019</v>
      </c>
      <c r="T332" s="753">
        <v>2020</v>
      </c>
      <c r="U332" s="753">
        <v>2021</v>
      </c>
      <c r="V332" s="753">
        <v>2022</v>
      </c>
      <c r="W332" s="753">
        <v>2023</v>
      </c>
      <c r="X332" s="925">
        <v>2024</v>
      </c>
      <c r="Y332" s="402"/>
      <c r="Z332" s="402"/>
    </row>
    <row r="333" spans="2:60" ht="16.5" customHeight="1" x14ac:dyDescent="0.3">
      <c r="B333" s="493"/>
      <c r="E333" s="282" t="s">
        <v>914</v>
      </c>
      <c r="F333" s="281" t="s">
        <v>674</v>
      </c>
      <c r="G333" s="663">
        <v>2.7250000000000001</v>
      </c>
      <c r="H333" s="663">
        <v>2.7250000000000001</v>
      </c>
      <c r="I333" s="663">
        <v>2.7250000000000001</v>
      </c>
      <c r="J333" s="663">
        <v>2.7250000000000001</v>
      </c>
      <c r="K333" s="663">
        <v>2.7250000000000001</v>
      </c>
      <c r="L333" s="663">
        <v>2.7250000000000001</v>
      </c>
      <c r="M333" s="663">
        <v>2.7250000000000001</v>
      </c>
      <c r="N333" s="663">
        <v>2.7250000000000001</v>
      </c>
      <c r="O333" s="663">
        <v>2.7250000000000001</v>
      </c>
      <c r="P333" s="663">
        <v>2.7250000000000001</v>
      </c>
      <c r="Q333" s="663">
        <v>2.7250000000000001</v>
      </c>
      <c r="R333" s="663">
        <v>2.7250000000000001</v>
      </c>
      <c r="S333" s="663">
        <v>2.7250000000000001</v>
      </c>
      <c r="T333" s="663">
        <v>2.7250000000000001</v>
      </c>
      <c r="U333" s="663">
        <v>2.7250000000000001</v>
      </c>
      <c r="V333" s="663">
        <v>2.7250000000000001</v>
      </c>
      <c r="W333" s="663">
        <v>2.7250000000000001</v>
      </c>
      <c r="X333" s="663">
        <v>2.7250000000000001</v>
      </c>
      <c r="Y333" s="402"/>
      <c r="Z333" s="402"/>
    </row>
    <row r="334" spans="2:60" ht="16.5" customHeight="1" x14ac:dyDescent="0.3">
      <c r="B334" s="493"/>
      <c r="E334" s="286"/>
      <c r="F334" s="281" t="s">
        <v>619</v>
      </c>
      <c r="G334" s="663">
        <v>2.742</v>
      </c>
      <c r="H334" s="663">
        <v>2.742</v>
      </c>
      <c r="I334" s="663">
        <v>2.742</v>
      </c>
      <c r="J334" s="663">
        <v>2.742</v>
      </c>
      <c r="K334" s="663">
        <v>2.742</v>
      </c>
      <c r="L334" s="663">
        <v>2.742</v>
      </c>
      <c r="M334" s="663">
        <v>2.742</v>
      </c>
      <c r="N334" s="663">
        <v>2.742</v>
      </c>
      <c r="O334" s="663">
        <v>2.742</v>
      </c>
      <c r="P334" s="663">
        <v>2.742</v>
      </c>
      <c r="Q334" s="663">
        <v>2.742</v>
      </c>
      <c r="R334" s="663">
        <v>2.742</v>
      </c>
      <c r="S334" s="663">
        <v>2.742</v>
      </c>
      <c r="T334" s="663">
        <v>2.742</v>
      </c>
      <c r="U334" s="663">
        <v>2.742</v>
      </c>
      <c r="V334" s="663">
        <v>2.742</v>
      </c>
      <c r="W334" s="663">
        <v>2.742</v>
      </c>
      <c r="X334" s="663">
        <v>2.742</v>
      </c>
      <c r="Y334" s="402"/>
      <c r="Z334" s="402"/>
    </row>
    <row r="335" spans="2:60" ht="16.5" customHeight="1" x14ac:dyDescent="0.3">
      <c r="B335" s="493"/>
      <c r="E335" s="281" t="s">
        <v>676</v>
      </c>
      <c r="F335" s="281" t="s">
        <v>619</v>
      </c>
      <c r="G335" s="663">
        <v>3.1259999999999999</v>
      </c>
      <c r="H335" s="663">
        <v>3.1349999999999998</v>
      </c>
      <c r="I335" s="663">
        <v>3.133</v>
      </c>
      <c r="J335" s="663">
        <v>3.129</v>
      </c>
      <c r="K335" s="663">
        <v>3.1240000000000001</v>
      </c>
      <c r="L335" s="663">
        <v>3.13</v>
      </c>
      <c r="M335" s="663">
        <v>3.1139999999999999</v>
      </c>
      <c r="N335" s="663">
        <v>3.0830000000000002</v>
      </c>
      <c r="O335" s="663">
        <v>3.137</v>
      </c>
      <c r="P335" s="663">
        <v>3.14</v>
      </c>
      <c r="Q335" s="663">
        <v>3.1419999999999999</v>
      </c>
      <c r="R335" s="663">
        <v>3.1219999999999999</v>
      </c>
      <c r="S335" s="663">
        <v>3.137</v>
      </c>
      <c r="T335" s="663">
        <v>3.1259999999999999</v>
      </c>
      <c r="U335" s="663">
        <v>3.1269999999999998</v>
      </c>
      <c r="V335" s="663">
        <v>3.1160000000000001</v>
      </c>
      <c r="W335" s="663">
        <v>3.1139999999999999</v>
      </c>
      <c r="X335" s="663">
        <v>3.105</v>
      </c>
      <c r="Y335" s="402"/>
      <c r="Z335" s="402"/>
    </row>
    <row r="336" spans="2:60" ht="16.5" customHeight="1" x14ac:dyDescent="0.3">
      <c r="B336" s="493"/>
      <c r="E336" s="281" t="s">
        <v>738</v>
      </c>
      <c r="F336" s="281" t="s">
        <v>620</v>
      </c>
      <c r="G336" s="663">
        <v>2.54</v>
      </c>
      <c r="H336" s="663">
        <v>2.54</v>
      </c>
      <c r="I336" s="663">
        <v>2.54</v>
      </c>
      <c r="J336" s="663">
        <v>2.54</v>
      </c>
      <c r="K336" s="663">
        <v>2.54</v>
      </c>
      <c r="L336" s="663">
        <v>2.54</v>
      </c>
      <c r="M336" s="663">
        <v>2.54</v>
      </c>
      <c r="N336" s="663">
        <v>2.54</v>
      </c>
      <c r="O336" s="663">
        <v>2.54</v>
      </c>
      <c r="P336" s="663">
        <v>2.54</v>
      </c>
      <c r="Q336" s="663">
        <v>2.54</v>
      </c>
      <c r="R336" s="663">
        <v>2.54</v>
      </c>
      <c r="S336" s="663">
        <v>2.54</v>
      </c>
      <c r="T336" s="663">
        <v>2.54</v>
      </c>
      <c r="U336" s="663">
        <v>2.54</v>
      </c>
      <c r="V336" s="663">
        <v>2.54</v>
      </c>
      <c r="W336" s="663">
        <v>2.54</v>
      </c>
      <c r="X336" s="663">
        <v>2.54</v>
      </c>
      <c r="Y336" s="402"/>
      <c r="Z336" s="402"/>
    </row>
    <row r="337" spans="1:43" ht="16.5" customHeight="1" x14ac:dyDescent="0.3">
      <c r="B337" s="493"/>
      <c r="E337" s="281" t="s">
        <v>1374</v>
      </c>
      <c r="F337" s="281" t="s">
        <v>620</v>
      </c>
      <c r="G337" s="663">
        <v>2.2989999999999999</v>
      </c>
      <c r="H337" s="663">
        <v>2.2989999999999999</v>
      </c>
      <c r="I337" s="663">
        <v>2.2989999999999999</v>
      </c>
      <c r="J337" s="663">
        <v>2.2989999999999999</v>
      </c>
      <c r="K337" s="663">
        <v>2.2989999999999999</v>
      </c>
      <c r="L337" s="663">
        <v>2.2989999999999999</v>
      </c>
      <c r="M337" s="663">
        <v>2.2989999999999999</v>
      </c>
      <c r="N337" s="663">
        <v>2.2989999999999999</v>
      </c>
      <c r="O337" s="663">
        <v>2.2989999999999999</v>
      </c>
      <c r="P337" s="663">
        <v>2.2989999999999999</v>
      </c>
      <c r="Q337" s="663">
        <v>2.2989999999999999</v>
      </c>
      <c r="R337" s="663">
        <v>2.2989999999999999</v>
      </c>
      <c r="S337" s="663">
        <v>2.2989999999999999</v>
      </c>
      <c r="T337" s="663">
        <v>2.2989999999999999</v>
      </c>
      <c r="U337" s="663">
        <v>2.2989999999999999</v>
      </c>
      <c r="V337" s="663">
        <v>2.2989999999999999</v>
      </c>
      <c r="W337" s="663">
        <v>2.2989999999999999</v>
      </c>
      <c r="X337" s="663">
        <v>2.2989999999999999</v>
      </c>
      <c r="Y337" s="402"/>
      <c r="Z337" s="402"/>
    </row>
    <row r="338" spans="1:43" ht="16.5" customHeight="1" x14ac:dyDescent="0.3">
      <c r="B338" s="493"/>
      <c r="E338" s="516"/>
      <c r="F338" s="402"/>
      <c r="G338" s="402"/>
      <c r="H338" s="402"/>
      <c r="I338" s="402"/>
      <c r="J338" s="402"/>
      <c r="K338" s="402"/>
      <c r="L338" s="402"/>
      <c r="M338" s="402"/>
      <c r="N338" s="402"/>
      <c r="O338" s="402"/>
      <c r="P338" s="402"/>
      <c r="Q338" s="402"/>
      <c r="R338" s="402"/>
      <c r="S338" s="402"/>
      <c r="T338" s="402"/>
      <c r="U338" s="402"/>
      <c r="V338" s="402"/>
      <c r="W338" s="402"/>
      <c r="X338" s="402"/>
      <c r="Y338" s="402"/>
      <c r="Z338" s="402"/>
    </row>
    <row r="339" spans="1:43" s="795" customFormat="1" ht="16.5" customHeight="1" x14ac:dyDescent="0.3">
      <c r="A339" s="484"/>
      <c r="B339" s="493"/>
      <c r="C339" s="794"/>
      <c r="E339" s="817" t="s">
        <v>739</v>
      </c>
      <c r="F339" s="813"/>
      <c r="G339" s="813"/>
      <c r="H339" s="813"/>
      <c r="I339" s="813"/>
      <c r="J339" s="813"/>
      <c r="K339" s="813"/>
      <c r="L339" s="813"/>
      <c r="M339" s="813"/>
      <c r="N339" s="813"/>
      <c r="O339" s="813"/>
      <c r="P339" s="813"/>
      <c r="Q339" s="813"/>
      <c r="R339" s="813"/>
      <c r="S339" s="813"/>
      <c r="T339" s="813"/>
      <c r="U339" s="813"/>
      <c r="V339" s="813"/>
      <c r="W339" s="813"/>
      <c r="X339" s="813"/>
      <c r="Y339" s="813"/>
      <c r="Z339" s="813"/>
      <c r="AA339" s="813"/>
      <c r="AB339" s="813"/>
      <c r="AC339" s="813"/>
      <c r="AD339" s="813"/>
      <c r="AE339" s="813"/>
      <c r="AF339" s="813"/>
      <c r="AG339" s="813"/>
      <c r="AH339" s="813"/>
      <c r="AI339" s="813"/>
      <c r="AJ339" s="813"/>
      <c r="AK339" s="813"/>
      <c r="AL339" s="813"/>
      <c r="AM339" s="813"/>
      <c r="AN339" s="813"/>
      <c r="AO339" s="813"/>
      <c r="AP339" s="813"/>
      <c r="AQ339" s="813"/>
    </row>
    <row r="340" spans="1:43" s="795" customFormat="1" ht="16.5" customHeight="1" x14ac:dyDescent="0.3">
      <c r="A340" s="484"/>
      <c r="B340" s="493"/>
      <c r="C340" s="794"/>
      <c r="E340" s="839" t="s">
        <v>1620</v>
      </c>
      <c r="F340" s="837"/>
      <c r="G340" s="837"/>
      <c r="H340" s="837"/>
      <c r="I340" s="837"/>
      <c r="J340" s="837"/>
      <c r="K340" s="837"/>
      <c r="L340" s="837"/>
      <c r="M340" s="837"/>
      <c r="N340" s="837"/>
      <c r="O340" s="837"/>
      <c r="P340" s="837"/>
      <c r="Q340" s="837"/>
      <c r="R340" s="837"/>
      <c r="S340" s="837"/>
      <c r="T340" s="837"/>
      <c r="U340" s="837"/>
      <c r="V340" s="837"/>
      <c r="W340" s="837"/>
      <c r="X340" s="837"/>
      <c r="Y340" s="837"/>
      <c r="Z340" s="837"/>
      <c r="AA340" s="837"/>
      <c r="AB340" s="837"/>
      <c r="AC340" s="837"/>
      <c r="AD340" s="837"/>
      <c r="AE340" s="837"/>
      <c r="AF340" s="837"/>
      <c r="AG340" s="837"/>
      <c r="AH340" s="837"/>
      <c r="AI340" s="837"/>
      <c r="AJ340" s="837"/>
      <c r="AK340" s="837"/>
      <c r="AL340" s="837"/>
      <c r="AM340" s="837"/>
      <c r="AN340" s="837"/>
      <c r="AO340" s="837"/>
      <c r="AP340" s="837"/>
      <c r="AQ340" s="837"/>
    </row>
    <row r="341" spans="1:43" s="795" customFormat="1" ht="16.5" customHeight="1" x14ac:dyDescent="0.3">
      <c r="A341" s="484"/>
      <c r="B341" s="493"/>
      <c r="C341" s="794"/>
      <c r="E341" s="1254" t="s">
        <v>1342</v>
      </c>
      <c r="F341" s="1254"/>
      <c r="G341" s="1254"/>
      <c r="H341" s="1254"/>
      <c r="I341" s="1254"/>
      <c r="J341" s="1254"/>
      <c r="K341" s="1254"/>
      <c r="L341" s="1254"/>
      <c r="M341" s="837"/>
      <c r="N341" s="837"/>
      <c r="O341" s="837"/>
      <c r="P341" s="837"/>
      <c r="Q341" s="837"/>
      <c r="R341" s="837"/>
      <c r="S341" s="837"/>
      <c r="T341" s="837"/>
      <c r="U341" s="837"/>
      <c r="V341" s="837"/>
      <c r="W341" s="837"/>
      <c r="X341" s="837"/>
      <c r="Y341" s="837"/>
      <c r="Z341" s="837"/>
      <c r="AA341" s="837"/>
      <c r="AB341" s="837"/>
      <c r="AC341" s="837"/>
      <c r="AD341" s="837"/>
      <c r="AE341" s="837"/>
      <c r="AF341" s="837"/>
      <c r="AG341" s="837"/>
      <c r="AH341" s="837"/>
      <c r="AI341" s="837"/>
      <c r="AJ341" s="837"/>
      <c r="AK341" s="837"/>
      <c r="AL341" s="837"/>
      <c r="AM341" s="837"/>
      <c r="AN341" s="837"/>
      <c r="AO341" s="837"/>
      <c r="AP341" s="837"/>
      <c r="AQ341" s="837"/>
    </row>
    <row r="342" spans="1:43" s="795" customFormat="1" ht="16.5" customHeight="1" x14ac:dyDescent="0.3">
      <c r="A342" s="484"/>
      <c r="B342" s="493"/>
      <c r="C342" s="794"/>
      <c r="E342" s="817" t="s">
        <v>868</v>
      </c>
      <c r="F342" s="813"/>
      <c r="G342" s="813"/>
      <c r="H342" s="813"/>
      <c r="I342" s="813"/>
      <c r="J342" s="813"/>
      <c r="K342" s="813"/>
      <c r="L342" s="813"/>
      <c r="M342" s="813"/>
      <c r="N342" s="813"/>
      <c r="O342" s="813"/>
      <c r="P342" s="813"/>
      <c r="Q342" s="813"/>
      <c r="R342" s="813"/>
      <c r="S342" s="813"/>
      <c r="T342" s="813"/>
      <c r="U342" s="813"/>
      <c r="V342" s="813"/>
      <c r="W342" s="813"/>
      <c r="X342" s="813"/>
      <c r="Y342" s="813"/>
      <c r="Z342" s="813"/>
      <c r="AA342" s="813"/>
      <c r="AB342" s="813"/>
      <c r="AC342" s="813"/>
      <c r="AD342" s="813"/>
      <c r="AE342" s="813"/>
      <c r="AF342" s="813"/>
      <c r="AG342" s="813"/>
      <c r="AH342" s="813"/>
      <c r="AI342" s="813"/>
      <c r="AJ342" s="813"/>
      <c r="AK342" s="813"/>
      <c r="AL342" s="813"/>
      <c r="AM342" s="813"/>
      <c r="AN342" s="813"/>
      <c r="AO342" s="813"/>
      <c r="AP342" s="813"/>
      <c r="AQ342" s="813"/>
    </row>
    <row r="343" spans="1:43" s="795" customFormat="1" ht="16.5" customHeight="1" x14ac:dyDescent="0.3">
      <c r="A343" s="484"/>
      <c r="B343" s="493"/>
      <c r="C343" s="794"/>
      <c r="E343" s="822" t="s">
        <v>1510</v>
      </c>
      <c r="F343" s="813"/>
      <c r="G343" s="813"/>
      <c r="H343" s="813"/>
      <c r="I343" s="813"/>
      <c r="J343" s="813"/>
      <c r="K343" s="813"/>
      <c r="L343" s="813"/>
      <c r="M343" s="813"/>
      <c r="N343" s="813"/>
      <c r="O343" s="813"/>
      <c r="P343" s="813"/>
      <c r="Q343" s="813"/>
      <c r="R343" s="813"/>
      <c r="S343" s="813"/>
      <c r="T343" s="813"/>
      <c r="U343" s="813"/>
      <c r="V343" s="813"/>
      <c r="W343" s="813"/>
      <c r="X343" s="813"/>
      <c r="Y343" s="813"/>
      <c r="Z343" s="813"/>
      <c r="AA343" s="813"/>
      <c r="AB343" s="813"/>
      <c r="AC343" s="813"/>
      <c r="AD343" s="813"/>
      <c r="AE343" s="813"/>
      <c r="AF343" s="813"/>
      <c r="AG343" s="813"/>
      <c r="AH343" s="813"/>
      <c r="AI343" s="813"/>
      <c r="AJ343" s="813"/>
      <c r="AK343" s="813"/>
      <c r="AL343" s="813"/>
      <c r="AM343" s="813"/>
      <c r="AN343" s="813"/>
      <c r="AO343" s="813"/>
      <c r="AP343" s="813"/>
      <c r="AQ343" s="813"/>
    </row>
    <row r="344" spans="1:43" s="795" customFormat="1" ht="16.5" customHeight="1" x14ac:dyDescent="0.3">
      <c r="A344" s="484"/>
      <c r="B344" s="493"/>
      <c r="C344" s="794"/>
      <c r="E344" s="817" t="s">
        <v>867</v>
      </c>
      <c r="F344" s="813"/>
      <c r="G344" s="813"/>
      <c r="H344" s="813"/>
      <c r="I344" s="813"/>
      <c r="J344" s="813"/>
      <c r="K344" s="813"/>
      <c r="L344" s="813"/>
      <c r="M344" s="813"/>
      <c r="N344" s="813"/>
      <c r="O344" s="813"/>
      <c r="P344" s="813"/>
      <c r="Q344" s="813"/>
      <c r="R344" s="813"/>
      <c r="S344" s="813"/>
      <c r="T344" s="813"/>
      <c r="U344" s="813"/>
      <c r="V344" s="813"/>
      <c r="W344" s="813"/>
      <c r="X344" s="813"/>
      <c r="Y344" s="813"/>
      <c r="Z344" s="813"/>
      <c r="AA344" s="813"/>
      <c r="AB344" s="813"/>
      <c r="AC344" s="813"/>
      <c r="AD344" s="813"/>
      <c r="AE344" s="813"/>
      <c r="AF344" s="813"/>
      <c r="AG344" s="813"/>
      <c r="AH344" s="813"/>
      <c r="AI344" s="813"/>
      <c r="AJ344" s="813"/>
      <c r="AK344" s="813"/>
      <c r="AL344" s="813"/>
      <c r="AM344" s="813"/>
      <c r="AN344" s="813"/>
      <c r="AO344" s="813"/>
      <c r="AP344" s="813"/>
      <c r="AQ344" s="813"/>
    </row>
    <row r="345" spans="1:43" s="795" customFormat="1" ht="16.5" customHeight="1" x14ac:dyDescent="0.3">
      <c r="A345" s="484"/>
      <c r="B345" s="493"/>
      <c r="C345" s="794"/>
      <c r="E345" s="839" t="s">
        <v>1621</v>
      </c>
      <c r="I345" s="813"/>
      <c r="J345" s="813"/>
      <c r="K345" s="813"/>
      <c r="L345" s="813"/>
      <c r="M345" s="813"/>
      <c r="N345" s="813"/>
      <c r="O345" s="813"/>
      <c r="P345" s="813"/>
      <c r="Q345" s="813"/>
      <c r="R345" s="813"/>
      <c r="S345" s="813"/>
      <c r="T345" s="813"/>
      <c r="U345" s="813"/>
      <c r="V345" s="813"/>
      <c r="W345" s="813"/>
      <c r="X345" s="813"/>
      <c r="Y345" s="813"/>
      <c r="Z345" s="813"/>
      <c r="AA345" s="813"/>
      <c r="AB345" s="813"/>
      <c r="AC345" s="813"/>
      <c r="AD345" s="813"/>
      <c r="AE345" s="813"/>
      <c r="AF345" s="813"/>
      <c r="AG345" s="813"/>
      <c r="AH345" s="813"/>
      <c r="AI345" s="813"/>
      <c r="AJ345" s="813"/>
      <c r="AK345" s="813"/>
      <c r="AL345" s="813"/>
      <c r="AM345" s="813"/>
      <c r="AN345" s="813"/>
      <c r="AO345" s="813"/>
      <c r="AP345" s="813"/>
      <c r="AQ345" s="813"/>
    </row>
    <row r="346" spans="1:43" s="795" customFormat="1" ht="16.5" customHeight="1" x14ac:dyDescent="0.3">
      <c r="A346" s="484"/>
      <c r="B346" s="493"/>
      <c r="C346" s="794"/>
      <c r="E346" s="1255" t="s">
        <v>1344</v>
      </c>
      <c r="F346" s="1255"/>
      <c r="G346" s="1255"/>
      <c r="I346" s="813"/>
      <c r="J346" s="813"/>
      <c r="K346" s="813"/>
      <c r="L346" s="813"/>
      <c r="M346" s="813"/>
      <c r="N346" s="813"/>
      <c r="O346" s="813"/>
      <c r="P346" s="813"/>
      <c r="Q346" s="813"/>
      <c r="R346" s="813"/>
      <c r="S346" s="813"/>
      <c r="T346" s="813"/>
      <c r="U346" s="813"/>
      <c r="V346" s="813"/>
      <c r="W346" s="813"/>
      <c r="X346" s="813"/>
      <c r="Y346" s="813"/>
      <c r="Z346" s="813"/>
      <c r="AA346" s="813"/>
      <c r="AB346" s="813"/>
      <c r="AC346" s="813"/>
      <c r="AD346" s="813"/>
      <c r="AE346" s="813"/>
      <c r="AF346" s="813"/>
      <c r="AG346" s="813"/>
      <c r="AH346" s="813"/>
      <c r="AI346" s="813"/>
      <c r="AJ346" s="813"/>
      <c r="AK346" s="813"/>
      <c r="AL346" s="813"/>
      <c r="AM346" s="813"/>
      <c r="AN346" s="813"/>
      <c r="AO346" s="813"/>
      <c r="AP346" s="813"/>
      <c r="AQ346" s="813"/>
    </row>
    <row r="347" spans="1:43" s="795" customFormat="1" ht="16.5" customHeight="1" x14ac:dyDescent="0.3">
      <c r="A347" s="484"/>
      <c r="B347" s="493"/>
      <c r="C347" s="794"/>
      <c r="E347" s="958" t="s">
        <v>1629</v>
      </c>
      <c r="F347" s="955"/>
      <c r="G347" s="955"/>
      <c r="I347" s="813"/>
      <c r="J347" s="813"/>
      <c r="K347" s="813"/>
      <c r="L347" s="813"/>
      <c r="M347" s="813"/>
      <c r="N347" s="813"/>
      <c r="O347" s="813"/>
      <c r="P347" s="813"/>
      <c r="Q347" s="813"/>
      <c r="R347" s="813"/>
      <c r="S347" s="813"/>
      <c r="T347" s="813"/>
      <c r="U347" s="813"/>
      <c r="V347" s="813"/>
      <c r="W347" s="813"/>
      <c r="X347" s="813"/>
      <c r="Y347" s="813"/>
      <c r="Z347" s="813"/>
      <c r="AA347" s="813"/>
      <c r="AB347" s="813"/>
      <c r="AC347" s="813"/>
      <c r="AD347" s="813"/>
      <c r="AE347" s="813"/>
      <c r="AF347" s="813"/>
      <c r="AG347" s="813"/>
      <c r="AH347" s="813"/>
      <c r="AI347" s="813"/>
      <c r="AJ347" s="813"/>
      <c r="AK347" s="813"/>
      <c r="AL347" s="813"/>
      <c r="AM347" s="813"/>
      <c r="AN347" s="813"/>
      <c r="AO347" s="813"/>
      <c r="AP347" s="813"/>
      <c r="AQ347" s="813"/>
    </row>
    <row r="348" spans="1:43" s="795" customFormat="1" ht="16.5" customHeight="1" x14ac:dyDescent="0.3">
      <c r="A348" s="484"/>
      <c r="B348" s="493"/>
      <c r="C348" s="794"/>
      <c r="E348" s="958" t="s">
        <v>1632</v>
      </c>
      <c r="F348" s="955"/>
      <c r="G348" s="955"/>
      <c r="I348" s="813"/>
      <c r="J348" s="813"/>
      <c r="K348" s="813"/>
      <c r="L348" s="813"/>
      <c r="M348" s="813"/>
      <c r="N348" s="813"/>
      <c r="O348" s="813"/>
      <c r="P348" s="813"/>
      <c r="Q348" s="813"/>
      <c r="R348" s="813"/>
      <c r="S348" s="813"/>
      <c r="T348" s="813"/>
      <c r="U348" s="813"/>
      <c r="V348" s="813"/>
      <c r="W348" s="813"/>
      <c r="X348" s="813"/>
      <c r="Y348" s="813"/>
      <c r="Z348" s="813"/>
      <c r="AA348" s="813"/>
      <c r="AB348" s="813"/>
      <c r="AC348" s="813"/>
      <c r="AD348" s="813"/>
      <c r="AE348" s="813"/>
      <c r="AF348" s="813"/>
      <c r="AG348" s="813"/>
      <c r="AH348" s="813"/>
      <c r="AI348" s="813"/>
      <c r="AJ348" s="813"/>
      <c r="AK348" s="813"/>
      <c r="AL348" s="813"/>
      <c r="AM348" s="813"/>
      <c r="AN348" s="813"/>
      <c r="AO348" s="813"/>
      <c r="AP348" s="813"/>
      <c r="AQ348" s="813"/>
    </row>
    <row r="349" spans="1:43" s="795" customFormat="1" ht="16.5" customHeight="1" x14ac:dyDescent="0.3">
      <c r="A349" s="484"/>
      <c r="B349" s="493"/>
      <c r="C349" s="794"/>
      <c r="E349" s="839" t="s">
        <v>1598</v>
      </c>
      <c r="F349" s="942"/>
      <c r="I349" s="813"/>
      <c r="J349" s="813"/>
      <c r="K349" s="813"/>
      <c r="L349" s="813"/>
      <c r="M349" s="813"/>
      <c r="N349" s="813"/>
      <c r="O349" s="813"/>
      <c r="P349" s="813"/>
      <c r="Q349" s="813"/>
      <c r="R349" s="813"/>
      <c r="S349" s="813"/>
      <c r="T349" s="813"/>
      <c r="U349" s="813"/>
      <c r="V349" s="813"/>
      <c r="W349" s="813"/>
      <c r="X349" s="813"/>
      <c r="Y349" s="813"/>
      <c r="Z349" s="813"/>
      <c r="AA349" s="813"/>
      <c r="AB349" s="813"/>
      <c r="AC349" s="813"/>
      <c r="AD349" s="813"/>
      <c r="AE349" s="813"/>
      <c r="AF349" s="813"/>
      <c r="AG349" s="813"/>
      <c r="AH349" s="813"/>
      <c r="AI349" s="813"/>
      <c r="AJ349" s="813"/>
      <c r="AK349" s="813"/>
      <c r="AL349" s="813"/>
      <c r="AM349" s="813"/>
      <c r="AN349" s="813"/>
      <c r="AO349" s="813"/>
      <c r="AP349" s="813"/>
      <c r="AQ349" s="813"/>
    </row>
    <row r="350" spans="1:43" s="795" customFormat="1" ht="16.5" customHeight="1" x14ac:dyDescent="0.3">
      <c r="A350" s="484"/>
      <c r="B350" s="493"/>
      <c r="C350" s="794"/>
      <c r="E350" s="1239" t="s">
        <v>1599</v>
      </c>
      <c r="F350" s="1239"/>
      <c r="G350" s="1239"/>
      <c r="H350" s="1239"/>
      <c r="I350" s="813"/>
      <c r="J350" s="813"/>
      <c r="K350" s="813"/>
      <c r="L350" s="813"/>
      <c r="M350" s="813"/>
      <c r="N350" s="813"/>
      <c r="O350" s="813"/>
      <c r="P350" s="813"/>
      <c r="Q350" s="813"/>
      <c r="R350" s="813"/>
      <c r="S350" s="813"/>
      <c r="T350" s="813"/>
      <c r="U350" s="813"/>
      <c r="V350" s="813"/>
      <c r="W350" s="813"/>
      <c r="X350" s="813"/>
      <c r="Y350" s="813"/>
      <c r="Z350" s="813"/>
      <c r="AA350" s="813"/>
      <c r="AB350" s="813"/>
      <c r="AC350" s="813"/>
      <c r="AD350" s="813"/>
      <c r="AE350" s="813"/>
      <c r="AF350" s="813"/>
      <c r="AG350" s="813"/>
      <c r="AH350" s="813"/>
      <c r="AI350" s="813"/>
      <c r="AJ350" s="813"/>
      <c r="AK350" s="813"/>
      <c r="AL350" s="813"/>
      <c r="AM350" s="813"/>
      <c r="AN350" s="813"/>
      <c r="AO350" s="813"/>
      <c r="AP350" s="813"/>
      <c r="AQ350" s="813"/>
    </row>
    <row r="351" spans="1:43" s="795" customFormat="1" ht="16.5" customHeight="1" x14ac:dyDescent="0.3">
      <c r="A351" s="484"/>
      <c r="B351" s="493"/>
      <c r="C351" s="794"/>
      <c r="E351" s="839" t="s">
        <v>1601</v>
      </c>
      <c r="F351" s="942"/>
      <c r="I351" s="813"/>
      <c r="J351" s="813"/>
      <c r="K351" s="813"/>
      <c r="L351" s="813"/>
      <c r="M351" s="813"/>
      <c r="N351" s="813"/>
      <c r="O351" s="813"/>
      <c r="P351" s="813"/>
      <c r="Q351" s="813"/>
      <c r="R351" s="813"/>
      <c r="S351" s="813"/>
      <c r="T351" s="813"/>
      <c r="U351" s="813"/>
      <c r="V351" s="813"/>
      <c r="W351" s="813"/>
      <c r="X351" s="813"/>
      <c r="Y351" s="813"/>
      <c r="Z351" s="813"/>
      <c r="AA351" s="813"/>
      <c r="AB351" s="813"/>
      <c r="AC351" s="813"/>
      <c r="AD351" s="813"/>
      <c r="AE351" s="813"/>
      <c r="AF351" s="813"/>
      <c r="AG351" s="813"/>
      <c r="AH351" s="813"/>
      <c r="AI351" s="813"/>
      <c r="AJ351" s="813"/>
      <c r="AK351" s="813"/>
      <c r="AL351" s="813"/>
      <c r="AM351" s="813"/>
      <c r="AN351" s="813"/>
      <c r="AO351" s="813"/>
      <c r="AP351" s="813"/>
      <c r="AQ351" s="813"/>
    </row>
    <row r="352" spans="1:43" s="795" customFormat="1" ht="16.5" customHeight="1" x14ac:dyDescent="0.3">
      <c r="A352" s="484"/>
      <c r="B352" s="493"/>
      <c r="C352" s="794"/>
      <c r="E352" s="1239" t="s">
        <v>1602</v>
      </c>
      <c r="F352" s="1239"/>
      <c r="G352" s="1239"/>
      <c r="H352" s="1239"/>
      <c r="I352" s="813"/>
      <c r="J352" s="813"/>
      <c r="K352" s="813"/>
      <c r="L352" s="813"/>
      <c r="M352" s="813"/>
      <c r="N352" s="813"/>
      <c r="O352" s="813"/>
      <c r="P352" s="813"/>
      <c r="Q352" s="813"/>
      <c r="R352" s="813"/>
      <c r="S352" s="813"/>
      <c r="T352" s="813"/>
      <c r="U352" s="813"/>
      <c r="V352" s="813"/>
      <c r="W352" s="813"/>
      <c r="X352" s="813"/>
      <c r="Y352" s="813"/>
      <c r="Z352" s="813"/>
      <c r="AA352" s="813"/>
      <c r="AB352" s="813"/>
      <c r="AC352" s="813"/>
      <c r="AD352" s="813"/>
      <c r="AE352" s="813"/>
      <c r="AF352" s="813"/>
      <c r="AG352" s="813"/>
      <c r="AH352" s="813"/>
      <c r="AI352" s="813"/>
      <c r="AJ352" s="813"/>
      <c r="AK352" s="813"/>
      <c r="AL352" s="813"/>
      <c r="AM352" s="813"/>
      <c r="AN352" s="813"/>
      <c r="AO352" s="813"/>
      <c r="AP352" s="813"/>
      <c r="AQ352" s="813"/>
    </row>
    <row r="353" spans="1:60" s="795" customFormat="1" ht="16.5" customHeight="1" x14ac:dyDescent="0.3">
      <c r="A353" s="484"/>
      <c r="B353" s="493"/>
      <c r="C353" s="794"/>
      <c r="D353" s="794"/>
      <c r="E353" s="838"/>
      <c r="F353" s="794"/>
      <c r="G353" s="794"/>
      <c r="H353" s="794"/>
      <c r="I353" s="794"/>
      <c r="J353" s="794"/>
      <c r="K353" s="794"/>
      <c r="L353" s="794"/>
      <c r="M353" s="794"/>
      <c r="N353" s="794"/>
      <c r="O353" s="794"/>
      <c r="P353" s="794"/>
      <c r="Q353" s="794"/>
      <c r="R353" s="794"/>
      <c r="S353" s="794"/>
      <c r="T353" s="794"/>
      <c r="U353" s="794"/>
      <c r="V353" s="794"/>
      <c r="W353" s="794"/>
      <c r="X353" s="794"/>
      <c r="Y353" s="794"/>
      <c r="Z353" s="794"/>
    </row>
    <row r="354" spans="1:60" ht="16.5" customHeight="1" x14ac:dyDescent="0.3">
      <c r="B354" s="493"/>
      <c r="E354" s="664" t="s">
        <v>1203</v>
      </c>
      <c r="F354" s="402"/>
      <c r="G354" s="402"/>
      <c r="H354" s="402"/>
      <c r="I354" s="402"/>
      <c r="J354" s="402"/>
      <c r="K354" s="402"/>
      <c r="L354" s="402"/>
      <c r="M354" s="402"/>
      <c r="N354" s="402"/>
      <c r="O354" s="402"/>
      <c r="P354" s="402"/>
      <c r="Q354" s="402"/>
      <c r="R354" s="402"/>
      <c r="S354" s="402"/>
      <c r="T354" s="402"/>
      <c r="U354" s="402"/>
      <c r="V354" s="402"/>
      <c r="W354" s="402"/>
      <c r="X354" s="402"/>
      <c r="Y354" s="402"/>
      <c r="Z354" s="402"/>
    </row>
    <row r="355" spans="1:60" ht="16.5" customHeight="1" x14ac:dyDescent="0.3">
      <c r="B355" s="493"/>
      <c r="E355" s="809" t="s">
        <v>1483</v>
      </c>
      <c r="F355" s="402"/>
      <c r="G355" s="402"/>
      <c r="H355" s="402"/>
      <c r="I355" s="402"/>
      <c r="J355" s="402"/>
      <c r="K355" s="402"/>
      <c r="L355" s="402"/>
      <c r="M355" s="402"/>
      <c r="N355" s="402"/>
      <c r="O355" s="402"/>
      <c r="P355" s="402"/>
      <c r="Q355" s="402"/>
      <c r="R355" s="402"/>
      <c r="S355" s="402"/>
      <c r="T355" s="402"/>
      <c r="U355" s="402"/>
      <c r="V355" s="402"/>
      <c r="W355" s="402"/>
      <c r="X355" s="402"/>
      <c r="Y355" s="402"/>
      <c r="Z355" s="402"/>
    </row>
    <row r="356" spans="1:60" ht="16.5" customHeight="1" x14ac:dyDescent="0.3">
      <c r="B356" s="493"/>
      <c r="E356" s="809"/>
      <c r="F356" s="402"/>
      <c r="G356" s="402"/>
      <c r="H356" s="402"/>
      <c r="I356" s="402"/>
      <c r="J356" s="402"/>
      <c r="K356" s="402"/>
      <c r="L356" s="402"/>
      <c r="M356" s="402"/>
      <c r="N356" s="402"/>
      <c r="O356" s="402"/>
      <c r="P356" s="402"/>
      <c r="Q356" s="402"/>
      <c r="R356" s="402"/>
      <c r="S356" s="402"/>
      <c r="T356" s="402"/>
      <c r="U356" s="402"/>
      <c r="V356" s="402"/>
      <c r="W356" s="402"/>
      <c r="X356" s="402"/>
      <c r="Y356" s="402"/>
      <c r="Z356" s="402"/>
    </row>
    <row r="357" spans="1:60" ht="16.5" customHeight="1" x14ac:dyDescent="0.3">
      <c r="B357" s="493"/>
      <c r="E357" s="809"/>
      <c r="F357" s="402"/>
      <c r="G357" s="1237">
        <v>2007</v>
      </c>
      <c r="H357" s="1237"/>
      <c r="I357" s="1237"/>
      <c r="J357" s="1228">
        <v>2008</v>
      </c>
      <c r="K357" s="1229"/>
      <c r="L357" s="1230"/>
      <c r="M357" s="1237">
        <v>2009</v>
      </c>
      <c r="N357" s="1237"/>
      <c r="O357" s="1237"/>
      <c r="P357" s="1237">
        <v>2010</v>
      </c>
      <c r="Q357" s="1237"/>
      <c r="R357" s="1237"/>
      <c r="S357" s="1237">
        <v>2011</v>
      </c>
      <c r="T357" s="1237"/>
      <c r="U357" s="1237"/>
      <c r="V357" s="1237">
        <v>2012</v>
      </c>
      <c r="W357" s="1237"/>
      <c r="X357" s="1237"/>
      <c r="Y357" s="1237">
        <v>2013</v>
      </c>
      <c r="Z357" s="1237"/>
      <c r="AA357" s="1237"/>
      <c r="AB357" s="1237">
        <v>2014</v>
      </c>
      <c r="AC357" s="1237"/>
      <c r="AD357" s="1237"/>
      <c r="AE357" s="1237">
        <v>2015</v>
      </c>
      <c r="AF357" s="1237"/>
      <c r="AG357" s="1237"/>
      <c r="AH357" s="1237">
        <v>2016</v>
      </c>
      <c r="AI357" s="1237"/>
      <c r="AJ357" s="1237"/>
      <c r="AK357" s="1237">
        <v>2017</v>
      </c>
      <c r="AL357" s="1237"/>
      <c r="AM357" s="1237"/>
      <c r="AN357" s="1237">
        <v>2018</v>
      </c>
      <c r="AO357" s="1237"/>
      <c r="AP357" s="1237"/>
      <c r="AQ357" s="1237">
        <v>2019</v>
      </c>
      <c r="AR357" s="1237"/>
      <c r="AS357" s="1237"/>
      <c r="AT357" s="1237">
        <v>2020</v>
      </c>
      <c r="AU357" s="1237"/>
      <c r="AV357" s="1237"/>
      <c r="AW357" s="1237">
        <v>2021</v>
      </c>
      <c r="AX357" s="1237"/>
      <c r="AY357" s="1237"/>
      <c r="AZ357" s="1237">
        <v>2022</v>
      </c>
      <c r="BA357" s="1237"/>
      <c r="BB357" s="1237"/>
      <c r="BC357" s="1237">
        <v>2023</v>
      </c>
      <c r="BD357" s="1237"/>
      <c r="BE357" s="1237"/>
      <c r="BF357" s="1237">
        <v>2024</v>
      </c>
      <c r="BG357" s="1237"/>
      <c r="BH357" s="1237"/>
    </row>
    <row r="358" spans="1:60" ht="16.5" customHeight="1" x14ac:dyDescent="0.3">
      <c r="B358" s="493"/>
      <c r="E358" s="809"/>
      <c r="F358" s="402"/>
      <c r="G358" s="285" t="s">
        <v>911</v>
      </c>
      <c r="H358" s="285" t="s">
        <v>912</v>
      </c>
      <c r="I358" s="285" t="s">
        <v>913</v>
      </c>
      <c r="J358" s="285" t="s">
        <v>911</v>
      </c>
      <c r="K358" s="285" t="s">
        <v>912</v>
      </c>
      <c r="L358" s="285" t="s">
        <v>913</v>
      </c>
      <c r="M358" s="285" t="s">
        <v>911</v>
      </c>
      <c r="N358" s="285" t="s">
        <v>912</v>
      </c>
      <c r="O358" s="285" t="s">
        <v>913</v>
      </c>
      <c r="P358" s="285" t="s">
        <v>911</v>
      </c>
      <c r="Q358" s="285" t="s">
        <v>912</v>
      </c>
      <c r="R358" s="285" t="s">
        <v>913</v>
      </c>
      <c r="S358" s="285" t="s">
        <v>911</v>
      </c>
      <c r="T358" s="285" t="s">
        <v>912</v>
      </c>
      <c r="U358" s="285" t="s">
        <v>913</v>
      </c>
      <c r="V358" s="285" t="s">
        <v>911</v>
      </c>
      <c r="W358" s="285" t="s">
        <v>912</v>
      </c>
      <c r="X358" s="285" t="s">
        <v>913</v>
      </c>
      <c r="Y358" s="285" t="s">
        <v>911</v>
      </c>
      <c r="Z358" s="285" t="s">
        <v>912</v>
      </c>
      <c r="AA358" s="285" t="s">
        <v>913</v>
      </c>
      <c r="AB358" s="285" t="s">
        <v>911</v>
      </c>
      <c r="AC358" s="285" t="s">
        <v>912</v>
      </c>
      <c r="AD358" s="285" t="s">
        <v>913</v>
      </c>
      <c r="AE358" s="285" t="s">
        <v>911</v>
      </c>
      <c r="AF358" s="285" t="s">
        <v>912</v>
      </c>
      <c r="AG358" s="285" t="s">
        <v>913</v>
      </c>
      <c r="AH358" s="285" t="s">
        <v>911</v>
      </c>
      <c r="AI358" s="285" t="s">
        <v>912</v>
      </c>
      <c r="AJ358" s="285" t="s">
        <v>913</v>
      </c>
      <c r="AK358" s="285" t="s">
        <v>911</v>
      </c>
      <c r="AL358" s="285" t="s">
        <v>912</v>
      </c>
      <c r="AM358" s="285" t="s">
        <v>913</v>
      </c>
      <c r="AN358" s="285" t="s">
        <v>911</v>
      </c>
      <c r="AO358" s="285" t="s">
        <v>912</v>
      </c>
      <c r="AP358" s="285" t="s">
        <v>913</v>
      </c>
      <c r="AQ358" s="285" t="s">
        <v>911</v>
      </c>
      <c r="AR358" s="285" t="s">
        <v>912</v>
      </c>
      <c r="AS358" s="285" t="s">
        <v>913</v>
      </c>
      <c r="AT358" s="285" t="s">
        <v>911</v>
      </c>
      <c r="AU358" s="285" t="s">
        <v>912</v>
      </c>
      <c r="AV358" s="285" t="s">
        <v>913</v>
      </c>
      <c r="AW358" s="285" t="s">
        <v>911</v>
      </c>
      <c r="AX358" s="285" t="s">
        <v>912</v>
      </c>
      <c r="AY358" s="285" t="s">
        <v>913</v>
      </c>
      <c r="AZ358" s="285" t="s">
        <v>911</v>
      </c>
      <c r="BA358" s="285" t="s">
        <v>912</v>
      </c>
      <c r="BB358" s="285" t="s">
        <v>913</v>
      </c>
      <c r="BC358" s="285" t="s">
        <v>911</v>
      </c>
      <c r="BD358" s="285" t="s">
        <v>912</v>
      </c>
      <c r="BE358" s="285" t="s">
        <v>913</v>
      </c>
      <c r="BF358" s="285" t="s">
        <v>911</v>
      </c>
      <c r="BG358" s="285" t="s">
        <v>912</v>
      </c>
      <c r="BH358" s="285" t="s">
        <v>913</v>
      </c>
    </row>
    <row r="359" spans="1:60" ht="16.5" customHeight="1" x14ac:dyDescent="0.3">
      <c r="B359" s="493"/>
      <c r="E359" s="282" t="s">
        <v>675</v>
      </c>
      <c r="F359" s="281" t="s">
        <v>674</v>
      </c>
      <c r="G359" s="345">
        <v>2.7149999999999999</v>
      </c>
      <c r="H359" s="345">
        <v>0.152</v>
      </c>
      <c r="I359" s="345">
        <v>0.02</v>
      </c>
      <c r="J359" s="345">
        <v>2.7149999999999999</v>
      </c>
      <c r="K359" s="345">
        <v>0.152</v>
      </c>
      <c r="L359" s="345">
        <v>0.02</v>
      </c>
      <c r="M359" s="345">
        <v>2.7149999999999999</v>
      </c>
      <c r="N359" s="345">
        <v>0.152</v>
      </c>
      <c r="O359" s="345">
        <v>0.02</v>
      </c>
      <c r="P359" s="345">
        <v>2.7149999999999999</v>
      </c>
      <c r="Q359" s="345">
        <v>0.152</v>
      </c>
      <c r="R359" s="345">
        <v>0.02</v>
      </c>
      <c r="S359" s="345">
        <v>2.7149999999999999</v>
      </c>
      <c r="T359" s="345">
        <v>0.152</v>
      </c>
      <c r="U359" s="345">
        <v>0.02</v>
      </c>
      <c r="V359" s="345">
        <v>2.7149999999999999</v>
      </c>
      <c r="W359" s="345">
        <v>0.152</v>
      </c>
      <c r="X359" s="345">
        <v>0.02</v>
      </c>
      <c r="Y359" s="345">
        <v>2.7149999999999999</v>
      </c>
      <c r="Z359" s="345">
        <v>0.152</v>
      </c>
      <c r="AA359" s="345">
        <v>0.02</v>
      </c>
      <c r="AB359" s="345">
        <v>2.7149999999999999</v>
      </c>
      <c r="AC359" s="345">
        <v>0.152</v>
      </c>
      <c r="AD359" s="345">
        <v>0.02</v>
      </c>
      <c r="AE359" s="345">
        <v>2.7149999999999999</v>
      </c>
      <c r="AF359" s="345">
        <v>0.152</v>
      </c>
      <c r="AG359" s="345">
        <v>0.02</v>
      </c>
      <c r="AH359" s="345">
        <v>2.7149999999999999</v>
      </c>
      <c r="AI359" s="345">
        <v>0.152</v>
      </c>
      <c r="AJ359" s="345">
        <v>0.02</v>
      </c>
      <c r="AK359" s="345">
        <v>2.7149999999999999</v>
      </c>
      <c r="AL359" s="345">
        <v>0.152</v>
      </c>
      <c r="AM359" s="345">
        <v>0.02</v>
      </c>
      <c r="AN359" s="345">
        <v>2.7149999999999999</v>
      </c>
      <c r="AO359" s="345">
        <v>0.152</v>
      </c>
      <c r="AP359" s="345">
        <v>0.02</v>
      </c>
      <c r="AQ359" s="345">
        <v>2.7149999999999999</v>
      </c>
      <c r="AR359" s="345">
        <v>0.152</v>
      </c>
      <c r="AS359" s="345">
        <v>0.02</v>
      </c>
      <c r="AT359" s="345">
        <v>2.7149999999999999</v>
      </c>
      <c r="AU359" s="345">
        <v>0.152</v>
      </c>
      <c r="AV359" s="345">
        <v>0.02</v>
      </c>
      <c r="AW359" s="345">
        <v>2.7149999999999999</v>
      </c>
      <c r="AX359" s="345">
        <v>0.152</v>
      </c>
      <c r="AY359" s="345">
        <v>0.02</v>
      </c>
      <c r="AZ359" s="345">
        <v>2.7149999999999999</v>
      </c>
      <c r="BA359" s="345">
        <v>0.152</v>
      </c>
      <c r="BB359" s="345">
        <v>0.02</v>
      </c>
      <c r="BC359" s="345">
        <v>2.7149999999999999</v>
      </c>
      <c r="BD359" s="345">
        <v>0.152</v>
      </c>
      <c r="BE359" s="345">
        <v>0.02</v>
      </c>
      <c r="BF359" s="345">
        <v>2.7149999999999999</v>
      </c>
      <c r="BG359" s="345">
        <v>0.152</v>
      </c>
      <c r="BH359" s="345">
        <v>0.02</v>
      </c>
    </row>
    <row r="360" spans="1:60" ht="16.5" customHeight="1" x14ac:dyDescent="0.3">
      <c r="B360" s="493"/>
      <c r="E360" s="286"/>
      <c r="F360" s="281" t="s">
        <v>619</v>
      </c>
      <c r="G360" s="345">
        <v>2.7149999999999999</v>
      </c>
      <c r="H360" s="345">
        <v>0.25600000000000001</v>
      </c>
      <c r="I360" s="345">
        <v>7.2999999999999995E-2</v>
      </c>
      <c r="J360" s="345">
        <v>2.7149999999999999</v>
      </c>
      <c r="K360" s="345">
        <v>0.25600000000000001</v>
      </c>
      <c r="L360" s="345">
        <v>7.2999999999999995E-2</v>
      </c>
      <c r="M360" s="345">
        <v>2.7149999999999999</v>
      </c>
      <c r="N360" s="345">
        <v>0.25600000000000001</v>
      </c>
      <c r="O360" s="345">
        <v>7.2999999999999995E-2</v>
      </c>
      <c r="P360" s="345">
        <v>2.7149999999999999</v>
      </c>
      <c r="Q360" s="345">
        <v>0.25600000000000001</v>
      </c>
      <c r="R360" s="345">
        <v>7.2999999999999995E-2</v>
      </c>
      <c r="S360" s="345">
        <v>2.7149999999999999</v>
      </c>
      <c r="T360" s="345">
        <v>0.25600000000000001</v>
      </c>
      <c r="U360" s="345">
        <v>7.2999999999999995E-2</v>
      </c>
      <c r="V360" s="345">
        <v>2.7149999999999999</v>
      </c>
      <c r="W360" s="345">
        <v>0.25600000000000001</v>
      </c>
      <c r="X360" s="345">
        <v>7.2999999999999995E-2</v>
      </c>
      <c r="Y360" s="345">
        <v>2.7149999999999999</v>
      </c>
      <c r="Z360" s="345">
        <v>0.25600000000000001</v>
      </c>
      <c r="AA360" s="345">
        <v>7.2999999999999995E-2</v>
      </c>
      <c r="AB360" s="345">
        <v>2.7149999999999999</v>
      </c>
      <c r="AC360" s="345">
        <v>0.25600000000000001</v>
      </c>
      <c r="AD360" s="345">
        <v>7.2999999999999995E-2</v>
      </c>
      <c r="AE360" s="345">
        <v>2.7149999999999999</v>
      </c>
      <c r="AF360" s="345">
        <v>0.25600000000000001</v>
      </c>
      <c r="AG360" s="345">
        <v>7.2999999999999995E-2</v>
      </c>
      <c r="AH360" s="345">
        <v>2.7149999999999999</v>
      </c>
      <c r="AI360" s="345">
        <v>0.25600000000000001</v>
      </c>
      <c r="AJ360" s="345">
        <v>7.2999999999999995E-2</v>
      </c>
      <c r="AK360" s="345">
        <v>2.7149999999999999</v>
      </c>
      <c r="AL360" s="345">
        <v>0.25600000000000001</v>
      </c>
      <c r="AM360" s="345">
        <v>7.2999999999999995E-2</v>
      </c>
      <c r="AN360" s="345">
        <v>2.7149999999999999</v>
      </c>
      <c r="AO360" s="345">
        <v>0.25600000000000001</v>
      </c>
      <c r="AP360" s="345">
        <v>7.2999999999999995E-2</v>
      </c>
      <c r="AQ360" s="345">
        <v>2.7149999999999999</v>
      </c>
      <c r="AR360" s="345">
        <v>0.25600000000000001</v>
      </c>
      <c r="AS360" s="345">
        <v>7.2999999999999995E-2</v>
      </c>
      <c r="AT360" s="345">
        <v>2.7149999999999999</v>
      </c>
      <c r="AU360" s="345">
        <v>0.25600000000000001</v>
      </c>
      <c r="AV360" s="345">
        <v>7.2999999999999995E-2</v>
      </c>
      <c r="AW360" s="345">
        <v>2.7149999999999999</v>
      </c>
      <c r="AX360" s="345">
        <v>0.25600000000000001</v>
      </c>
      <c r="AY360" s="345">
        <v>7.2999999999999995E-2</v>
      </c>
      <c r="AZ360" s="345">
        <v>2.7149999999999999</v>
      </c>
      <c r="BA360" s="345">
        <v>0.25600000000000001</v>
      </c>
      <c r="BB360" s="345">
        <v>7.2999999999999995E-2</v>
      </c>
      <c r="BC360" s="345">
        <v>2.7149999999999999</v>
      </c>
      <c r="BD360" s="345">
        <v>0.25600000000000001</v>
      </c>
      <c r="BE360" s="345">
        <v>7.2999999999999995E-2</v>
      </c>
      <c r="BF360" s="345">
        <v>2.7149999999999999</v>
      </c>
      <c r="BG360" s="345">
        <v>0.25600000000000001</v>
      </c>
      <c r="BH360" s="345">
        <v>7.2999999999999995E-2</v>
      </c>
    </row>
    <row r="361" spans="1:60" ht="16.5" customHeight="1" x14ac:dyDescent="0.3">
      <c r="B361" s="493"/>
      <c r="E361" s="281" t="s">
        <v>676</v>
      </c>
      <c r="F361" s="281" t="s">
        <v>619</v>
      </c>
      <c r="G361" s="345">
        <v>3.097</v>
      </c>
      <c r="H361" s="345">
        <v>0.27800000000000002</v>
      </c>
      <c r="I361" s="345">
        <v>7.9000000000000001E-2</v>
      </c>
      <c r="J361" s="345">
        <v>3.1059999999999999</v>
      </c>
      <c r="K361" s="345">
        <v>0.27600000000000002</v>
      </c>
      <c r="L361" s="345">
        <v>7.9000000000000001E-2</v>
      </c>
      <c r="M361" s="345">
        <v>3.1040000000000001</v>
      </c>
      <c r="N361" s="345">
        <v>0.27800000000000002</v>
      </c>
      <c r="O361" s="345">
        <v>7.9000000000000001E-2</v>
      </c>
      <c r="P361" s="345">
        <v>3.1</v>
      </c>
      <c r="Q361" s="345">
        <v>0.27700000000000002</v>
      </c>
      <c r="R361" s="345">
        <v>7.9000000000000001E-2</v>
      </c>
      <c r="S361" s="345">
        <v>3.0950000000000002</v>
      </c>
      <c r="T361" s="345">
        <v>0.27600000000000002</v>
      </c>
      <c r="U361" s="345">
        <v>7.9000000000000001E-2</v>
      </c>
      <c r="V361" s="345">
        <v>3.101</v>
      </c>
      <c r="W361" s="345">
        <v>0.27600000000000002</v>
      </c>
      <c r="X361" s="345">
        <v>7.9000000000000001E-2</v>
      </c>
      <c r="Y361" s="345">
        <v>3.085</v>
      </c>
      <c r="Z361" s="345">
        <v>0.27600000000000002</v>
      </c>
      <c r="AA361" s="345">
        <v>7.9000000000000001E-2</v>
      </c>
      <c r="AB361" s="345">
        <v>3.0539999999999998</v>
      </c>
      <c r="AC361" s="345">
        <v>0.27500000000000002</v>
      </c>
      <c r="AD361" s="345">
        <v>7.9000000000000001E-2</v>
      </c>
      <c r="AE361" s="345">
        <v>3.1080000000000001</v>
      </c>
      <c r="AF361" s="345">
        <v>0.27800000000000002</v>
      </c>
      <c r="AG361" s="345">
        <v>7.9000000000000001E-2</v>
      </c>
      <c r="AH361" s="345">
        <v>3.1110000000000002</v>
      </c>
      <c r="AI361" s="345">
        <v>0.27600000000000002</v>
      </c>
      <c r="AJ361" s="345">
        <v>7.9000000000000001E-2</v>
      </c>
      <c r="AK361" s="345">
        <v>3.113</v>
      </c>
      <c r="AL361" s="345">
        <v>0.27600000000000002</v>
      </c>
      <c r="AM361" s="345">
        <v>7.9000000000000001E-2</v>
      </c>
      <c r="AN361" s="345">
        <v>3.093</v>
      </c>
      <c r="AO361" s="345">
        <v>0.27600000000000002</v>
      </c>
      <c r="AP361" s="345">
        <v>7.9000000000000001E-2</v>
      </c>
      <c r="AQ361" s="345">
        <v>3.1080000000000001</v>
      </c>
      <c r="AR361" s="345">
        <v>0.27500000000000002</v>
      </c>
      <c r="AS361" s="345">
        <v>7.9000000000000001E-2</v>
      </c>
      <c r="AT361" s="345">
        <v>3.097</v>
      </c>
      <c r="AU361" s="345">
        <v>0.27600000000000002</v>
      </c>
      <c r="AV361" s="345">
        <v>7.9000000000000001E-2</v>
      </c>
      <c r="AW361" s="345">
        <v>3.0979999999999999</v>
      </c>
      <c r="AX361" s="345">
        <v>0.27600000000000002</v>
      </c>
      <c r="AY361" s="345">
        <v>7.9000000000000001E-2</v>
      </c>
      <c r="AZ361" s="345">
        <v>3.0870000000000002</v>
      </c>
      <c r="BA361" s="345">
        <v>0.27600000000000002</v>
      </c>
      <c r="BB361" s="345">
        <v>7.9000000000000001E-2</v>
      </c>
      <c r="BC361" s="345">
        <v>3.085</v>
      </c>
      <c r="BD361" s="345">
        <v>0.27500000000000002</v>
      </c>
      <c r="BE361" s="345">
        <v>7.9000000000000001E-2</v>
      </c>
      <c r="BF361" s="345">
        <v>3.0760000000000001</v>
      </c>
      <c r="BG361" s="345">
        <v>0.27700000000000002</v>
      </c>
      <c r="BH361" s="345">
        <v>7.9000000000000001E-2</v>
      </c>
    </row>
    <row r="362" spans="1:60" ht="16.5" customHeight="1" x14ac:dyDescent="0.3">
      <c r="B362" s="493"/>
      <c r="E362" s="281" t="s">
        <v>738</v>
      </c>
      <c r="F362" s="281" t="s">
        <v>620</v>
      </c>
      <c r="G362" s="345">
        <v>2.52</v>
      </c>
      <c r="H362" s="345">
        <v>0.04</v>
      </c>
      <c r="I362" s="345">
        <v>6.8000000000000005E-2</v>
      </c>
      <c r="J362" s="345">
        <v>2.52</v>
      </c>
      <c r="K362" s="345">
        <v>0.04</v>
      </c>
      <c r="L362" s="345">
        <v>6.8000000000000005E-2</v>
      </c>
      <c r="M362" s="345">
        <v>2.52</v>
      </c>
      <c r="N362" s="345">
        <v>3.9E-2</v>
      </c>
      <c r="O362" s="345">
        <v>6.8000000000000005E-2</v>
      </c>
      <c r="P362" s="345">
        <v>2.52</v>
      </c>
      <c r="Q362" s="345">
        <v>3.9E-2</v>
      </c>
      <c r="R362" s="345">
        <v>6.8000000000000005E-2</v>
      </c>
      <c r="S362" s="345">
        <v>2.52</v>
      </c>
      <c r="T362" s="345">
        <v>3.7999999999999999E-2</v>
      </c>
      <c r="U362" s="345">
        <v>6.8000000000000005E-2</v>
      </c>
      <c r="V362" s="345">
        <v>2.52</v>
      </c>
      <c r="W362" s="345">
        <v>3.7999999999999999E-2</v>
      </c>
      <c r="X362" s="345">
        <v>6.8000000000000005E-2</v>
      </c>
      <c r="Y362" s="345">
        <v>2.52</v>
      </c>
      <c r="Z362" s="345">
        <v>3.7999999999999999E-2</v>
      </c>
      <c r="AA362" s="345">
        <v>6.8000000000000005E-2</v>
      </c>
      <c r="AB362" s="345">
        <v>2.52</v>
      </c>
      <c r="AC362" s="345">
        <v>3.6999999999999998E-2</v>
      </c>
      <c r="AD362" s="345">
        <v>6.8000000000000005E-2</v>
      </c>
      <c r="AE362" s="345">
        <v>2.52</v>
      </c>
      <c r="AF362" s="345">
        <v>3.6999999999999998E-2</v>
      </c>
      <c r="AG362" s="345">
        <v>6.8000000000000005E-2</v>
      </c>
      <c r="AH362" s="345">
        <v>2.52</v>
      </c>
      <c r="AI362" s="345">
        <v>3.7999999999999999E-2</v>
      </c>
      <c r="AJ362" s="345">
        <v>6.8000000000000005E-2</v>
      </c>
      <c r="AK362" s="345">
        <v>2.52</v>
      </c>
      <c r="AL362" s="345">
        <v>3.7999999999999999E-2</v>
      </c>
      <c r="AM362" s="345">
        <v>6.8000000000000005E-2</v>
      </c>
      <c r="AN362" s="345">
        <v>2.52</v>
      </c>
      <c r="AO362" s="345">
        <v>3.7999999999999999E-2</v>
      </c>
      <c r="AP362" s="345">
        <v>6.8000000000000005E-2</v>
      </c>
      <c r="AQ362" s="345">
        <v>2.52</v>
      </c>
      <c r="AR362" s="345">
        <v>3.7999999999999999E-2</v>
      </c>
      <c r="AS362" s="345">
        <v>6.8000000000000005E-2</v>
      </c>
      <c r="AT362" s="345">
        <v>2.52</v>
      </c>
      <c r="AU362" s="345">
        <v>3.7999999999999999E-2</v>
      </c>
      <c r="AV362" s="345">
        <v>6.8000000000000005E-2</v>
      </c>
      <c r="AW362" s="345">
        <v>2.52</v>
      </c>
      <c r="AX362" s="345">
        <v>3.6999999999999998E-2</v>
      </c>
      <c r="AY362" s="345">
        <v>6.8000000000000005E-2</v>
      </c>
      <c r="AZ362" s="345">
        <v>2.52</v>
      </c>
      <c r="BA362" s="345">
        <v>3.5999999999999997E-2</v>
      </c>
      <c r="BB362" s="345">
        <v>6.8000000000000005E-2</v>
      </c>
      <c r="BC362" s="345">
        <v>2.52</v>
      </c>
      <c r="BD362" s="345">
        <v>3.5999999999999997E-2</v>
      </c>
      <c r="BE362" s="345">
        <v>6.8000000000000005E-2</v>
      </c>
      <c r="BF362" s="345">
        <v>2.52</v>
      </c>
      <c r="BG362" s="345">
        <v>3.6999999999999998E-2</v>
      </c>
      <c r="BH362" s="345">
        <v>6.8000000000000005E-2</v>
      </c>
    </row>
    <row r="363" spans="1:60" ht="16.5" customHeight="1" x14ac:dyDescent="0.3">
      <c r="B363" s="493"/>
      <c r="E363" s="281" t="s">
        <v>1374</v>
      </c>
      <c r="F363" s="281" t="s">
        <v>620</v>
      </c>
      <c r="G363" s="345">
        <v>2.2810000000000001</v>
      </c>
      <c r="H363" s="345">
        <v>1.6E-2</v>
      </c>
      <c r="I363" s="345">
        <v>6.4000000000000001E-2</v>
      </c>
      <c r="J363" s="345">
        <v>2.2810000000000001</v>
      </c>
      <c r="K363" s="345">
        <v>1.7999999999999999E-2</v>
      </c>
      <c r="L363" s="345">
        <v>6.4000000000000001E-2</v>
      </c>
      <c r="M363" s="345">
        <v>2.2810000000000001</v>
      </c>
      <c r="N363" s="345">
        <v>1.9E-2</v>
      </c>
      <c r="O363" s="345">
        <v>6.4000000000000001E-2</v>
      </c>
      <c r="P363" s="345">
        <v>2.2810000000000001</v>
      </c>
      <c r="Q363" s="345">
        <v>0.02</v>
      </c>
      <c r="R363" s="345">
        <v>6.4000000000000001E-2</v>
      </c>
      <c r="S363" s="345">
        <v>2.2810000000000001</v>
      </c>
      <c r="T363" s="345">
        <v>1.9E-2</v>
      </c>
      <c r="U363" s="345">
        <v>6.4000000000000001E-2</v>
      </c>
      <c r="V363" s="345">
        <v>2.2810000000000001</v>
      </c>
      <c r="W363" s="345">
        <v>1.7999999999999999E-2</v>
      </c>
      <c r="X363" s="345">
        <v>6.4000000000000001E-2</v>
      </c>
      <c r="Y363" s="345">
        <v>2.2810000000000001</v>
      </c>
      <c r="Z363" s="345">
        <v>1.7999999999999999E-2</v>
      </c>
      <c r="AA363" s="345">
        <v>6.4000000000000001E-2</v>
      </c>
      <c r="AB363" s="345">
        <v>2.2810000000000001</v>
      </c>
      <c r="AC363" s="345">
        <v>1.7000000000000001E-2</v>
      </c>
      <c r="AD363" s="345">
        <v>6.4000000000000001E-2</v>
      </c>
      <c r="AE363" s="345">
        <v>2.2810000000000001</v>
      </c>
      <c r="AF363" s="345">
        <v>1.7000000000000001E-2</v>
      </c>
      <c r="AG363" s="345">
        <v>6.4000000000000001E-2</v>
      </c>
      <c r="AH363" s="345">
        <v>2.2810000000000001</v>
      </c>
      <c r="AI363" s="345">
        <v>1.6E-2</v>
      </c>
      <c r="AJ363" s="345">
        <v>6.4000000000000001E-2</v>
      </c>
      <c r="AK363" s="345">
        <v>2.2810000000000001</v>
      </c>
      <c r="AL363" s="345">
        <v>1.7999999999999999E-2</v>
      </c>
      <c r="AM363" s="345">
        <v>6.4000000000000001E-2</v>
      </c>
      <c r="AN363" s="345">
        <v>2.2810000000000001</v>
      </c>
      <c r="AO363" s="345">
        <v>1.7000000000000001E-2</v>
      </c>
      <c r="AP363" s="345">
        <v>6.4000000000000001E-2</v>
      </c>
      <c r="AQ363" s="345">
        <v>2.2810000000000001</v>
      </c>
      <c r="AR363" s="345">
        <v>1.7000000000000001E-2</v>
      </c>
      <c r="AS363" s="345">
        <v>6.4000000000000001E-2</v>
      </c>
      <c r="AT363" s="345">
        <v>2.2810000000000001</v>
      </c>
      <c r="AU363" s="345">
        <v>1.6E-2</v>
      </c>
      <c r="AV363" s="345">
        <v>6.4000000000000001E-2</v>
      </c>
      <c r="AW363" s="345">
        <v>2.2810000000000001</v>
      </c>
      <c r="AX363" s="345">
        <v>1.4999999999999999E-2</v>
      </c>
      <c r="AY363" s="345">
        <v>6.4000000000000001E-2</v>
      </c>
      <c r="AZ363" s="345">
        <v>2.2810000000000001</v>
      </c>
      <c r="BA363" s="345">
        <v>1.6E-2</v>
      </c>
      <c r="BB363" s="345">
        <v>6.4000000000000001E-2</v>
      </c>
      <c r="BC363" s="345">
        <v>2.2810000000000001</v>
      </c>
      <c r="BD363" s="345">
        <v>1.6E-2</v>
      </c>
      <c r="BE363" s="345">
        <v>6.4000000000000001E-2</v>
      </c>
      <c r="BF363" s="345">
        <v>2.2810000000000001</v>
      </c>
      <c r="BG363" s="345">
        <v>1.6E-2</v>
      </c>
      <c r="BH363" s="345">
        <v>6.4000000000000001E-2</v>
      </c>
    </row>
    <row r="364" spans="1:60" ht="16.5" customHeight="1" x14ac:dyDescent="0.3">
      <c r="B364" s="493"/>
      <c r="E364" s="516"/>
      <c r="F364" s="402"/>
      <c r="G364" s="402"/>
      <c r="H364" s="402"/>
      <c r="I364" s="402"/>
      <c r="J364" s="402"/>
      <c r="K364" s="402"/>
      <c r="L364" s="402"/>
      <c r="M364" s="402"/>
      <c r="N364" s="402"/>
      <c r="O364" s="402"/>
      <c r="P364" s="402"/>
      <c r="Q364" s="402"/>
      <c r="R364" s="402"/>
      <c r="S364" s="402"/>
      <c r="T364" s="402"/>
      <c r="U364" s="402"/>
      <c r="V364" s="402"/>
      <c r="W364" s="402"/>
      <c r="X364" s="402"/>
      <c r="Y364" s="402"/>
      <c r="Z364" s="402"/>
    </row>
    <row r="365" spans="1:60" ht="16.5" customHeight="1" x14ac:dyDescent="0.3">
      <c r="B365" s="493"/>
      <c r="E365" s="516" t="s">
        <v>896</v>
      </c>
      <c r="F365" s="402"/>
      <c r="G365" s="402"/>
      <c r="H365" s="402"/>
      <c r="I365" s="402"/>
      <c r="J365" s="402"/>
      <c r="K365" s="402"/>
    </row>
    <row r="366" spans="1:60" ht="16.5" customHeight="1" x14ac:dyDescent="0.3">
      <c r="B366" s="493"/>
      <c r="E366" s="404"/>
      <c r="F366" s="404"/>
      <c r="G366" s="402"/>
      <c r="H366" s="402"/>
      <c r="I366" s="402"/>
      <c r="J366" s="402"/>
      <c r="K366" s="402"/>
    </row>
    <row r="367" spans="1:60" ht="16.5" customHeight="1" x14ac:dyDescent="0.35">
      <c r="B367" s="493"/>
      <c r="E367" s="664" t="s">
        <v>1347</v>
      </c>
      <c r="F367" s="402"/>
      <c r="G367" s="402"/>
      <c r="H367" s="402"/>
      <c r="I367" s="402"/>
      <c r="J367" s="402"/>
      <c r="K367" s="402"/>
      <c r="L367" s="402"/>
      <c r="M367" s="402"/>
      <c r="N367" s="402"/>
      <c r="O367" s="402"/>
      <c r="P367" s="402"/>
      <c r="Q367" s="402"/>
      <c r="R367" s="402"/>
      <c r="S367" s="402"/>
      <c r="T367" s="402"/>
      <c r="U367" s="402"/>
      <c r="V367" s="402"/>
      <c r="W367" s="402"/>
      <c r="X367" s="402"/>
      <c r="Y367" s="402"/>
      <c r="Z367" s="402"/>
    </row>
    <row r="368" spans="1:60" ht="16.5" customHeight="1" x14ac:dyDescent="0.3">
      <c r="B368" s="493"/>
      <c r="E368" s="402"/>
      <c r="F368" s="402"/>
      <c r="G368" s="285">
        <v>2007</v>
      </c>
      <c r="H368" s="285">
        <v>2008</v>
      </c>
      <c r="I368" s="285">
        <v>2009</v>
      </c>
      <c r="J368" s="285">
        <v>2010</v>
      </c>
      <c r="K368" s="285">
        <v>2011</v>
      </c>
      <c r="L368" s="285">
        <v>2012</v>
      </c>
      <c r="M368" s="285">
        <v>2013</v>
      </c>
      <c r="N368" s="285">
        <v>2014</v>
      </c>
      <c r="O368" s="285">
        <v>2015</v>
      </c>
      <c r="P368" s="285">
        <v>2016</v>
      </c>
      <c r="Q368" s="285">
        <v>2017</v>
      </c>
      <c r="R368" s="285">
        <v>2018</v>
      </c>
      <c r="S368" s="285">
        <v>2019</v>
      </c>
      <c r="T368" s="285">
        <v>2020</v>
      </c>
      <c r="U368" s="285">
        <v>2021</v>
      </c>
      <c r="V368" s="285">
        <v>2022</v>
      </c>
      <c r="W368" s="285">
        <v>2023</v>
      </c>
      <c r="X368" s="285">
        <v>2024</v>
      </c>
      <c r="Y368" s="402"/>
      <c r="Z368" s="402"/>
    </row>
    <row r="369" spans="2:26" ht="16.5" customHeight="1" x14ac:dyDescent="0.3">
      <c r="B369" s="493"/>
      <c r="E369" s="282" t="s">
        <v>503</v>
      </c>
      <c r="F369" s="281" t="s">
        <v>681</v>
      </c>
      <c r="G369" s="663">
        <v>2.72</v>
      </c>
      <c r="H369" s="663">
        <v>2.7189999999999999</v>
      </c>
      <c r="I369" s="663">
        <v>2.72</v>
      </c>
      <c r="J369" s="663">
        <v>2.7189999999999999</v>
      </c>
      <c r="K369" s="663">
        <v>2.7189999999999999</v>
      </c>
      <c r="L369" s="663">
        <v>2.7189999999999999</v>
      </c>
      <c r="M369" s="663">
        <v>2.7189999999999999</v>
      </c>
      <c r="N369" s="663">
        <v>2.7189999999999999</v>
      </c>
      <c r="O369" s="663">
        <v>2.7189999999999999</v>
      </c>
      <c r="P369" s="663">
        <v>2.7189999999999999</v>
      </c>
      <c r="Q369" s="663">
        <v>2.7189999999999999</v>
      </c>
      <c r="R369" s="663">
        <v>2.7189999999999999</v>
      </c>
      <c r="S369" s="677">
        <v>2.7189999999999999</v>
      </c>
      <c r="T369" s="677">
        <v>2.7189999999999999</v>
      </c>
      <c r="U369" s="677">
        <v>2.7189999999999999</v>
      </c>
      <c r="V369" s="677">
        <v>2.7189999999999999</v>
      </c>
      <c r="W369" s="677">
        <v>2.7189999999999999</v>
      </c>
      <c r="X369" s="677">
        <v>2.7189999999999999</v>
      </c>
      <c r="Y369" s="402"/>
      <c r="Z369" s="402"/>
    </row>
    <row r="370" spans="2:26" ht="16.5" customHeight="1" x14ac:dyDescent="0.3">
      <c r="B370" s="493"/>
      <c r="E370" s="342"/>
      <c r="F370" s="281" t="s">
        <v>682</v>
      </c>
      <c r="G370" s="663">
        <v>2.72</v>
      </c>
      <c r="H370" s="663">
        <v>2.7189999999999999</v>
      </c>
      <c r="I370" s="663">
        <v>2.7189999999999999</v>
      </c>
      <c r="J370" s="663">
        <v>2.7189999999999999</v>
      </c>
      <c r="K370" s="663">
        <v>2.7189999999999999</v>
      </c>
      <c r="L370" s="663">
        <v>2.7189999999999999</v>
      </c>
      <c r="M370" s="663">
        <v>2.7189999999999999</v>
      </c>
      <c r="N370" s="663">
        <v>2.7189999999999999</v>
      </c>
      <c r="O370" s="663">
        <v>2.7189999999999999</v>
      </c>
      <c r="P370" s="663">
        <v>2.7189999999999999</v>
      </c>
      <c r="Q370" s="663">
        <v>2.7189999999999999</v>
      </c>
      <c r="R370" s="663">
        <v>2.7189999999999999</v>
      </c>
      <c r="S370" s="677">
        <v>2.7189999999999999</v>
      </c>
      <c r="T370" s="677">
        <v>2.7189999999999999</v>
      </c>
      <c r="U370" s="677">
        <v>2.7189999999999999</v>
      </c>
      <c r="V370" s="677">
        <v>2.7189999999999999</v>
      </c>
      <c r="W370" s="677">
        <v>2.7189999999999999</v>
      </c>
      <c r="X370" s="677">
        <v>2.7189999999999999</v>
      </c>
      <c r="Y370" s="402"/>
      <c r="Z370" s="402"/>
    </row>
    <row r="371" spans="2:26" ht="16.5" customHeight="1" x14ac:dyDescent="0.3">
      <c r="B371" s="493"/>
      <c r="E371" s="343"/>
      <c r="F371" s="281" t="s">
        <v>683</v>
      </c>
      <c r="G371" s="663">
        <v>2.7189999999999999</v>
      </c>
      <c r="H371" s="663">
        <v>2.7189999999999999</v>
      </c>
      <c r="I371" s="663">
        <v>2.7189999999999999</v>
      </c>
      <c r="J371" s="663">
        <v>2.7189999999999999</v>
      </c>
      <c r="K371" s="663">
        <v>2.7189999999999999</v>
      </c>
      <c r="L371" s="663">
        <v>2.7189999999999999</v>
      </c>
      <c r="M371" s="663">
        <v>2.7189999999999999</v>
      </c>
      <c r="N371" s="663">
        <v>2.7189999999999999</v>
      </c>
      <c r="O371" s="663">
        <v>2.7189999999999999</v>
      </c>
      <c r="P371" s="663">
        <v>2.7189999999999999</v>
      </c>
      <c r="Q371" s="663">
        <v>2.7189999999999999</v>
      </c>
      <c r="R371" s="663">
        <v>2.718</v>
      </c>
      <c r="S371" s="677">
        <v>2.718</v>
      </c>
      <c r="T371" s="677">
        <v>2.718</v>
      </c>
      <c r="U371" s="677">
        <v>2.718</v>
      </c>
      <c r="V371" s="677">
        <v>2.718</v>
      </c>
      <c r="W371" s="677">
        <v>2.718</v>
      </c>
      <c r="X371" s="677">
        <v>2.718</v>
      </c>
      <c r="Y371" s="402"/>
      <c r="Z371" s="402"/>
    </row>
    <row r="372" spans="2:26" ht="16.5" customHeight="1" x14ac:dyDescent="0.3">
      <c r="B372" s="493"/>
      <c r="E372" s="282" t="s">
        <v>675</v>
      </c>
      <c r="F372" s="281" t="s">
        <v>681</v>
      </c>
      <c r="G372" s="663">
        <v>2.6779999999999999</v>
      </c>
      <c r="H372" s="663">
        <v>2.6779999999999999</v>
      </c>
      <c r="I372" s="663">
        <v>2.6779999999999999</v>
      </c>
      <c r="J372" s="663">
        <v>2.6779999999999999</v>
      </c>
      <c r="K372" s="663">
        <v>2.5270000000000001</v>
      </c>
      <c r="L372" s="663">
        <v>2.5019999999999998</v>
      </c>
      <c r="M372" s="663">
        <v>2.5750000000000002</v>
      </c>
      <c r="N372" s="663">
        <v>2.5750000000000002</v>
      </c>
      <c r="O372" s="663">
        <v>2.5750000000000002</v>
      </c>
      <c r="P372" s="663">
        <v>2.569</v>
      </c>
      <c r="Q372" s="663">
        <v>2.5529999999999999</v>
      </c>
      <c r="R372" s="663">
        <v>2.5270000000000001</v>
      </c>
      <c r="S372" s="677" t="s">
        <v>131</v>
      </c>
      <c r="T372" s="677" t="s">
        <v>131</v>
      </c>
      <c r="U372" s="677" t="s">
        <v>131</v>
      </c>
      <c r="V372" s="677" t="s">
        <v>131</v>
      </c>
      <c r="W372" s="677" t="s">
        <v>131</v>
      </c>
      <c r="X372" s="677" t="s">
        <v>131</v>
      </c>
      <c r="Y372" s="402"/>
      <c r="Z372" s="402"/>
    </row>
    <row r="373" spans="2:26" ht="16.5" customHeight="1" x14ac:dyDescent="0.3">
      <c r="B373" s="493"/>
      <c r="E373" s="342"/>
      <c r="F373" s="281" t="s">
        <v>682</v>
      </c>
      <c r="G373" s="663">
        <v>2.6779999999999999</v>
      </c>
      <c r="H373" s="663">
        <v>2.6779999999999999</v>
      </c>
      <c r="I373" s="663">
        <v>2.6779999999999999</v>
      </c>
      <c r="J373" s="663">
        <v>2.6779999999999999</v>
      </c>
      <c r="K373" s="663">
        <v>2.5270000000000001</v>
      </c>
      <c r="L373" s="663">
        <v>2.5019999999999998</v>
      </c>
      <c r="M373" s="663">
        <v>2.5750000000000002</v>
      </c>
      <c r="N373" s="663">
        <v>2.5739999999999998</v>
      </c>
      <c r="O373" s="663">
        <v>2.5739999999999998</v>
      </c>
      <c r="P373" s="663">
        <v>2.569</v>
      </c>
      <c r="Q373" s="663">
        <v>2.552</v>
      </c>
      <c r="R373" s="663">
        <v>2.5259999999999998</v>
      </c>
      <c r="S373" s="677" t="s">
        <v>131</v>
      </c>
      <c r="T373" s="677" t="s">
        <v>131</v>
      </c>
      <c r="U373" s="677" t="s">
        <v>131</v>
      </c>
      <c r="V373" s="677" t="s">
        <v>131</v>
      </c>
      <c r="W373" s="677" t="s">
        <v>131</v>
      </c>
      <c r="X373" s="677" t="s">
        <v>131</v>
      </c>
      <c r="Y373" s="402"/>
      <c r="Z373" s="402"/>
    </row>
    <row r="374" spans="2:26" ht="16.5" customHeight="1" x14ac:dyDescent="0.3">
      <c r="B374" s="493"/>
      <c r="E374" s="343"/>
      <c r="F374" s="281" t="s">
        <v>683</v>
      </c>
      <c r="G374" s="663">
        <v>2.6779999999999999</v>
      </c>
      <c r="H374" s="663">
        <v>2.6779999999999999</v>
      </c>
      <c r="I374" s="663">
        <v>2.6779999999999999</v>
      </c>
      <c r="J374" s="663">
        <v>2.6779999999999999</v>
      </c>
      <c r="K374" s="663">
        <v>2.5259999999999998</v>
      </c>
      <c r="L374" s="663">
        <v>2.5009999999999999</v>
      </c>
      <c r="M374" s="663">
        <v>2.5739999999999998</v>
      </c>
      <c r="N374" s="663">
        <v>2.5739999999999998</v>
      </c>
      <c r="O374" s="663">
        <v>2.5739999999999998</v>
      </c>
      <c r="P374" s="663">
        <v>2.569</v>
      </c>
      <c r="Q374" s="663">
        <v>2.552</v>
      </c>
      <c r="R374" s="663">
        <v>2.5259999999999998</v>
      </c>
      <c r="S374" s="677" t="s">
        <v>131</v>
      </c>
      <c r="T374" s="677" t="s">
        <v>131</v>
      </c>
      <c r="U374" s="677" t="s">
        <v>131</v>
      </c>
      <c r="V374" s="677" t="s">
        <v>131</v>
      </c>
      <c r="W374" s="677" t="s">
        <v>131</v>
      </c>
      <c r="X374" s="677" t="s">
        <v>131</v>
      </c>
      <c r="Y374" s="402"/>
      <c r="Z374" s="402"/>
    </row>
    <row r="375" spans="2:26" ht="16.5" customHeight="1" x14ac:dyDescent="0.3">
      <c r="B375" s="493"/>
      <c r="E375" s="282" t="s">
        <v>341</v>
      </c>
      <c r="F375" s="281" t="s">
        <v>681</v>
      </c>
      <c r="G375" s="677" t="s">
        <v>131</v>
      </c>
      <c r="H375" s="677" t="s">
        <v>131</v>
      </c>
      <c r="I375" s="677" t="s">
        <v>131</v>
      </c>
      <c r="J375" s="677" t="s">
        <v>131</v>
      </c>
      <c r="K375" s="677" t="s">
        <v>131</v>
      </c>
      <c r="L375" s="677" t="s">
        <v>131</v>
      </c>
      <c r="M375" s="677" t="s">
        <v>131</v>
      </c>
      <c r="N375" s="677" t="s">
        <v>131</v>
      </c>
      <c r="O375" s="677" t="s">
        <v>131</v>
      </c>
      <c r="P375" s="677" t="s">
        <v>131</v>
      </c>
      <c r="Q375" s="677" t="s">
        <v>131</v>
      </c>
      <c r="R375" s="677" t="s">
        <v>131</v>
      </c>
      <c r="S375" s="677">
        <v>2.5019999999999998</v>
      </c>
      <c r="T375" s="677">
        <v>2.5009999999999999</v>
      </c>
      <c r="U375" s="677">
        <v>2.5</v>
      </c>
      <c r="V375" s="677">
        <v>2.5</v>
      </c>
      <c r="W375" s="677">
        <v>2.5009999999999999</v>
      </c>
      <c r="X375" s="677">
        <v>2.5009999999999999</v>
      </c>
      <c r="Y375" s="402"/>
      <c r="Z375" s="402"/>
    </row>
    <row r="376" spans="2:26" ht="16.5" customHeight="1" x14ac:dyDescent="0.3">
      <c r="B376" s="493"/>
      <c r="E376" s="342"/>
      <c r="F376" s="281" t="s">
        <v>682</v>
      </c>
      <c r="G376" s="677" t="s">
        <v>131</v>
      </c>
      <c r="H376" s="677" t="s">
        <v>131</v>
      </c>
      <c r="I376" s="677" t="s">
        <v>131</v>
      </c>
      <c r="J376" s="677" t="s">
        <v>131</v>
      </c>
      <c r="K376" s="677" t="s">
        <v>131</v>
      </c>
      <c r="L376" s="677" t="s">
        <v>131</v>
      </c>
      <c r="M376" s="677" t="s">
        <v>131</v>
      </c>
      <c r="N376" s="677" t="s">
        <v>131</v>
      </c>
      <c r="O376" s="677" t="s">
        <v>131</v>
      </c>
      <c r="P376" s="677" t="s">
        <v>131</v>
      </c>
      <c r="Q376" s="677" t="s">
        <v>131</v>
      </c>
      <c r="R376" s="677" t="s">
        <v>131</v>
      </c>
      <c r="S376" s="677">
        <v>2.5009999999999999</v>
      </c>
      <c r="T376" s="677">
        <v>2.5009999999999999</v>
      </c>
      <c r="U376" s="677">
        <v>2.5</v>
      </c>
      <c r="V376" s="677">
        <v>2.5</v>
      </c>
      <c r="W376" s="677">
        <v>2.5009999999999999</v>
      </c>
      <c r="X376" s="677">
        <v>2.5009999999999999</v>
      </c>
      <c r="Y376" s="402"/>
      <c r="Z376" s="402"/>
    </row>
    <row r="377" spans="2:26" ht="16.5" customHeight="1" x14ac:dyDescent="0.3">
      <c r="B377" s="493"/>
      <c r="E377" s="343"/>
      <c r="F377" s="281" t="s">
        <v>683</v>
      </c>
      <c r="G377" s="677" t="s">
        <v>131</v>
      </c>
      <c r="H377" s="677" t="s">
        <v>131</v>
      </c>
      <c r="I377" s="677" t="s">
        <v>131</v>
      </c>
      <c r="J377" s="677" t="s">
        <v>131</v>
      </c>
      <c r="K377" s="677" t="s">
        <v>131</v>
      </c>
      <c r="L377" s="677" t="s">
        <v>131</v>
      </c>
      <c r="M377" s="677" t="s">
        <v>131</v>
      </c>
      <c r="N377" s="677" t="s">
        <v>131</v>
      </c>
      <c r="O377" s="677" t="s">
        <v>131</v>
      </c>
      <c r="P377" s="677" t="s">
        <v>131</v>
      </c>
      <c r="Q377" s="677" t="s">
        <v>131</v>
      </c>
      <c r="R377" s="677" t="s">
        <v>131</v>
      </c>
      <c r="S377" s="677">
        <v>2.5009999999999999</v>
      </c>
      <c r="T377" s="677">
        <v>2.5009999999999999</v>
      </c>
      <c r="U377" s="677">
        <v>2.5</v>
      </c>
      <c r="V377" s="677">
        <v>2.5</v>
      </c>
      <c r="W377" s="677">
        <v>2.5009999999999999</v>
      </c>
      <c r="X377" s="677">
        <v>2.5009999999999999</v>
      </c>
      <c r="Y377" s="402"/>
      <c r="Z377" s="402"/>
    </row>
    <row r="378" spans="2:26" ht="16.5" customHeight="1" x14ac:dyDescent="0.3">
      <c r="B378" s="493"/>
      <c r="E378" s="282" t="s">
        <v>212</v>
      </c>
      <c r="F378" s="281" t="s">
        <v>681</v>
      </c>
      <c r="G378" s="677" t="s">
        <v>131</v>
      </c>
      <c r="H378" s="677" t="s">
        <v>131</v>
      </c>
      <c r="I378" s="677" t="s">
        <v>131</v>
      </c>
      <c r="J378" s="677" t="s">
        <v>131</v>
      </c>
      <c r="K378" s="677" t="s">
        <v>131</v>
      </c>
      <c r="L378" s="677" t="s">
        <v>131</v>
      </c>
      <c r="M378" s="677" t="s">
        <v>131</v>
      </c>
      <c r="N378" s="677" t="s">
        <v>131</v>
      </c>
      <c r="O378" s="677" t="s">
        <v>131</v>
      </c>
      <c r="P378" s="677" t="s">
        <v>131</v>
      </c>
      <c r="Q378" s="677" t="s">
        <v>131</v>
      </c>
      <c r="R378" s="677" t="s">
        <v>131</v>
      </c>
      <c r="S378" s="677">
        <v>2.427</v>
      </c>
      <c r="T378" s="677">
        <v>2.4260000000000002</v>
      </c>
      <c r="U378" s="677">
        <v>2.4239999999999999</v>
      </c>
      <c r="V378" s="677">
        <v>2.4239999999999999</v>
      </c>
      <c r="W378" s="677">
        <v>2.4260000000000002</v>
      </c>
      <c r="X378" s="677">
        <v>2.4260000000000002</v>
      </c>
      <c r="Y378" s="402"/>
      <c r="Z378" s="402"/>
    </row>
    <row r="379" spans="2:26" ht="16.5" customHeight="1" x14ac:dyDescent="0.3">
      <c r="B379" s="493"/>
      <c r="E379" s="342"/>
      <c r="F379" s="281" t="s">
        <v>682</v>
      </c>
      <c r="G379" s="677" t="s">
        <v>131</v>
      </c>
      <c r="H379" s="677" t="s">
        <v>131</v>
      </c>
      <c r="I379" s="677" t="s">
        <v>131</v>
      </c>
      <c r="J379" s="677" t="s">
        <v>131</v>
      </c>
      <c r="K379" s="677" t="s">
        <v>131</v>
      </c>
      <c r="L379" s="677" t="s">
        <v>131</v>
      </c>
      <c r="M379" s="677" t="s">
        <v>131</v>
      </c>
      <c r="N379" s="677" t="s">
        <v>131</v>
      </c>
      <c r="O379" s="677" t="s">
        <v>131</v>
      </c>
      <c r="P379" s="677" t="s">
        <v>131</v>
      </c>
      <c r="Q379" s="677" t="s">
        <v>131</v>
      </c>
      <c r="R379" s="677" t="s">
        <v>131</v>
      </c>
      <c r="S379" s="677">
        <v>2.4260000000000002</v>
      </c>
      <c r="T379" s="677">
        <v>2.4260000000000002</v>
      </c>
      <c r="U379" s="677">
        <v>2.4239999999999999</v>
      </c>
      <c r="V379" s="677">
        <v>2.4239999999999999</v>
      </c>
      <c r="W379" s="677">
        <v>2.4260000000000002</v>
      </c>
      <c r="X379" s="677">
        <v>2.4260000000000002</v>
      </c>
      <c r="Y379" s="402"/>
      <c r="Z379" s="402"/>
    </row>
    <row r="380" spans="2:26" ht="16.5" customHeight="1" x14ac:dyDescent="0.3">
      <c r="B380" s="493"/>
      <c r="E380" s="343"/>
      <c r="F380" s="281" t="s">
        <v>683</v>
      </c>
      <c r="G380" s="677" t="s">
        <v>131</v>
      </c>
      <c r="H380" s="677" t="s">
        <v>131</v>
      </c>
      <c r="I380" s="677" t="s">
        <v>131</v>
      </c>
      <c r="J380" s="677" t="s">
        <v>131</v>
      </c>
      <c r="K380" s="677" t="s">
        <v>131</v>
      </c>
      <c r="L380" s="677" t="s">
        <v>131</v>
      </c>
      <c r="M380" s="677" t="s">
        <v>131</v>
      </c>
      <c r="N380" s="677" t="s">
        <v>131</v>
      </c>
      <c r="O380" s="677" t="s">
        <v>131</v>
      </c>
      <c r="P380" s="677" t="s">
        <v>131</v>
      </c>
      <c r="Q380" s="677" t="s">
        <v>131</v>
      </c>
      <c r="R380" s="677" t="s">
        <v>131</v>
      </c>
      <c r="S380" s="677">
        <v>2.4260000000000002</v>
      </c>
      <c r="T380" s="677">
        <v>2.4260000000000002</v>
      </c>
      <c r="U380" s="677">
        <v>2.4239999999999999</v>
      </c>
      <c r="V380" s="677">
        <v>2.4239999999999999</v>
      </c>
      <c r="W380" s="677">
        <v>2.4260000000000002</v>
      </c>
      <c r="X380" s="677">
        <v>2.4260000000000002</v>
      </c>
      <c r="Y380" s="402"/>
      <c r="Z380" s="402"/>
    </row>
    <row r="381" spans="2:26" ht="16.5" customHeight="1" x14ac:dyDescent="0.3">
      <c r="B381" s="493"/>
      <c r="E381" s="282" t="s">
        <v>480</v>
      </c>
      <c r="F381" s="281" t="s">
        <v>681</v>
      </c>
      <c r="G381" s="677" t="s">
        <v>131</v>
      </c>
      <c r="H381" s="677" t="s">
        <v>131</v>
      </c>
      <c r="I381" s="677" t="s">
        <v>131</v>
      </c>
      <c r="J381" s="677" t="s">
        <v>131</v>
      </c>
      <c r="K381" s="677" t="s">
        <v>131</v>
      </c>
      <c r="L381" s="677" t="s">
        <v>131</v>
      </c>
      <c r="M381" s="677" t="s">
        <v>131</v>
      </c>
      <c r="N381" s="677" t="s">
        <v>131</v>
      </c>
      <c r="O381" s="677" t="s">
        <v>131</v>
      </c>
      <c r="P381" s="677" t="s">
        <v>131</v>
      </c>
      <c r="Q381" s="677" t="s">
        <v>131</v>
      </c>
      <c r="R381" s="677" t="s">
        <v>131</v>
      </c>
      <c r="S381" s="677">
        <v>2.1760000000000002</v>
      </c>
      <c r="T381" s="677">
        <v>2.1749999999999998</v>
      </c>
      <c r="U381" s="677">
        <v>2.1720000000000002</v>
      </c>
      <c r="V381" s="677">
        <v>2.1709999999999998</v>
      </c>
      <c r="W381" s="677">
        <v>2.1749999999999998</v>
      </c>
      <c r="X381" s="677">
        <v>2.1749999999999998</v>
      </c>
      <c r="Y381" s="402"/>
      <c r="Z381" s="402"/>
    </row>
    <row r="382" spans="2:26" ht="16.5" customHeight="1" x14ac:dyDescent="0.3">
      <c r="B382" s="493"/>
      <c r="E382" s="342"/>
      <c r="F382" s="281" t="s">
        <v>682</v>
      </c>
      <c r="G382" s="677" t="s">
        <v>131</v>
      </c>
      <c r="H382" s="677" t="s">
        <v>131</v>
      </c>
      <c r="I382" s="677" t="s">
        <v>131</v>
      </c>
      <c r="J382" s="677" t="s">
        <v>131</v>
      </c>
      <c r="K382" s="677" t="s">
        <v>131</v>
      </c>
      <c r="L382" s="677" t="s">
        <v>131</v>
      </c>
      <c r="M382" s="677" t="s">
        <v>131</v>
      </c>
      <c r="N382" s="677" t="s">
        <v>131</v>
      </c>
      <c r="O382" s="677" t="s">
        <v>131</v>
      </c>
      <c r="P382" s="677" t="s">
        <v>131</v>
      </c>
      <c r="Q382" s="677" t="s">
        <v>131</v>
      </c>
      <c r="R382" s="677" t="s">
        <v>131</v>
      </c>
      <c r="S382" s="677">
        <v>2.1749999999999998</v>
      </c>
      <c r="T382" s="677">
        <v>2.1749999999999998</v>
      </c>
      <c r="U382" s="677">
        <v>2.1720000000000002</v>
      </c>
      <c r="V382" s="677">
        <v>2.1709999999999998</v>
      </c>
      <c r="W382" s="677">
        <v>2.1749999999999998</v>
      </c>
      <c r="X382" s="677">
        <v>2.1749999999999998</v>
      </c>
      <c r="Y382" s="402"/>
      <c r="Z382" s="402"/>
    </row>
    <row r="383" spans="2:26" ht="16.5" customHeight="1" x14ac:dyDescent="0.3">
      <c r="B383" s="493"/>
      <c r="E383" s="343"/>
      <c r="F383" s="281" t="s">
        <v>683</v>
      </c>
      <c r="G383" s="677" t="s">
        <v>131</v>
      </c>
      <c r="H383" s="677" t="s">
        <v>131</v>
      </c>
      <c r="I383" s="677" t="s">
        <v>131</v>
      </c>
      <c r="J383" s="677" t="s">
        <v>131</v>
      </c>
      <c r="K383" s="677" t="s">
        <v>131</v>
      </c>
      <c r="L383" s="677" t="s">
        <v>131</v>
      </c>
      <c r="M383" s="677" t="s">
        <v>131</v>
      </c>
      <c r="N383" s="677" t="s">
        <v>131</v>
      </c>
      <c r="O383" s="677" t="s">
        <v>131</v>
      </c>
      <c r="P383" s="677" t="s">
        <v>131</v>
      </c>
      <c r="Q383" s="677" t="s">
        <v>131</v>
      </c>
      <c r="R383" s="677" t="s">
        <v>131</v>
      </c>
      <c r="S383" s="677">
        <v>2.1749999999999998</v>
      </c>
      <c r="T383" s="677">
        <v>2.1749999999999998</v>
      </c>
      <c r="U383" s="677">
        <v>2.1720000000000002</v>
      </c>
      <c r="V383" s="677">
        <v>2.1709999999999998</v>
      </c>
      <c r="W383" s="677">
        <v>2.1749999999999998</v>
      </c>
      <c r="X383" s="677">
        <v>2.1749999999999998</v>
      </c>
      <c r="Y383" s="402"/>
      <c r="Z383" s="402"/>
    </row>
    <row r="384" spans="2:26" ht="16.5" customHeight="1" x14ac:dyDescent="0.3">
      <c r="B384" s="493"/>
      <c r="E384" s="282" t="s">
        <v>481</v>
      </c>
      <c r="F384" s="281" t="s">
        <v>681</v>
      </c>
      <c r="G384" s="677" t="s">
        <v>131</v>
      </c>
      <c r="H384" s="677" t="s">
        <v>131</v>
      </c>
      <c r="I384" s="677" t="s">
        <v>131</v>
      </c>
      <c r="J384" s="677" t="s">
        <v>131</v>
      </c>
      <c r="K384" s="677" t="s">
        <v>131</v>
      </c>
      <c r="L384" s="677" t="s">
        <v>131</v>
      </c>
      <c r="M384" s="677" t="s">
        <v>131</v>
      </c>
      <c r="N384" s="677" t="s">
        <v>131</v>
      </c>
      <c r="O384" s="677" t="s">
        <v>131</v>
      </c>
      <c r="P384" s="677" t="s">
        <v>131</v>
      </c>
      <c r="Q384" s="677" t="s">
        <v>131</v>
      </c>
      <c r="R384" s="677" t="s">
        <v>131</v>
      </c>
      <c r="S384" s="677">
        <v>1.925</v>
      </c>
      <c r="T384" s="677">
        <v>1.9239999999999999</v>
      </c>
      <c r="U384" s="677">
        <v>1.919</v>
      </c>
      <c r="V384" s="677">
        <v>1.9179999999999999</v>
      </c>
      <c r="W384" s="677">
        <v>1.9239999999999999</v>
      </c>
      <c r="X384" s="677">
        <v>1.9239999999999999</v>
      </c>
      <c r="Y384" s="402"/>
      <c r="Z384" s="402"/>
    </row>
    <row r="385" spans="2:26" ht="16.5" customHeight="1" x14ac:dyDescent="0.3">
      <c r="B385" s="493"/>
      <c r="E385" s="342"/>
      <c r="F385" s="281" t="s">
        <v>682</v>
      </c>
      <c r="G385" s="677" t="s">
        <v>131</v>
      </c>
      <c r="H385" s="677" t="s">
        <v>131</v>
      </c>
      <c r="I385" s="677" t="s">
        <v>131</v>
      </c>
      <c r="J385" s="677" t="s">
        <v>131</v>
      </c>
      <c r="K385" s="677" t="s">
        <v>131</v>
      </c>
      <c r="L385" s="677" t="s">
        <v>131</v>
      </c>
      <c r="M385" s="677" t="s">
        <v>131</v>
      </c>
      <c r="N385" s="677" t="s">
        <v>131</v>
      </c>
      <c r="O385" s="677" t="s">
        <v>131</v>
      </c>
      <c r="P385" s="677" t="s">
        <v>131</v>
      </c>
      <c r="Q385" s="677" t="s">
        <v>131</v>
      </c>
      <c r="R385" s="677" t="s">
        <v>131</v>
      </c>
      <c r="S385" s="677">
        <v>1.9239999999999999</v>
      </c>
      <c r="T385" s="677">
        <v>1.9239999999999999</v>
      </c>
      <c r="U385" s="677">
        <v>1.919</v>
      </c>
      <c r="V385" s="677">
        <v>1.9179999999999999</v>
      </c>
      <c r="W385" s="677">
        <v>1.9239999999999999</v>
      </c>
      <c r="X385" s="677">
        <v>1.9239999999999999</v>
      </c>
      <c r="Y385" s="402"/>
      <c r="Z385" s="402"/>
    </row>
    <row r="386" spans="2:26" ht="16.5" customHeight="1" x14ac:dyDescent="0.3">
      <c r="B386" s="493"/>
      <c r="E386" s="343"/>
      <c r="F386" s="281" t="s">
        <v>683</v>
      </c>
      <c r="G386" s="677" t="s">
        <v>131</v>
      </c>
      <c r="H386" s="677" t="s">
        <v>131</v>
      </c>
      <c r="I386" s="677" t="s">
        <v>131</v>
      </c>
      <c r="J386" s="677" t="s">
        <v>131</v>
      </c>
      <c r="K386" s="677" t="s">
        <v>131</v>
      </c>
      <c r="L386" s="677" t="s">
        <v>131</v>
      </c>
      <c r="M386" s="677" t="s">
        <v>131</v>
      </c>
      <c r="N386" s="677" t="s">
        <v>131</v>
      </c>
      <c r="O386" s="677" t="s">
        <v>131</v>
      </c>
      <c r="P386" s="677" t="s">
        <v>131</v>
      </c>
      <c r="Q386" s="677" t="s">
        <v>131</v>
      </c>
      <c r="R386" s="677" t="s">
        <v>131</v>
      </c>
      <c r="S386" s="677">
        <v>1.9239999999999999</v>
      </c>
      <c r="T386" s="677">
        <v>1.9239999999999999</v>
      </c>
      <c r="U386" s="677">
        <v>1.919</v>
      </c>
      <c r="V386" s="677">
        <v>1.9179999999999999</v>
      </c>
      <c r="W386" s="677">
        <v>1.9239999999999999</v>
      </c>
      <c r="X386" s="677">
        <v>1.9239999999999999</v>
      </c>
      <c r="Y386" s="402"/>
      <c r="Z386" s="402"/>
    </row>
    <row r="387" spans="2:26" ht="16.5" customHeight="1" x14ac:dyDescent="0.3">
      <c r="B387" s="493"/>
      <c r="E387" s="282" t="s">
        <v>482</v>
      </c>
      <c r="F387" s="281" t="s">
        <v>681</v>
      </c>
      <c r="G387" s="677" t="s">
        <v>131</v>
      </c>
      <c r="H387" s="677" t="s">
        <v>131</v>
      </c>
      <c r="I387" s="677" t="s">
        <v>131</v>
      </c>
      <c r="J387" s="677" t="s">
        <v>131</v>
      </c>
      <c r="K387" s="677" t="s">
        <v>131</v>
      </c>
      <c r="L387" s="677" t="s">
        <v>131</v>
      </c>
      <c r="M387" s="677" t="s">
        <v>131</v>
      </c>
      <c r="N387" s="677" t="s">
        <v>131</v>
      </c>
      <c r="O387" s="677" t="s">
        <v>131</v>
      </c>
      <c r="P387" s="677" t="s">
        <v>131</v>
      </c>
      <c r="Q387" s="677" t="s">
        <v>131</v>
      </c>
      <c r="R387" s="677" t="s">
        <v>131</v>
      </c>
      <c r="S387" s="677">
        <v>0.17</v>
      </c>
      <c r="T387" s="677">
        <v>0.16800000000000001</v>
      </c>
      <c r="U387" s="677">
        <v>0.152</v>
      </c>
      <c r="V387" s="677">
        <v>0.14899999999999999</v>
      </c>
      <c r="W387" s="677">
        <v>0.16800000000000001</v>
      </c>
      <c r="X387" s="677">
        <v>0.16800000000000001</v>
      </c>
      <c r="Y387" s="402"/>
      <c r="Z387" s="402"/>
    </row>
    <row r="388" spans="2:26" ht="16.5" customHeight="1" x14ac:dyDescent="0.3">
      <c r="B388" s="493"/>
      <c r="E388" s="342"/>
      <c r="F388" s="281" t="s">
        <v>682</v>
      </c>
      <c r="G388" s="677" t="s">
        <v>131</v>
      </c>
      <c r="H388" s="677" t="s">
        <v>131</v>
      </c>
      <c r="I388" s="677" t="s">
        <v>131</v>
      </c>
      <c r="J388" s="677" t="s">
        <v>131</v>
      </c>
      <c r="K388" s="677" t="s">
        <v>131</v>
      </c>
      <c r="L388" s="677" t="s">
        <v>131</v>
      </c>
      <c r="M388" s="677" t="s">
        <v>131</v>
      </c>
      <c r="N388" s="677" t="s">
        <v>131</v>
      </c>
      <c r="O388" s="677" t="s">
        <v>131</v>
      </c>
      <c r="P388" s="677" t="s">
        <v>131</v>
      </c>
      <c r="Q388" s="677" t="s">
        <v>131</v>
      </c>
      <c r="R388" s="677" t="s">
        <v>131</v>
      </c>
      <c r="S388" s="677">
        <v>0.16900000000000001</v>
      </c>
      <c r="T388" s="677">
        <v>0.16800000000000001</v>
      </c>
      <c r="U388" s="677">
        <v>0.152</v>
      </c>
      <c r="V388" s="677">
        <v>0.14899999999999999</v>
      </c>
      <c r="W388" s="677">
        <v>0.16800000000000001</v>
      </c>
      <c r="X388" s="677">
        <v>0.16800000000000001</v>
      </c>
      <c r="Y388" s="402"/>
      <c r="Z388" s="402"/>
    </row>
    <row r="389" spans="2:26" ht="16.5" customHeight="1" x14ac:dyDescent="0.3">
      <c r="B389" s="493"/>
      <c r="E389" s="343"/>
      <c r="F389" s="281" t="s">
        <v>683</v>
      </c>
      <c r="G389" s="677" t="s">
        <v>131</v>
      </c>
      <c r="H389" s="677" t="s">
        <v>131</v>
      </c>
      <c r="I389" s="677" t="s">
        <v>131</v>
      </c>
      <c r="J389" s="677" t="s">
        <v>131</v>
      </c>
      <c r="K389" s="677" t="s">
        <v>131</v>
      </c>
      <c r="L389" s="677" t="s">
        <v>131</v>
      </c>
      <c r="M389" s="677" t="s">
        <v>131</v>
      </c>
      <c r="N389" s="677" t="s">
        <v>131</v>
      </c>
      <c r="O389" s="677" t="s">
        <v>131</v>
      </c>
      <c r="P389" s="677" t="s">
        <v>131</v>
      </c>
      <c r="Q389" s="677" t="s">
        <v>131</v>
      </c>
      <c r="R389" s="677" t="s">
        <v>131</v>
      </c>
      <c r="S389" s="677">
        <v>0.16900000000000001</v>
      </c>
      <c r="T389" s="677">
        <v>0.16800000000000001</v>
      </c>
      <c r="U389" s="677">
        <v>0.152</v>
      </c>
      <c r="V389" s="677">
        <v>0.14899999999999999</v>
      </c>
      <c r="W389" s="677">
        <v>0.16800000000000001</v>
      </c>
      <c r="X389" s="677">
        <v>0.16800000000000001</v>
      </c>
      <c r="Y389" s="402"/>
      <c r="Z389" s="402"/>
    </row>
    <row r="390" spans="2:26" ht="16.5" customHeight="1" x14ac:dyDescent="0.3">
      <c r="B390" s="493"/>
      <c r="E390" s="344" t="s">
        <v>298</v>
      </c>
      <c r="F390" s="281" t="s">
        <v>682</v>
      </c>
      <c r="G390" s="663">
        <v>2.7410000000000001</v>
      </c>
      <c r="H390" s="663">
        <v>2.7389999999999999</v>
      </c>
      <c r="I390" s="663">
        <v>2.7309999999999999</v>
      </c>
      <c r="J390" s="663">
        <v>2.68</v>
      </c>
      <c r="K390" s="663">
        <v>2.536</v>
      </c>
      <c r="L390" s="663">
        <v>2.4769999999999999</v>
      </c>
      <c r="M390" s="663">
        <v>2.48</v>
      </c>
      <c r="N390" s="663">
        <v>2.4780000000000002</v>
      </c>
      <c r="O390" s="663">
        <v>2.476</v>
      </c>
      <c r="P390" s="663">
        <v>2.464</v>
      </c>
      <c r="Q390" s="663">
        <v>2.4460000000000002</v>
      </c>
      <c r="R390" s="663">
        <v>2.42</v>
      </c>
      <c r="S390" s="677" t="s">
        <v>131</v>
      </c>
      <c r="T390" s="677" t="s">
        <v>131</v>
      </c>
      <c r="U390" s="677" t="s">
        <v>131</v>
      </c>
      <c r="V390" s="677" t="s">
        <v>131</v>
      </c>
      <c r="W390" s="677" t="s">
        <v>131</v>
      </c>
      <c r="X390" s="677" t="s">
        <v>131</v>
      </c>
      <c r="Y390" s="402"/>
      <c r="Z390" s="402"/>
    </row>
    <row r="391" spans="2:26" ht="16.5" customHeight="1" x14ac:dyDescent="0.3">
      <c r="B391" s="493"/>
      <c r="E391" s="343"/>
      <c r="F391" s="281" t="s">
        <v>683</v>
      </c>
      <c r="G391" s="663">
        <v>2.7410000000000001</v>
      </c>
      <c r="H391" s="663">
        <v>2.7410000000000001</v>
      </c>
      <c r="I391" s="663">
        <v>2.7410000000000001</v>
      </c>
      <c r="J391" s="663">
        <v>2.7410000000000001</v>
      </c>
      <c r="K391" s="663">
        <v>2.6480000000000001</v>
      </c>
      <c r="L391" s="663">
        <v>2.6429999999999998</v>
      </c>
      <c r="M391" s="663">
        <v>2.6480000000000001</v>
      </c>
      <c r="N391" s="663">
        <v>2.6480000000000001</v>
      </c>
      <c r="O391" s="663">
        <v>2.6480000000000001</v>
      </c>
      <c r="P391" s="663">
        <v>2.6379999999999999</v>
      </c>
      <c r="Q391" s="663">
        <v>2.6219999999999999</v>
      </c>
      <c r="R391" s="663">
        <v>2.5979999999999999</v>
      </c>
      <c r="S391" s="677" t="s">
        <v>131</v>
      </c>
      <c r="T391" s="677" t="s">
        <v>131</v>
      </c>
      <c r="U391" s="677" t="s">
        <v>131</v>
      </c>
      <c r="V391" s="677" t="s">
        <v>131</v>
      </c>
      <c r="W391" s="677" t="s">
        <v>131</v>
      </c>
      <c r="X391" s="677" t="s">
        <v>131</v>
      </c>
      <c r="Y391" s="402"/>
      <c r="Z391" s="402"/>
    </row>
    <row r="392" spans="2:26" ht="16.5" customHeight="1" x14ac:dyDescent="0.3">
      <c r="B392" s="493"/>
      <c r="E392" s="344" t="s">
        <v>479</v>
      </c>
      <c r="F392" s="281" t="s">
        <v>682</v>
      </c>
      <c r="G392" s="677" t="s">
        <v>131</v>
      </c>
      <c r="H392" s="677" t="s">
        <v>131</v>
      </c>
      <c r="I392" s="677" t="s">
        <v>131</v>
      </c>
      <c r="J392" s="677" t="s">
        <v>131</v>
      </c>
      <c r="K392" s="677" t="s">
        <v>131</v>
      </c>
      <c r="L392" s="677" t="s">
        <v>131</v>
      </c>
      <c r="M392" s="677" t="s">
        <v>131</v>
      </c>
      <c r="N392" s="677" t="s">
        <v>131</v>
      </c>
      <c r="O392" s="677" t="s">
        <v>131</v>
      </c>
      <c r="P392" s="677" t="s">
        <v>131</v>
      </c>
      <c r="Q392" s="677" t="s">
        <v>131</v>
      </c>
      <c r="R392" s="677" t="s">
        <v>131</v>
      </c>
      <c r="S392" s="677">
        <v>2.444</v>
      </c>
      <c r="T392" s="677">
        <v>2.444</v>
      </c>
      <c r="U392" s="677">
        <v>2.444</v>
      </c>
      <c r="V392" s="677">
        <v>2.444</v>
      </c>
      <c r="W392" s="677">
        <v>2.444</v>
      </c>
      <c r="X392" s="677">
        <v>2.444</v>
      </c>
      <c r="Y392" s="402"/>
      <c r="Z392" s="402"/>
    </row>
    <row r="393" spans="2:26" ht="16.5" customHeight="1" x14ac:dyDescent="0.3">
      <c r="B393" s="493"/>
      <c r="E393" s="343"/>
      <c r="F393" s="281" t="s">
        <v>683</v>
      </c>
      <c r="G393" s="677" t="s">
        <v>131</v>
      </c>
      <c r="H393" s="677" t="s">
        <v>131</v>
      </c>
      <c r="I393" s="677" t="s">
        <v>131</v>
      </c>
      <c r="J393" s="677" t="s">
        <v>131</v>
      </c>
      <c r="K393" s="677" t="s">
        <v>131</v>
      </c>
      <c r="L393" s="677" t="s">
        <v>131</v>
      </c>
      <c r="M393" s="677" t="s">
        <v>131</v>
      </c>
      <c r="N393" s="677" t="s">
        <v>131</v>
      </c>
      <c r="O393" s="677" t="s">
        <v>131</v>
      </c>
      <c r="P393" s="677" t="s">
        <v>131</v>
      </c>
      <c r="Q393" s="677" t="s">
        <v>131</v>
      </c>
      <c r="R393" s="677" t="s">
        <v>131</v>
      </c>
      <c r="S393" s="677">
        <v>2.6219999999999999</v>
      </c>
      <c r="T393" s="677">
        <v>2.6219999999999999</v>
      </c>
      <c r="U393" s="677">
        <v>2.6219999999999999</v>
      </c>
      <c r="V393" s="677">
        <v>2.6219999999999999</v>
      </c>
      <c r="W393" s="677">
        <v>2.6219999999999999</v>
      </c>
      <c r="X393" s="677">
        <v>2.6219999999999999</v>
      </c>
      <c r="Y393" s="402"/>
      <c r="Z393" s="402"/>
    </row>
    <row r="394" spans="2:26" ht="16.5" customHeight="1" x14ac:dyDescent="0.3">
      <c r="B394" s="493"/>
      <c r="E394" s="344" t="s">
        <v>11</v>
      </c>
      <c r="F394" s="281" t="s">
        <v>682</v>
      </c>
      <c r="G394" s="677" t="s">
        <v>131</v>
      </c>
      <c r="H394" s="677" t="s">
        <v>131</v>
      </c>
      <c r="I394" s="677" t="s">
        <v>131</v>
      </c>
      <c r="J394" s="677" t="s">
        <v>131</v>
      </c>
      <c r="K394" s="677" t="s">
        <v>131</v>
      </c>
      <c r="L394" s="677" t="s">
        <v>131</v>
      </c>
      <c r="M394" s="677" t="s">
        <v>131</v>
      </c>
      <c r="N394" s="677" t="s">
        <v>131</v>
      </c>
      <c r="O394" s="677" t="s">
        <v>131</v>
      </c>
      <c r="P394" s="677" t="s">
        <v>131</v>
      </c>
      <c r="Q394" s="677" t="s">
        <v>131</v>
      </c>
      <c r="R394" s="677" t="s">
        <v>131</v>
      </c>
      <c r="S394" s="677">
        <v>2.3250000000000002</v>
      </c>
      <c r="T394" s="677">
        <v>2.3250000000000002</v>
      </c>
      <c r="U394" s="677">
        <v>2.3250000000000002</v>
      </c>
      <c r="V394" s="677">
        <v>2.3250000000000002</v>
      </c>
      <c r="W394" s="677">
        <v>2.3250000000000002</v>
      </c>
      <c r="X394" s="677">
        <v>2.3250000000000002</v>
      </c>
      <c r="Y394" s="402"/>
      <c r="Z394" s="402"/>
    </row>
    <row r="395" spans="2:26" ht="16.5" customHeight="1" x14ac:dyDescent="0.3">
      <c r="B395" s="493"/>
      <c r="E395" s="343"/>
      <c r="F395" s="281" t="s">
        <v>683</v>
      </c>
      <c r="G395" s="677" t="s">
        <v>131</v>
      </c>
      <c r="H395" s="677" t="s">
        <v>131</v>
      </c>
      <c r="I395" s="677" t="s">
        <v>131</v>
      </c>
      <c r="J395" s="677" t="s">
        <v>131</v>
      </c>
      <c r="K395" s="677" t="s">
        <v>131</v>
      </c>
      <c r="L395" s="677" t="s">
        <v>131</v>
      </c>
      <c r="M395" s="677" t="s">
        <v>131</v>
      </c>
      <c r="N395" s="677" t="s">
        <v>131</v>
      </c>
      <c r="O395" s="677" t="s">
        <v>131</v>
      </c>
      <c r="P395" s="677" t="s">
        <v>131</v>
      </c>
      <c r="Q395" s="677" t="s">
        <v>131</v>
      </c>
      <c r="R395" s="677" t="s">
        <v>131</v>
      </c>
      <c r="S395" s="677">
        <v>2.5030000000000001</v>
      </c>
      <c r="T395" s="677">
        <v>2.5030000000000001</v>
      </c>
      <c r="U395" s="677">
        <v>2.5030000000000001</v>
      </c>
      <c r="V395" s="677">
        <v>2.5030000000000001</v>
      </c>
      <c r="W395" s="677">
        <v>2.5030000000000001</v>
      </c>
      <c r="X395" s="677">
        <v>2.5030000000000001</v>
      </c>
      <c r="Y395" s="402"/>
      <c r="Z395" s="402"/>
    </row>
    <row r="396" spans="2:26" ht="16.5" customHeight="1" x14ac:dyDescent="0.3">
      <c r="B396" s="493"/>
      <c r="E396" s="344" t="s">
        <v>12</v>
      </c>
      <c r="F396" s="281" t="s">
        <v>682</v>
      </c>
      <c r="G396" s="677" t="s">
        <v>131</v>
      </c>
      <c r="H396" s="677" t="s">
        <v>131</v>
      </c>
      <c r="I396" s="677" t="s">
        <v>131</v>
      </c>
      <c r="J396" s="677" t="s">
        <v>131</v>
      </c>
      <c r="K396" s="677" t="s">
        <v>131</v>
      </c>
      <c r="L396" s="677" t="s">
        <v>131</v>
      </c>
      <c r="M396" s="677" t="s">
        <v>131</v>
      </c>
      <c r="N396" s="677" t="s">
        <v>131</v>
      </c>
      <c r="O396" s="677" t="s">
        <v>131</v>
      </c>
      <c r="P396" s="677" t="s">
        <v>131</v>
      </c>
      <c r="Q396" s="677" t="s">
        <v>131</v>
      </c>
      <c r="R396" s="677" t="s">
        <v>131</v>
      </c>
      <c r="S396" s="677">
        <v>0.53800000000000003</v>
      </c>
      <c r="T396" s="677">
        <v>0.53800000000000003</v>
      </c>
      <c r="U396" s="677">
        <v>0.53800000000000003</v>
      </c>
      <c r="V396" s="677">
        <v>0.53800000000000003</v>
      </c>
      <c r="W396" s="677">
        <v>0.53800000000000003</v>
      </c>
      <c r="X396" s="677">
        <v>0.53800000000000003</v>
      </c>
      <c r="Y396" s="402"/>
      <c r="Z396" s="402"/>
    </row>
    <row r="397" spans="2:26" ht="16.5" customHeight="1" x14ac:dyDescent="0.3">
      <c r="B397" s="493"/>
      <c r="E397" s="343"/>
      <c r="F397" s="281" t="s">
        <v>683</v>
      </c>
      <c r="G397" s="677" t="s">
        <v>131</v>
      </c>
      <c r="H397" s="677" t="s">
        <v>131</v>
      </c>
      <c r="I397" s="677" t="s">
        <v>131</v>
      </c>
      <c r="J397" s="677" t="s">
        <v>131</v>
      </c>
      <c r="K397" s="677" t="s">
        <v>131</v>
      </c>
      <c r="L397" s="677" t="s">
        <v>131</v>
      </c>
      <c r="M397" s="677" t="s">
        <v>131</v>
      </c>
      <c r="N397" s="677" t="s">
        <v>131</v>
      </c>
      <c r="O397" s="677" t="s">
        <v>131</v>
      </c>
      <c r="P397" s="677" t="s">
        <v>131</v>
      </c>
      <c r="Q397" s="677" t="s">
        <v>131</v>
      </c>
      <c r="R397" s="677" t="s">
        <v>131</v>
      </c>
      <c r="S397" s="677">
        <v>0.71599999999999997</v>
      </c>
      <c r="T397" s="677">
        <v>0.71599999999999997</v>
      </c>
      <c r="U397" s="677">
        <v>0.71599999999999997</v>
      </c>
      <c r="V397" s="677">
        <v>0.71599999999999997</v>
      </c>
      <c r="W397" s="677">
        <v>0.71599999999999997</v>
      </c>
      <c r="X397" s="677">
        <v>0.71599999999999997</v>
      </c>
      <c r="Y397" s="402"/>
      <c r="Z397" s="402"/>
    </row>
    <row r="398" spans="2:26" ht="16.5" customHeight="1" x14ac:dyDescent="0.3">
      <c r="B398" s="493"/>
      <c r="E398" s="344" t="s">
        <v>504</v>
      </c>
      <c r="F398" s="281" t="s">
        <v>682</v>
      </c>
      <c r="G398" s="677" t="s">
        <v>131</v>
      </c>
      <c r="H398" s="677" t="s">
        <v>131</v>
      </c>
      <c r="I398" s="677" t="s">
        <v>131</v>
      </c>
      <c r="J398" s="677" t="s">
        <v>131</v>
      </c>
      <c r="K398" s="677" t="s">
        <v>131</v>
      </c>
      <c r="L398" s="677" t="s">
        <v>131</v>
      </c>
      <c r="M398" s="677" t="s">
        <v>131</v>
      </c>
      <c r="N398" s="677" t="s">
        <v>131</v>
      </c>
      <c r="O398" s="677" t="s">
        <v>131</v>
      </c>
      <c r="P398" s="677" t="s">
        <v>131</v>
      </c>
      <c r="Q398" s="677" t="s">
        <v>131</v>
      </c>
      <c r="R398" s="677" t="s">
        <v>131</v>
      </c>
      <c r="S398" s="677">
        <v>0.18099999999999999</v>
      </c>
      <c r="T398" s="677">
        <v>0.18099999999999999</v>
      </c>
      <c r="U398" s="677">
        <v>0.18099999999999999</v>
      </c>
      <c r="V398" s="677">
        <v>0.18099999999999999</v>
      </c>
      <c r="W398" s="677">
        <v>0.18099999999999999</v>
      </c>
      <c r="X398" s="677">
        <v>0.18099999999999999</v>
      </c>
      <c r="Y398" s="402"/>
      <c r="Z398" s="402"/>
    </row>
    <row r="399" spans="2:26" ht="16.5" customHeight="1" x14ac:dyDescent="0.3">
      <c r="B399" s="493"/>
      <c r="E399" s="343"/>
      <c r="F399" s="281" t="s">
        <v>683</v>
      </c>
      <c r="G399" s="677" t="s">
        <v>131</v>
      </c>
      <c r="H399" s="677" t="s">
        <v>131</v>
      </c>
      <c r="I399" s="677" t="s">
        <v>131</v>
      </c>
      <c r="J399" s="677" t="s">
        <v>131</v>
      </c>
      <c r="K399" s="677" t="s">
        <v>131</v>
      </c>
      <c r="L399" s="677" t="s">
        <v>131</v>
      </c>
      <c r="M399" s="677" t="s">
        <v>131</v>
      </c>
      <c r="N399" s="677" t="s">
        <v>131</v>
      </c>
      <c r="O399" s="677" t="s">
        <v>131</v>
      </c>
      <c r="P399" s="677" t="s">
        <v>131</v>
      </c>
      <c r="Q399" s="677" t="s">
        <v>131</v>
      </c>
      <c r="R399" s="677" t="s">
        <v>131</v>
      </c>
      <c r="S399" s="677">
        <v>0.35899999999999999</v>
      </c>
      <c r="T399" s="677">
        <v>0.35899999999999999</v>
      </c>
      <c r="U399" s="677">
        <v>0.35899999999999999</v>
      </c>
      <c r="V399" s="677">
        <v>0.35899999999999999</v>
      </c>
      <c r="W399" s="677">
        <v>0.35899999999999999</v>
      </c>
      <c r="X399" s="677">
        <v>0.35899999999999999</v>
      </c>
      <c r="Y399" s="402"/>
      <c r="Z399" s="402"/>
    </row>
    <row r="400" spans="2:26" ht="16.5" customHeight="1" x14ac:dyDescent="0.3">
      <c r="B400" s="493"/>
      <c r="E400" s="840" t="s">
        <v>1511</v>
      </c>
      <c r="F400" s="827"/>
      <c r="G400" s="677">
        <v>0.51</v>
      </c>
      <c r="H400" s="677">
        <v>0.51</v>
      </c>
      <c r="I400" s="677">
        <v>0.51</v>
      </c>
      <c r="J400" s="677">
        <v>0.51</v>
      </c>
      <c r="K400" s="677">
        <v>0.51</v>
      </c>
      <c r="L400" s="677">
        <v>0.51</v>
      </c>
      <c r="M400" s="677">
        <v>0.51</v>
      </c>
      <c r="N400" s="677">
        <v>0.51</v>
      </c>
      <c r="O400" s="677">
        <v>0.51</v>
      </c>
      <c r="P400" s="677">
        <v>0.51</v>
      </c>
      <c r="Q400" s="677">
        <v>0.51</v>
      </c>
      <c r="R400" s="677">
        <v>0.51</v>
      </c>
      <c r="S400" s="677">
        <v>0.51</v>
      </c>
      <c r="T400" s="677">
        <v>0.51</v>
      </c>
      <c r="U400" s="677">
        <v>0.51</v>
      </c>
      <c r="V400" s="677">
        <v>0.51</v>
      </c>
      <c r="W400" s="677">
        <v>0.51</v>
      </c>
      <c r="X400" s="677">
        <v>0.51</v>
      </c>
      <c r="Y400" s="402"/>
      <c r="Z400" s="402"/>
    </row>
    <row r="401" spans="1:57" ht="16.5" customHeight="1" x14ac:dyDescent="0.3">
      <c r="B401" s="493"/>
      <c r="E401" s="943" t="s">
        <v>1503</v>
      </c>
      <c r="F401" s="827"/>
      <c r="G401" s="944">
        <v>0.26</v>
      </c>
      <c r="H401" s="944">
        <v>0.26</v>
      </c>
      <c r="I401" s="944">
        <v>0.26</v>
      </c>
      <c r="J401" s="944">
        <v>0.26</v>
      </c>
      <c r="K401" s="944">
        <v>0.26</v>
      </c>
      <c r="L401" s="944">
        <v>0.26</v>
      </c>
      <c r="M401" s="944">
        <v>0.26</v>
      </c>
      <c r="N401" s="944">
        <v>0.26</v>
      </c>
      <c r="O401" s="944">
        <v>0.26</v>
      </c>
      <c r="P401" s="944">
        <v>0.26</v>
      </c>
      <c r="Q401" s="944">
        <v>0.26</v>
      </c>
      <c r="R401" s="944">
        <v>0.26</v>
      </c>
      <c r="S401" s="944">
        <v>0.26</v>
      </c>
      <c r="T401" s="944">
        <v>0.26</v>
      </c>
      <c r="U401" s="944">
        <v>0.26</v>
      </c>
      <c r="V401" s="944">
        <v>0.26</v>
      </c>
      <c r="W401" s="945">
        <v>0.26</v>
      </c>
      <c r="X401" s="677">
        <v>0.26</v>
      </c>
      <c r="Y401" s="402"/>
      <c r="Z401" s="402"/>
    </row>
    <row r="402" spans="1:57" s="795" customFormat="1" ht="49.5" customHeight="1" x14ac:dyDescent="0.3">
      <c r="A402" s="484"/>
      <c r="B402" s="493"/>
      <c r="C402" s="794"/>
      <c r="E402" s="1240" t="s">
        <v>1560</v>
      </c>
      <c r="F402" s="1240"/>
      <c r="G402" s="1240"/>
      <c r="H402" s="1240"/>
      <c r="I402" s="1240"/>
      <c r="J402" s="1240"/>
      <c r="K402" s="1240"/>
      <c r="L402" s="1240"/>
      <c r="M402" s="1240"/>
      <c r="N402" s="1240"/>
      <c r="O402" s="1240"/>
      <c r="P402" s="1240"/>
      <c r="Q402" s="1240"/>
      <c r="R402" s="1240"/>
      <c r="S402" s="1240"/>
      <c r="T402" s="1240"/>
      <c r="U402" s="1240"/>
      <c r="V402" s="1240"/>
      <c r="W402" s="1240"/>
      <c r="X402" s="1240"/>
    </row>
    <row r="403" spans="1:57" s="795" customFormat="1" ht="16.5" customHeight="1" x14ac:dyDescent="0.3">
      <c r="A403" s="484"/>
      <c r="B403" s="493"/>
      <c r="C403" s="794"/>
      <c r="E403" s="947" t="s">
        <v>1622</v>
      </c>
      <c r="F403" s="946"/>
      <c r="G403" s="946"/>
      <c r="H403" s="946"/>
      <c r="I403" s="946"/>
      <c r="J403" s="946"/>
      <c r="K403" s="946"/>
      <c r="L403" s="946"/>
      <c r="M403" s="946"/>
      <c r="N403" s="946"/>
      <c r="O403" s="946"/>
      <c r="P403" s="946"/>
      <c r="Q403" s="946"/>
      <c r="R403" s="946"/>
      <c r="S403" s="946"/>
      <c r="T403" s="946"/>
      <c r="U403" s="946"/>
      <c r="V403" s="946"/>
      <c r="W403" s="946"/>
      <c r="X403" s="946"/>
    </row>
    <row r="404" spans="1:57" s="795" customFormat="1" ht="16.5" customHeight="1" x14ac:dyDescent="0.3">
      <c r="A404" s="484"/>
      <c r="B404" s="493"/>
      <c r="C404" s="794"/>
      <c r="E404" s="803"/>
      <c r="F404" s="803"/>
      <c r="G404" s="803"/>
      <c r="H404" s="803"/>
      <c r="I404" s="803"/>
      <c r="J404" s="803"/>
      <c r="K404" s="803"/>
      <c r="L404" s="803"/>
      <c r="M404" s="803"/>
      <c r="N404" s="803"/>
      <c r="O404" s="803"/>
      <c r="P404" s="803"/>
      <c r="Q404" s="803"/>
      <c r="R404" s="803"/>
      <c r="S404" s="803"/>
      <c r="T404" s="803"/>
      <c r="U404" s="803"/>
      <c r="V404" s="803"/>
      <c r="W404" s="803"/>
    </row>
    <row r="405" spans="1:57" s="795" customFormat="1" x14ac:dyDescent="0.3">
      <c r="A405" s="484"/>
      <c r="B405" s="493"/>
      <c r="C405" s="794"/>
      <c r="E405" s="817" t="s">
        <v>1623</v>
      </c>
      <c r="F405" s="813"/>
      <c r="G405" s="813"/>
      <c r="H405" s="813"/>
      <c r="I405" s="813"/>
      <c r="J405" s="813"/>
      <c r="K405" s="813"/>
      <c r="L405" s="813"/>
      <c r="M405" s="813"/>
      <c r="N405" s="813"/>
      <c r="O405" s="813"/>
      <c r="P405" s="813"/>
      <c r="Q405" s="813"/>
      <c r="R405" s="813"/>
      <c r="S405" s="813"/>
      <c r="T405" s="813"/>
      <c r="U405" s="813"/>
      <c r="V405" s="813"/>
      <c r="W405" s="813"/>
      <c r="X405" s="813"/>
      <c r="Y405" s="813"/>
      <c r="Z405" s="813"/>
      <c r="AA405" s="813"/>
      <c r="AB405" s="813"/>
      <c r="AC405" s="813"/>
      <c r="AD405" s="813"/>
      <c r="AE405" s="813"/>
      <c r="AF405" s="813"/>
      <c r="AG405" s="813"/>
      <c r="AH405" s="813"/>
      <c r="AI405" s="813"/>
      <c r="AJ405" s="813"/>
      <c r="AK405" s="813"/>
      <c r="AL405" s="813"/>
      <c r="AM405" s="813"/>
      <c r="AN405" s="813"/>
      <c r="AO405" s="813"/>
      <c r="AP405" s="813"/>
      <c r="AQ405" s="813"/>
      <c r="AR405" s="813"/>
      <c r="AS405" s="813"/>
      <c r="AT405" s="813"/>
      <c r="AU405" s="813"/>
      <c r="AV405" s="813"/>
      <c r="AW405" s="813"/>
      <c r="AX405" s="813"/>
      <c r="AY405" s="813"/>
      <c r="AZ405" s="813"/>
      <c r="BA405" s="813"/>
      <c r="BB405" s="813"/>
      <c r="BC405" s="813"/>
      <c r="BD405" s="813"/>
      <c r="BE405" s="813"/>
    </row>
    <row r="406" spans="1:57" s="795" customFormat="1" x14ac:dyDescent="0.3">
      <c r="A406" s="484"/>
      <c r="B406" s="493"/>
      <c r="C406" s="794"/>
      <c r="E406" s="805" t="s">
        <v>1624</v>
      </c>
      <c r="F406" s="813"/>
      <c r="G406" s="813"/>
      <c r="H406" s="813"/>
      <c r="I406" s="813"/>
      <c r="J406" s="813"/>
      <c r="K406" s="813"/>
      <c r="L406" s="813"/>
      <c r="M406" s="813"/>
      <c r="N406" s="813"/>
      <c r="O406" s="813"/>
      <c r="P406" s="813"/>
      <c r="Q406" s="813"/>
      <c r="R406" s="813"/>
      <c r="S406" s="813"/>
      <c r="T406" s="813"/>
      <c r="U406" s="813"/>
      <c r="V406" s="813"/>
      <c r="W406" s="813"/>
      <c r="X406" s="813"/>
      <c r="Y406" s="813"/>
      <c r="Z406" s="813"/>
      <c r="AA406" s="813"/>
      <c r="AB406" s="813"/>
      <c r="AC406" s="813"/>
      <c r="AD406" s="813"/>
      <c r="AE406" s="813"/>
      <c r="AF406" s="813"/>
      <c r="AG406" s="813"/>
      <c r="AH406" s="813"/>
      <c r="AI406" s="813"/>
      <c r="AJ406" s="813"/>
      <c r="AK406" s="813"/>
      <c r="AL406" s="813"/>
      <c r="AM406" s="813"/>
      <c r="AN406" s="813"/>
      <c r="AO406" s="813"/>
      <c r="AP406" s="813"/>
      <c r="AQ406" s="813"/>
      <c r="AR406" s="813"/>
      <c r="AS406" s="813"/>
      <c r="AT406" s="813"/>
      <c r="AU406" s="813"/>
      <c r="AV406" s="813"/>
      <c r="AW406" s="813"/>
      <c r="AX406" s="813"/>
      <c r="AY406" s="813"/>
      <c r="AZ406" s="813"/>
      <c r="BA406" s="813"/>
      <c r="BB406" s="813"/>
      <c r="BC406" s="813"/>
      <c r="BD406" s="813"/>
      <c r="BE406" s="813"/>
    </row>
    <row r="407" spans="1:57" s="795" customFormat="1" ht="18" x14ac:dyDescent="0.3">
      <c r="A407" s="484"/>
      <c r="B407" s="493"/>
      <c r="C407" s="794"/>
      <c r="E407" s="948" t="s">
        <v>1625</v>
      </c>
      <c r="F407" s="813"/>
      <c r="G407" s="813"/>
      <c r="H407" s="813"/>
      <c r="I407" s="813"/>
      <c r="J407" s="813"/>
      <c r="K407" s="813"/>
      <c r="L407" s="813"/>
      <c r="M407" s="813"/>
      <c r="N407" s="813"/>
      <c r="O407" s="813"/>
      <c r="P407" s="813"/>
      <c r="Q407" s="813"/>
      <c r="R407" s="813"/>
      <c r="S407" s="813"/>
      <c r="T407" s="813"/>
      <c r="U407" s="813"/>
      <c r="V407" s="813"/>
      <c r="W407" s="813"/>
      <c r="X407" s="813"/>
      <c r="Y407" s="813"/>
      <c r="Z407" s="813"/>
      <c r="AA407" s="813"/>
      <c r="AB407" s="813"/>
      <c r="AC407" s="813"/>
      <c r="AD407" s="813"/>
      <c r="AE407" s="813"/>
      <c r="AF407" s="813"/>
      <c r="AG407" s="813"/>
      <c r="AH407" s="813"/>
      <c r="AI407" s="813"/>
      <c r="AJ407" s="813"/>
      <c r="AK407" s="813"/>
      <c r="AL407" s="813"/>
      <c r="AM407" s="813"/>
      <c r="AN407" s="813"/>
      <c r="AO407" s="813"/>
      <c r="AP407" s="813"/>
      <c r="AQ407" s="813"/>
      <c r="AR407" s="813"/>
      <c r="AS407" s="813"/>
      <c r="AT407" s="813"/>
      <c r="AU407" s="813"/>
      <c r="AV407" s="813"/>
      <c r="AW407" s="813"/>
      <c r="AX407" s="813"/>
      <c r="AY407" s="813"/>
      <c r="AZ407" s="813"/>
      <c r="BA407" s="813"/>
      <c r="BB407" s="813"/>
      <c r="BC407" s="813"/>
      <c r="BD407" s="813"/>
      <c r="BE407" s="813"/>
    </row>
    <row r="408" spans="1:57" s="795" customFormat="1" x14ac:dyDescent="0.3">
      <c r="A408" s="484"/>
      <c r="B408" s="493"/>
      <c r="C408" s="794"/>
      <c r="E408" s="817" t="s">
        <v>868</v>
      </c>
      <c r="F408" s="813"/>
      <c r="G408" s="813"/>
      <c r="H408" s="813"/>
      <c r="I408" s="813"/>
      <c r="J408" s="813"/>
      <c r="K408" s="813"/>
      <c r="L408" s="813"/>
      <c r="M408" s="813"/>
      <c r="N408" s="813"/>
      <c r="O408" s="813"/>
      <c r="P408" s="813"/>
      <c r="Q408" s="813"/>
      <c r="R408" s="813"/>
      <c r="S408" s="813"/>
      <c r="T408" s="813"/>
      <c r="U408" s="813"/>
      <c r="V408" s="813"/>
      <c r="W408" s="813"/>
      <c r="X408" s="813"/>
      <c r="Y408" s="813"/>
      <c r="Z408" s="813"/>
      <c r="AA408" s="813"/>
      <c r="AB408" s="813"/>
      <c r="AC408" s="813"/>
      <c r="AD408" s="813"/>
      <c r="AE408" s="813"/>
      <c r="AF408" s="813"/>
      <c r="AG408" s="813"/>
      <c r="AH408" s="813"/>
      <c r="AI408" s="813"/>
      <c r="AJ408" s="813"/>
      <c r="AK408" s="813"/>
      <c r="AL408" s="813"/>
      <c r="AM408" s="813"/>
      <c r="AN408" s="813"/>
      <c r="AO408" s="813"/>
      <c r="AP408" s="813"/>
      <c r="AQ408" s="813"/>
      <c r="AR408" s="813"/>
      <c r="AS408" s="813"/>
      <c r="AT408" s="813"/>
      <c r="AU408" s="813"/>
      <c r="AV408" s="813"/>
      <c r="AW408" s="813"/>
      <c r="AX408" s="813"/>
      <c r="AY408" s="813"/>
      <c r="AZ408" s="813"/>
      <c r="BA408" s="813"/>
      <c r="BB408" s="813"/>
      <c r="BC408" s="813"/>
      <c r="BD408" s="813"/>
      <c r="BE408" s="813"/>
    </row>
    <row r="409" spans="1:57" s="795" customFormat="1" x14ac:dyDescent="0.3">
      <c r="A409" s="484"/>
      <c r="B409" s="493"/>
      <c r="C409" s="794"/>
      <c r="E409" s="805" t="s">
        <v>1512</v>
      </c>
      <c r="F409" s="813"/>
      <c r="G409" s="813"/>
      <c r="H409" s="813"/>
      <c r="I409" s="813"/>
      <c r="J409" s="813"/>
      <c r="K409" s="813"/>
      <c r="L409" s="813"/>
      <c r="M409" s="813"/>
      <c r="N409" s="813"/>
      <c r="O409" s="813"/>
      <c r="P409" s="813"/>
      <c r="Q409" s="813"/>
      <c r="R409" s="813"/>
      <c r="S409" s="813"/>
      <c r="T409" s="813"/>
      <c r="U409" s="813"/>
      <c r="V409" s="813"/>
      <c r="W409" s="813"/>
      <c r="X409" s="813"/>
      <c r="Y409" s="813"/>
      <c r="Z409" s="813"/>
      <c r="AA409" s="813"/>
      <c r="AB409" s="813"/>
      <c r="AC409" s="813"/>
      <c r="AD409" s="813"/>
      <c r="AE409" s="813"/>
      <c r="AF409" s="813"/>
      <c r="AG409" s="813"/>
      <c r="AH409" s="813"/>
      <c r="AI409" s="813"/>
      <c r="AJ409" s="813"/>
      <c r="AK409" s="813"/>
      <c r="AL409" s="813"/>
      <c r="AM409" s="813"/>
      <c r="AN409" s="813"/>
      <c r="AO409" s="813"/>
      <c r="AP409" s="813"/>
      <c r="AQ409" s="813"/>
      <c r="AR409" s="813"/>
      <c r="AS409" s="813"/>
      <c r="AT409" s="813"/>
      <c r="AU409" s="813"/>
      <c r="AV409" s="813"/>
      <c r="AW409" s="813"/>
      <c r="AX409" s="813"/>
      <c r="AY409" s="813"/>
      <c r="AZ409" s="813"/>
      <c r="BA409" s="813"/>
      <c r="BB409" s="813"/>
      <c r="BC409" s="813"/>
      <c r="BD409" s="813"/>
      <c r="BE409" s="813"/>
    </row>
    <row r="410" spans="1:57" s="795" customFormat="1" x14ac:dyDescent="0.3">
      <c r="A410" s="484"/>
      <c r="B410" s="493"/>
      <c r="C410" s="794"/>
      <c r="E410" s="805" t="s">
        <v>1513</v>
      </c>
      <c r="F410" s="813"/>
      <c r="G410" s="813"/>
      <c r="H410" s="813"/>
      <c r="I410" s="813"/>
      <c r="J410" s="813"/>
      <c r="K410" s="813"/>
      <c r="L410" s="813"/>
      <c r="M410" s="813"/>
      <c r="N410" s="813"/>
      <c r="O410" s="813"/>
      <c r="P410" s="813"/>
      <c r="Q410" s="813"/>
      <c r="R410" s="813"/>
      <c r="S410" s="813"/>
      <c r="T410" s="813"/>
      <c r="U410" s="813"/>
      <c r="V410" s="813"/>
      <c r="W410" s="813"/>
      <c r="X410" s="813"/>
      <c r="Y410" s="813"/>
      <c r="Z410" s="813"/>
      <c r="AA410" s="813"/>
      <c r="AB410" s="813"/>
      <c r="AC410" s="813"/>
      <c r="AD410" s="813"/>
      <c r="AE410" s="813"/>
      <c r="AF410" s="813"/>
      <c r="AG410" s="813"/>
      <c r="AH410" s="813"/>
      <c r="AI410" s="813"/>
      <c r="AJ410" s="813"/>
      <c r="AK410" s="813"/>
      <c r="AL410" s="813"/>
      <c r="AM410" s="813"/>
      <c r="AN410" s="813"/>
      <c r="AO410" s="813"/>
      <c r="AP410" s="813"/>
      <c r="AQ410" s="813"/>
      <c r="AR410" s="813"/>
      <c r="AS410" s="813"/>
      <c r="AT410" s="813"/>
      <c r="AU410" s="813"/>
      <c r="AV410" s="813"/>
      <c r="AW410" s="813"/>
      <c r="AX410" s="813"/>
      <c r="AY410" s="813"/>
      <c r="AZ410" s="813"/>
      <c r="BA410" s="813"/>
      <c r="BB410" s="813"/>
      <c r="BC410" s="813"/>
      <c r="BD410" s="813"/>
      <c r="BE410" s="813"/>
    </row>
    <row r="411" spans="1:57" s="795" customFormat="1" x14ac:dyDescent="0.3">
      <c r="A411" s="484"/>
      <c r="B411" s="493"/>
      <c r="C411" s="794"/>
      <c r="E411" s="817" t="s">
        <v>867</v>
      </c>
      <c r="F411" s="813"/>
      <c r="G411" s="813"/>
      <c r="H411" s="813"/>
      <c r="I411" s="813"/>
      <c r="J411" s="813"/>
      <c r="K411" s="813"/>
      <c r="L411" s="813"/>
      <c r="M411" s="813"/>
      <c r="N411" s="813"/>
      <c r="O411" s="813"/>
      <c r="P411" s="813"/>
      <c r="Q411" s="813"/>
      <c r="R411" s="813"/>
      <c r="S411" s="813"/>
      <c r="T411" s="813"/>
      <c r="U411" s="813"/>
      <c r="V411" s="813"/>
      <c r="W411" s="813"/>
      <c r="X411" s="813"/>
      <c r="Y411" s="813"/>
      <c r="Z411" s="813"/>
      <c r="AA411" s="813"/>
      <c r="AB411" s="813"/>
      <c r="AC411" s="813"/>
      <c r="AD411" s="813"/>
      <c r="AE411" s="813"/>
      <c r="AF411" s="813"/>
      <c r="AG411" s="813"/>
      <c r="AH411" s="813"/>
      <c r="AI411" s="813"/>
      <c r="AJ411" s="813"/>
      <c r="AK411" s="813"/>
      <c r="AL411" s="813"/>
      <c r="AM411" s="813"/>
      <c r="AN411" s="813"/>
      <c r="AO411" s="813"/>
      <c r="AP411" s="813"/>
      <c r="AQ411" s="813"/>
      <c r="AR411" s="813"/>
      <c r="AS411" s="813"/>
      <c r="AT411" s="813"/>
      <c r="AU411" s="813"/>
      <c r="AV411" s="813"/>
      <c r="AW411" s="813"/>
      <c r="AX411" s="813"/>
      <c r="AY411" s="813"/>
      <c r="AZ411" s="813"/>
      <c r="BA411" s="813"/>
      <c r="BB411" s="813"/>
      <c r="BC411" s="813"/>
      <c r="BD411" s="813"/>
      <c r="BE411" s="813"/>
    </row>
    <row r="412" spans="1:57" s="795" customFormat="1" x14ac:dyDescent="0.3">
      <c r="A412" s="484"/>
      <c r="B412" s="493"/>
      <c r="C412" s="794"/>
      <c r="E412" s="805" t="s">
        <v>1626</v>
      </c>
      <c r="F412" s="813"/>
      <c r="G412" s="813"/>
      <c r="H412" s="813"/>
      <c r="I412" s="813"/>
      <c r="J412" s="813"/>
      <c r="K412" s="813"/>
      <c r="L412" s="813"/>
      <c r="M412" s="813"/>
      <c r="N412" s="813"/>
      <c r="O412" s="813"/>
      <c r="P412" s="813"/>
      <c r="Q412" s="813"/>
      <c r="R412" s="813"/>
      <c r="S412" s="813"/>
      <c r="T412" s="813"/>
      <c r="U412" s="813"/>
      <c r="V412" s="813"/>
      <c r="W412" s="813"/>
      <c r="X412" s="813"/>
      <c r="Y412" s="813"/>
      <c r="Z412" s="813"/>
      <c r="AA412" s="813"/>
      <c r="AB412" s="813"/>
      <c r="AC412" s="813"/>
      <c r="AD412" s="813"/>
      <c r="AE412" s="813"/>
      <c r="AF412" s="813"/>
      <c r="AG412" s="813"/>
      <c r="AH412" s="813"/>
      <c r="AI412" s="813"/>
      <c r="AJ412" s="813"/>
      <c r="AK412" s="813"/>
      <c r="AL412" s="813"/>
      <c r="AM412" s="813"/>
      <c r="AN412" s="813"/>
      <c r="AO412" s="813"/>
      <c r="AP412" s="813"/>
      <c r="AQ412" s="813"/>
      <c r="AR412" s="813"/>
      <c r="AS412" s="813"/>
      <c r="AT412" s="813"/>
      <c r="AU412" s="813"/>
      <c r="AV412" s="813"/>
      <c r="AW412" s="813"/>
      <c r="AX412" s="813"/>
      <c r="AY412" s="813"/>
      <c r="AZ412" s="813"/>
      <c r="BA412" s="813"/>
      <c r="BB412" s="813"/>
      <c r="BC412" s="813"/>
      <c r="BD412" s="813"/>
      <c r="BE412" s="813"/>
    </row>
    <row r="413" spans="1:57" s="795" customFormat="1" x14ac:dyDescent="0.3">
      <c r="A413" s="484"/>
      <c r="B413" s="493"/>
      <c r="C413" s="794"/>
      <c r="E413" s="1256" t="s">
        <v>1342</v>
      </c>
      <c r="F413" s="1256"/>
      <c r="G413" s="1256"/>
      <c r="H413" s="1256"/>
      <c r="I413" s="1256"/>
      <c r="J413" s="1256"/>
      <c r="K413" s="1256"/>
      <c r="L413" s="1256"/>
      <c r="M413" s="813"/>
      <c r="N413" s="813"/>
      <c r="O413" s="813"/>
      <c r="P413" s="813"/>
      <c r="Q413" s="813"/>
      <c r="R413" s="813"/>
      <c r="S413" s="813"/>
      <c r="T413" s="813"/>
      <c r="U413" s="813"/>
      <c r="V413" s="813"/>
      <c r="W413" s="813"/>
      <c r="X413" s="813"/>
      <c r="Y413" s="813"/>
      <c r="Z413" s="813"/>
      <c r="AA413" s="813"/>
      <c r="AB413" s="813"/>
      <c r="AC413" s="813"/>
      <c r="AD413" s="813"/>
      <c r="AE413" s="813"/>
      <c r="AF413" s="813"/>
      <c r="AG413" s="813"/>
      <c r="AH413" s="813"/>
      <c r="AI413" s="813"/>
      <c r="AJ413" s="813"/>
      <c r="AK413" s="813"/>
      <c r="AL413" s="813"/>
      <c r="AM413" s="813"/>
      <c r="AN413" s="813"/>
      <c r="AO413" s="813"/>
      <c r="AP413" s="813"/>
      <c r="AQ413" s="813"/>
      <c r="AR413" s="813"/>
      <c r="AS413" s="813"/>
      <c r="AT413" s="813"/>
      <c r="AU413" s="813"/>
      <c r="AV413" s="813"/>
      <c r="AW413" s="813"/>
      <c r="AX413" s="813"/>
      <c r="AY413" s="813"/>
      <c r="AZ413" s="813"/>
      <c r="BA413" s="813"/>
      <c r="BB413" s="813"/>
      <c r="BC413" s="813"/>
      <c r="BD413" s="813"/>
      <c r="BE413" s="813"/>
    </row>
    <row r="414" spans="1:57" s="795" customFormat="1" x14ac:dyDescent="0.3">
      <c r="A414" s="484"/>
      <c r="B414" s="493"/>
      <c r="C414" s="794"/>
      <c r="E414" s="805" t="s">
        <v>1627</v>
      </c>
      <c r="G414" s="926"/>
      <c r="H414" s="926"/>
      <c r="I414" s="926"/>
      <c r="J414" s="926"/>
      <c r="K414" s="926"/>
      <c r="L414" s="926"/>
      <c r="M414" s="813"/>
      <c r="N414" s="813"/>
      <c r="O414" s="813"/>
      <c r="P414" s="813"/>
      <c r="Q414" s="813"/>
      <c r="R414" s="813"/>
      <c r="S414" s="813"/>
      <c r="T414" s="813"/>
      <c r="U414" s="813"/>
      <c r="V414" s="813"/>
      <c r="W414" s="813"/>
      <c r="X414" s="813"/>
      <c r="Y414" s="813"/>
      <c r="Z414" s="813"/>
      <c r="AA414" s="813"/>
      <c r="AB414" s="813"/>
      <c r="AC414" s="813"/>
      <c r="AD414" s="813"/>
      <c r="AE414" s="813"/>
      <c r="AF414" s="813"/>
      <c r="AG414" s="813"/>
      <c r="AH414" s="813"/>
      <c r="AI414" s="813"/>
      <c r="AJ414" s="813"/>
      <c r="AK414" s="813"/>
      <c r="AL414" s="813"/>
      <c r="AM414" s="813"/>
      <c r="AN414" s="813"/>
      <c r="AO414" s="813"/>
      <c r="AP414" s="813"/>
      <c r="AQ414" s="813"/>
      <c r="AR414" s="813"/>
      <c r="AS414" s="813"/>
      <c r="AT414" s="813"/>
      <c r="AU414" s="813"/>
      <c r="AV414" s="813"/>
      <c r="AW414" s="813"/>
      <c r="AX414" s="813"/>
      <c r="AY414" s="813"/>
      <c r="AZ414" s="813"/>
      <c r="BA414" s="813"/>
      <c r="BB414" s="813"/>
      <c r="BC414" s="813"/>
      <c r="BD414" s="813"/>
      <c r="BE414" s="813"/>
    </row>
    <row r="415" spans="1:57" s="795" customFormat="1" x14ac:dyDescent="0.3">
      <c r="A415" s="484"/>
      <c r="B415" s="493"/>
      <c r="C415" s="794"/>
      <c r="E415" s="1254" t="s">
        <v>1344</v>
      </c>
      <c r="F415" s="1254"/>
      <c r="G415" s="1254"/>
      <c r="H415" s="813"/>
      <c r="I415" s="813"/>
      <c r="J415" s="813"/>
      <c r="K415" s="813"/>
      <c r="L415" s="813"/>
      <c r="M415" s="813"/>
      <c r="N415" s="813"/>
      <c r="O415" s="813"/>
      <c r="P415" s="813"/>
      <c r="Q415" s="813"/>
      <c r="R415" s="813"/>
      <c r="S415" s="813"/>
      <c r="T415" s="813"/>
      <c r="U415" s="813"/>
      <c r="V415" s="813"/>
      <c r="W415" s="813"/>
      <c r="X415" s="813"/>
      <c r="Y415" s="813"/>
      <c r="Z415" s="813"/>
      <c r="AA415" s="813"/>
      <c r="AB415" s="813"/>
      <c r="AC415" s="813"/>
      <c r="AD415" s="813"/>
      <c r="AE415" s="813"/>
      <c r="AF415" s="813"/>
      <c r="AG415" s="813"/>
      <c r="AH415" s="813"/>
      <c r="AI415" s="813"/>
      <c r="AJ415" s="813"/>
      <c r="AK415" s="813"/>
      <c r="AL415" s="813"/>
      <c r="AM415" s="813"/>
      <c r="AN415" s="813"/>
      <c r="AO415" s="813"/>
      <c r="AP415" s="813"/>
      <c r="AQ415" s="813"/>
      <c r="AR415" s="813"/>
      <c r="AS415" s="813"/>
      <c r="AT415" s="813"/>
      <c r="AU415" s="813"/>
      <c r="AV415" s="813"/>
      <c r="AW415" s="813"/>
      <c r="AX415" s="813"/>
      <c r="AY415" s="813"/>
      <c r="AZ415" s="813"/>
      <c r="BA415" s="813"/>
      <c r="BB415" s="813"/>
      <c r="BC415" s="813"/>
      <c r="BD415" s="813"/>
      <c r="BE415" s="813"/>
    </row>
    <row r="416" spans="1:57" s="795" customFormat="1" ht="18" x14ac:dyDescent="0.3">
      <c r="A416" s="484"/>
      <c r="B416" s="493"/>
      <c r="C416" s="794"/>
      <c r="E416" s="958" t="s">
        <v>1629</v>
      </c>
      <c r="F416" s="954"/>
      <c r="G416" s="954"/>
      <c r="H416" s="813"/>
      <c r="I416" s="813"/>
      <c r="J416" s="813"/>
      <c r="K416" s="813"/>
      <c r="L416" s="813"/>
      <c r="M416" s="813"/>
      <c r="N416" s="813"/>
      <c r="O416" s="813"/>
      <c r="P416" s="813"/>
      <c r="Q416" s="813"/>
      <c r="R416" s="813"/>
      <c r="S416" s="813"/>
      <c r="T416" s="813"/>
      <c r="U416" s="813"/>
      <c r="V416" s="813"/>
      <c r="W416" s="813"/>
      <c r="X416" s="813"/>
      <c r="Y416" s="813"/>
      <c r="Z416" s="813"/>
      <c r="AA416" s="813"/>
      <c r="AB416" s="813"/>
      <c r="AC416" s="813"/>
      <c r="AD416" s="813"/>
      <c r="AE416" s="813"/>
      <c r="AF416" s="813"/>
      <c r="AG416" s="813"/>
      <c r="AH416" s="813"/>
      <c r="AI416" s="813"/>
      <c r="AJ416" s="813"/>
      <c r="AK416" s="813"/>
      <c r="AL416" s="813"/>
      <c r="AM416" s="813"/>
      <c r="AN416" s="813"/>
      <c r="AO416" s="813"/>
      <c r="AP416" s="813"/>
      <c r="AQ416" s="813"/>
      <c r="AR416" s="813"/>
      <c r="AS416" s="813"/>
      <c r="AT416" s="813"/>
      <c r="AU416" s="813"/>
      <c r="AV416" s="813"/>
      <c r="AW416" s="813"/>
      <c r="AX416" s="813"/>
      <c r="AY416" s="813"/>
      <c r="AZ416" s="813"/>
      <c r="BA416" s="813"/>
      <c r="BB416" s="813"/>
      <c r="BC416" s="813"/>
      <c r="BD416" s="813"/>
      <c r="BE416" s="813"/>
    </row>
    <row r="417" spans="1:61" s="795" customFormat="1" x14ac:dyDescent="0.3">
      <c r="A417" s="484"/>
      <c r="B417" s="493"/>
      <c r="C417" s="794"/>
      <c r="E417" s="839" t="s">
        <v>1514</v>
      </c>
      <c r="F417" s="813"/>
      <c r="G417" s="813"/>
      <c r="H417" s="813"/>
      <c r="I417" s="813"/>
      <c r="J417" s="813"/>
      <c r="K417" s="813"/>
      <c r="L417" s="813"/>
      <c r="M417" s="813"/>
      <c r="N417" s="813"/>
      <c r="O417" s="813"/>
      <c r="P417" s="813"/>
      <c r="Q417" s="813"/>
      <c r="R417" s="813"/>
      <c r="S417" s="813"/>
      <c r="T417" s="813"/>
      <c r="U417" s="813"/>
      <c r="V417" s="813"/>
      <c r="W417" s="813"/>
      <c r="X417" s="813"/>
      <c r="Y417" s="813"/>
      <c r="Z417" s="813"/>
      <c r="AA417" s="813"/>
      <c r="AB417" s="813"/>
      <c r="AC417" s="813"/>
      <c r="AD417" s="813"/>
      <c r="AE417" s="813"/>
      <c r="AF417" s="813"/>
      <c r="AG417" s="813"/>
      <c r="AH417" s="813"/>
      <c r="AI417" s="813"/>
      <c r="AJ417" s="813"/>
      <c r="AK417" s="813"/>
      <c r="AL417" s="813"/>
      <c r="AM417" s="813"/>
      <c r="AN417" s="813"/>
      <c r="AO417" s="813"/>
      <c r="AP417" s="813"/>
      <c r="AQ417" s="813"/>
      <c r="AR417" s="813"/>
      <c r="AS417" s="813"/>
      <c r="AT417" s="813"/>
      <c r="AU417" s="813"/>
      <c r="AV417" s="813"/>
      <c r="AW417" s="813"/>
      <c r="AX417" s="813"/>
      <c r="AY417" s="813"/>
      <c r="AZ417" s="813"/>
      <c r="BA417" s="813"/>
      <c r="BB417" s="813"/>
      <c r="BC417" s="813"/>
      <c r="BD417" s="813"/>
      <c r="BE417" s="813"/>
    </row>
    <row r="418" spans="1:61" s="795" customFormat="1" x14ac:dyDescent="0.3">
      <c r="A418" s="484"/>
      <c r="B418" s="493"/>
      <c r="C418" s="794"/>
      <c r="E418" s="1254" t="s">
        <v>1515</v>
      </c>
      <c r="F418" s="1254"/>
      <c r="G418" s="813"/>
      <c r="H418" s="813"/>
      <c r="I418" s="813"/>
      <c r="J418" s="813"/>
      <c r="K418" s="813"/>
      <c r="L418" s="813"/>
      <c r="M418" s="813"/>
      <c r="N418" s="813"/>
      <c r="O418" s="813"/>
      <c r="P418" s="813"/>
      <c r="Q418" s="813"/>
      <c r="R418" s="813"/>
      <c r="S418" s="813"/>
      <c r="T418" s="813"/>
      <c r="U418" s="813"/>
      <c r="V418" s="813"/>
      <c r="W418" s="813"/>
      <c r="X418" s="813"/>
      <c r="Y418" s="813"/>
      <c r="Z418" s="813"/>
      <c r="AA418" s="813"/>
      <c r="AB418" s="813"/>
      <c r="AC418" s="813"/>
      <c r="AD418" s="813"/>
      <c r="AE418" s="813"/>
      <c r="AF418" s="813"/>
      <c r="AG418" s="813"/>
      <c r="AH418" s="813"/>
      <c r="AI418" s="813"/>
      <c r="AJ418" s="813"/>
      <c r="AK418" s="813"/>
      <c r="AL418" s="813"/>
      <c r="AM418" s="813"/>
      <c r="AN418" s="813"/>
      <c r="AO418" s="813"/>
      <c r="AP418" s="813"/>
      <c r="AQ418" s="813"/>
      <c r="AR418" s="813"/>
      <c r="AS418" s="813"/>
      <c r="AT418" s="813"/>
      <c r="AU418" s="813"/>
      <c r="AV418" s="813"/>
      <c r="AW418" s="813"/>
      <c r="AX418" s="813"/>
      <c r="AY418" s="813"/>
      <c r="AZ418" s="813"/>
      <c r="BA418" s="813"/>
      <c r="BB418" s="813"/>
      <c r="BC418" s="813"/>
      <c r="BD418" s="813"/>
      <c r="BE418" s="813"/>
    </row>
    <row r="419" spans="1:61" s="795" customFormat="1" x14ac:dyDescent="0.3">
      <c r="A419" s="484"/>
      <c r="B419" s="493"/>
      <c r="C419" s="794"/>
      <c r="E419" s="817" t="s">
        <v>1628</v>
      </c>
      <c r="F419" s="949"/>
      <c r="G419" s="950"/>
      <c r="H419" s="950"/>
      <c r="I419" s="813"/>
      <c r="J419" s="813"/>
      <c r="K419" s="813"/>
      <c r="L419" s="813"/>
      <c r="M419" s="813"/>
      <c r="N419" s="813"/>
      <c r="O419" s="813"/>
      <c r="P419" s="813"/>
      <c r="Q419" s="813"/>
      <c r="R419" s="813"/>
      <c r="S419" s="813"/>
      <c r="T419" s="813"/>
      <c r="U419" s="813"/>
      <c r="V419" s="813"/>
      <c r="W419" s="813"/>
      <c r="X419" s="813"/>
      <c r="Y419" s="813"/>
      <c r="Z419" s="813"/>
      <c r="AA419" s="813"/>
      <c r="AB419" s="813"/>
      <c r="AC419" s="813"/>
      <c r="AD419" s="813"/>
      <c r="AE419" s="813"/>
      <c r="AF419" s="813"/>
      <c r="AG419" s="813"/>
      <c r="AH419" s="813"/>
      <c r="AI419" s="813"/>
      <c r="AJ419" s="813"/>
      <c r="AK419" s="813"/>
      <c r="AL419" s="813"/>
      <c r="AM419" s="813"/>
      <c r="AN419" s="813"/>
      <c r="AO419" s="813"/>
      <c r="AP419" s="813"/>
      <c r="AQ419" s="813"/>
      <c r="AR419" s="813"/>
      <c r="AS419" s="813"/>
      <c r="AT419" s="813"/>
      <c r="AU419" s="813"/>
      <c r="AV419" s="813"/>
      <c r="AW419" s="813"/>
      <c r="AX419" s="813"/>
      <c r="AY419" s="813"/>
      <c r="AZ419" s="813"/>
      <c r="BA419" s="813"/>
      <c r="BB419" s="813"/>
      <c r="BC419" s="813"/>
      <c r="BD419" s="813"/>
      <c r="BE419" s="813"/>
    </row>
    <row r="420" spans="1:61" s="795" customFormat="1" ht="18" x14ac:dyDescent="0.3">
      <c r="A420" s="484"/>
      <c r="B420" s="493"/>
      <c r="C420" s="794"/>
      <c r="E420" s="805" t="s">
        <v>1489</v>
      </c>
      <c r="F420" s="949"/>
      <c r="G420" s="950"/>
      <c r="H420" s="950"/>
      <c r="I420" s="813"/>
      <c r="J420" s="813"/>
      <c r="K420" s="813"/>
      <c r="L420" s="813"/>
      <c r="M420" s="813"/>
      <c r="N420" s="813"/>
      <c r="O420" s="813"/>
      <c r="P420" s="813"/>
      <c r="Q420" s="813"/>
      <c r="R420" s="813"/>
      <c r="S420" s="813"/>
      <c r="T420" s="813"/>
      <c r="U420" s="813"/>
      <c r="V420" s="813"/>
      <c r="W420" s="813"/>
      <c r="X420" s="813"/>
      <c r="Y420" s="813"/>
      <c r="Z420" s="813"/>
      <c r="AA420" s="813"/>
      <c r="AB420" s="813"/>
      <c r="AC420" s="813"/>
      <c r="AD420" s="813"/>
      <c r="AE420" s="813"/>
      <c r="AF420" s="813"/>
      <c r="AG420" s="813"/>
      <c r="AH420" s="813"/>
      <c r="AI420" s="813"/>
      <c r="AJ420" s="813"/>
      <c r="AK420" s="813"/>
      <c r="AL420" s="813"/>
      <c r="AM420" s="813"/>
      <c r="AN420" s="813"/>
      <c r="AO420" s="813"/>
      <c r="AP420" s="813"/>
      <c r="AQ420" s="813"/>
      <c r="AR420" s="813"/>
      <c r="AS420" s="813"/>
      <c r="AT420" s="813"/>
      <c r="AU420" s="813"/>
      <c r="AV420" s="813"/>
      <c r="AW420" s="813"/>
      <c r="AX420" s="813"/>
      <c r="AY420" s="813"/>
      <c r="AZ420" s="813"/>
      <c r="BA420" s="813"/>
      <c r="BB420" s="813"/>
      <c r="BC420" s="813"/>
      <c r="BD420" s="813"/>
      <c r="BE420" s="813"/>
    </row>
    <row r="421" spans="1:61" s="795" customFormat="1" x14ac:dyDescent="0.3">
      <c r="A421" s="484"/>
      <c r="B421" s="493"/>
      <c r="C421" s="794"/>
      <c r="E421" s="817"/>
      <c r="F421" s="813"/>
      <c r="G421" s="813"/>
      <c r="H421" s="813"/>
      <c r="I421" s="813"/>
      <c r="J421" s="813"/>
      <c r="K421" s="813"/>
      <c r="L421" s="813"/>
      <c r="M421" s="813"/>
      <c r="N421" s="813"/>
      <c r="O421" s="813"/>
      <c r="P421" s="813"/>
      <c r="Q421" s="813"/>
      <c r="R421" s="813"/>
      <c r="S421" s="813"/>
      <c r="T421" s="813"/>
      <c r="U421" s="813"/>
      <c r="V421" s="813"/>
      <c r="W421" s="813"/>
      <c r="X421" s="813"/>
      <c r="Y421" s="813"/>
      <c r="Z421" s="813"/>
      <c r="AA421" s="813"/>
      <c r="AB421" s="813"/>
      <c r="AC421" s="813"/>
      <c r="AD421" s="813"/>
      <c r="AE421" s="813"/>
      <c r="AF421" s="813"/>
      <c r="AG421" s="813"/>
      <c r="AH421" s="813"/>
      <c r="AI421" s="813"/>
      <c r="AJ421" s="813"/>
      <c r="AK421" s="813"/>
      <c r="AL421" s="813"/>
      <c r="AM421" s="813"/>
      <c r="AN421" s="813"/>
      <c r="AO421" s="813"/>
      <c r="AP421" s="813"/>
      <c r="AQ421" s="813"/>
      <c r="AR421" s="813"/>
      <c r="AS421" s="813"/>
      <c r="AT421" s="813"/>
      <c r="AU421" s="813"/>
      <c r="AV421" s="813"/>
      <c r="AW421" s="813"/>
      <c r="AX421" s="813"/>
      <c r="AY421" s="813"/>
      <c r="AZ421" s="813"/>
      <c r="BA421" s="813"/>
      <c r="BB421" s="813"/>
      <c r="BC421" s="813"/>
      <c r="BD421" s="813"/>
      <c r="BE421" s="813"/>
    </row>
    <row r="422" spans="1:61" ht="16.5" customHeight="1" x14ac:dyDescent="0.3">
      <c r="B422" s="493"/>
      <c r="E422" s="664" t="s">
        <v>1203</v>
      </c>
      <c r="F422" s="402"/>
      <c r="G422" s="402"/>
      <c r="H422" s="402"/>
      <c r="I422" s="402"/>
      <c r="J422" s="402"/>
      <c r="K422" s="402"/>
      <c r="L422" s="402"/>
      <c r="M422" s="402"/>
      <c r="N422" s="402"/>
      <c r="O422" s="402"/>
      <c r="P422" s="402"/>
      <c r="Q422" s="402"/>
      <c r="R422" s="402"/>
      <c r="S422" s="402"/>
      <c r="T422" s="402"/>
      <c r="U422" s="402"/>
      <c r="V422" s="402"/>
      <c r="W422" s="402"/>
      <c r="X422" s="402"/>
      <c r="Y422" s="402"/>
      <c r="Z422" s="402"/>
      <c r="AZ422" s="402"/>
      <c r="BA422" s="402"/>
      <c r="BB422" s="402"/>
      <c r="BC422" s="402"/>
      <c r="BD422" s="402"/>
      <c r="BE422" s="402"/>
      <c r="BF422" s="402"/>
      <c r="BG422" s="402"/>
      <c r="BH422" s="402"/>
      <c r="BI422" s="402"/>
    </row>
    <row r="423" spans="1:61" s="841" customFormat="1" ht="18.75" customHeight="1" x14ac:dyDescent="0.3">
      <c r="A423" s="484"/>
      <c r="B423" s="493"/>
      <c r="E423" s="809" t="s">
        <v>1483</v>
      </c>
      <c r="F423" s="842"/>
      <c r="G423" s="842"/>
      <c r="H423" s="842"/>
      <c r="I423" s="842"/>
      <c r="J423" s="842"/>
      <c r="K423" s="842"/>
      <c r="L423" s="842"/>
      <c r="M423" s="842"/>
      <c r="N423" s="842"/>
      <c r="O423" s="842"/>
      <c r="P423" s="842"/>
      <c r="Q423" s="842"/>
      <c r="R423" s="842"/>
      <c r="S423" s="842"/>
      <c r="T423" s="842"/>
      <c r="U423" s="842"/>
      <c r="V423" s="842"/>
      <c r="W423" s="842"/>
    </row>
    <row r="424" spans="1:61" s="841" customFormat="1" ht="18.75" customHeight="1" x14ac:dyDescent="0.3">
      <c r="A424" s="484"/>
      <c r="B424" s="493"/>
      <c r="E424" s="809"/>
      <c r="F424" s="842"/>
      <c r="G424" s="842"/>
      <c r="H424" s="842"/>
      <c r="I424" s="842"/>
      <c r="J424" s="842"/>
      <c r="K424" s="842"/>
      <c r="L424" s="842"/>
      <c r="M424" s="842"/>
      <c r="N424" s="842"/>
      <c r="O424" s="842"/>
      <c r="P424" s="842"/>
      <c r="Q424" s="842"/>
      <c r="R424" s="842"/>
      <c r="S424" s="842"/>
      <c r="T424" s="842"/>
      <c r="U424" s="842"/>
      <c r="V424" s="842"/>
      <c r="W424" s="842"/>
    </row>
    <row r="425" spans="1:61" ht="16.5" customHeight="1" x14ac:dyDescent="0.3">
      <c r="B425" s="493"/>
      <c r="E425" s="809"/>
      <c r="F425" s="842"/>
      <c r="G425" s="1228">
        <v>2007</v>
      </c>
      <c r="H425" s="1229"/>
      <c r="I425" s="1230"/>
      <c r="J425" s="1228">
        <v>2008</v>
      </c>
      <c r="K425" s="1229"/>
      <c r="L425" s="1230"/>
      <c r="M425" s="1228">
        <v>2009</v>
      </c>
      <c r="N425" s="1229"/>
      <c r="O425" s="1230"/>
      <c r="P425" s="1228">
        <v>2010</v>
      </c>
      <c r="Q425" s="1229"/>
      <c r="R425" s="1230"/>
      <c r="S425" s="1228">
        <v>2011</v>
      </c>
      <c r="T425" s="1229"/>
      <c r="U425" s="1230"/>
      <c r="V425" s="1228">
        <v>2012</v>
      </c>
      <c r="W425" s="1229"/>
      <c r="X425" s="1230"/>
      <c r="Y425" s="1228">
        <v>2013</v>
      </c>
      <c r="Z425" s="1229"/>
      <c r="AA425" s="1230"/>
      <c r="AB425" s="1228">
        <v>2014</v>
      </c>
      <c r="AC425" s="1229"/>
      <c r="AD425" s="1230"/>
      <c r="AE425" s="1228">
        <v>2015</v>
      </c>
      <c r="AF425" s="1229"/>
      <c r="AG425" s="1230"/>
      <c r="AH425" s="1228">
        <v>2016</v>
      </c>
      <c r="AI425" s="1229"/>
      <c r="AJ425" s="1230"/>
      <c r="AK425" s="1228">
        <v>2017</v>
      </c>
      <c r="AL425" s="1229"/>
      <c r="AM425" s="1230"/>
      <c r="AN425" s="1228">
        <v>2018</v>
      </c>
      <c r="AO425" s="1229"/>
      <c r="AP425" s="1230"/>
      <c r="AQ425" s="1228">
        <v>2019</v>
      </c>
      <c r="AR425" s="1229"/>
      <c r="AS425" s="1230"/>
      <c r="AT425" s="1228">
        <v>2020</v>
      </c>
      <c r="AU425" s="1229"/>
      <c r="AV425" s="1230"/>
      <c r="AW425" s="1228">
        <v>2021</v>
      </c>
      <c r="AX425" s="1229"/>
      <c r="AY425" s="1230"/>
      <c r="AZ425" s="1228">
        <v>2022</v>
      </c>
      <c r="BA425" s="1229"/>
      <c r="BB425" s="1230"/>
      <c r="BC425" s="1228">
        <v>2023</v>
      </c>
      <c r="BD425" s="1229"/>
      <c r="BE425" s="1230"/>
      <c r="BF425" s="1228">
        <v>2024</v>
      </c>
      <c r="BG425" s="1229"/>
      <c r="BH425" s="1230"/>
      <c r="BI425" s="402"/>
    </row>
    <row r="426" spans="1:61" ht="16.5" customHeight="1" x14ac:dyDescent="0.3">
      <c r="B426" s="493"/>
      <c r="E426" s="809"/>
      <c r="F426" s="842"/>
      <c r="G426" s="753" t="s">
        <v>1200</v>
      </c>
      <c r="H426" s="753" t="s">
        <v>1201</v>
      </c>
      <c r="I426" s="753" t="s">
        <v>1202</v>
      </c>
      <c r="J426" s="753" t="s">
        <v>1200</v>
      </c>
      <c r="K426" s="753" t="s">
        <v>1201</v>
      </c>
      <c r="L426" s="753" t="s">
        <v>1202</v>
      </c>
      <c r="M426" s="753" t="s">
        <v>1200</v>
      </c>
      <c r="N426" s="753" t="s">
        <v>1201</v>
      </c>
      <c r="O426" s="753" t="s">
        <v>1202</v>
      </c>
      <c r="P426" s="753" t="s">
        <v>1200</v>
      </c>
      <c r="Q426" s="753" t="s">
        <v>1201</v>
      </c>
      <c r="R426" s="753" t="s">
        <v>1202</v>
      </c>
      <c r="S426" s="753" t="s">
        <v>1200</v>
      </c>
      <c r="T426" s="753" t="s">
        <v>1201</v>
      </c>
      <c r="U426" s="753" t="s">
        <v>1202</v>
      </c>
      <c r="V426" s="753" t="s">
        <v>1200</v>
      </c>
      <c r="W426" s="753" t="s">
        <v>1201</v>
      </c>
      <c r="X426" s="753" t="s">
        <v>1202</v>
      </c>
      <c r="Y426" s="753" t="s">
        <v>1200</v>
      </c>
      <c r="Z426" s="753" t="s">
        <v>1201</v>
      </c>
      <c r="AA426" s="753" t="s">
        <v>1202</v>
      </c>
      <c r="AB426" s="753" t="s">
        <v>1200</v>
      </c>
      <c r="AC426" s="753" t="s">
        <v>1201</v>
      </c>
      <c r="AD426" s="753" t="s">
        <v>1202</v>
      </c>
      <c r="AE426" s="753" t="s">
        <v>1200</v>
      </c>
      <c r="AF426" s="753" t="s">
        <v>1201</v>
      </c>
      <c r="AG426" s="753" t="s">
        <v>1202</v>
      </c>
      <c r="AH426" s="753" t="s">
        <v>1200</v>
      </c>
      <c r="AI426" s="753" t="s">
        <v>1201</v>
      </c>
      <c r="AJ426" s="753" t="s">
        <v>1202</v>
      </c>
      <c r="AK426" s="753" t="s">
        <v>1200</v>
      </c>
      <c r="AL426" s="753" t="s">
        <v>1201</v>
      </c>
      <c r="AM426" s="753" t="s">
        <v>1202</v>
      </c>
      <c r="AN426" s="753" t="s">
        <v>1200</v>
      </c>
      <c r="AO426" s="753" t="s">
        <v>1201</v>
      </c>
      <c r="AP426" s="753" t="s">
        <v>1202</v>
      </c>
      <c r="AQ426" s="753" t="s">
        <v>1200</v>
      </c>
      <c r="AR426" s="753" t="s">
        <v>1201</v>
      </c>
      <c r="AS426" s="753" t="s">
        <v>1202</v>
      </c>
      <c r="AT426" s="753" t="s">
        <v>1200</v>
      </c>
      <c r="AU426" s="753" t="s">
        <v>1201</v>
      </c>
      <c r="AV426" s="753" t="s">
        <v>1202</v>
      </c>
      <c r="AW426" s="753" t="s">
        <v>1200</v>
      </c>
      <c r="AX426" s="753" t="s">
        <v>1201</v>
      </c>
      <c r="AY426" s="753" t="s">
        <v>1202</v>
      </c>
      <c r="AZ426" s="753" t="s">
        <v>1200</v>
      </c>
      <c r="BA426" s="753" t="s">
        <v>1201</v>
      </c>
      <c r="BB426" s="753" t="s">
        <v>1202</v>
      </c>
      <c r="BC426" s="753" t="s">
        <v>1200</v>
      </c>
      <c r="BD426" s="753" t="s">
        <v>1201</v>
      </c>
      <c r="BE426" s="753" t="s">
        <v>1202</v>
      </c>
      <c r="BF426" s="925" t="s">
        <v>1200</v>
      </c>
      <c r="BG426" s="925" t="s">
        <v>1201</v>
      </c>
      <c r="BH426" s="925" t="s">
        <v>1202</v>
      </c>
      <c r="BI426" s="402"/>
    </row>
    <row r="427" spans="1:61" ht="16.5" customHeight="1" x14ac:dyDescent="0.3">
      <c r="B427" s="493"/>
      <c r="E427" s="282" t="s">
        <v>503</v>
      </c>
      <c r="F427" s="281" t="s">
        <v>681</v>
      </c>
      <c r="G427" s="983">
        <v>2.6859999999999999</v>
      </c>
      <c r="H427" s="983">
        <v>7.5999999999999998E-2</v>
      </c>
      <c r="I427" s="983">
        <v>0.115</v>
      </c>
      <c r="J427" s="983">
        <v>2.6859999999999999</v>
      </c>
      <c r="K427" s="983">
        <v>7.0999999999999994E-2</v>
      </c>
      <c r="L427" s="983">
        <v>0.115</v>
      </c>
      <c r="M427" s="983">
        <v>2.6859999999999999</v>
      </c>
      <c r="N427" s="983">
        <v>6.6000000000000003E-2</v>
      </c>
      <c r="O427" s="983">
        <v>0.11600000000000001</v>
      </c>
      <c r="P427" s="983">
        <v>2.6859999999999999</v>
      </c>
      <c r="Q427" s="983">
        <v>6.0999999999999999E-2</v>
      </c>
      <c r="R427" s="983">
        <v>0.11600000000000001</v>
      </c>
      <c r="S427" s="983">
        <v>2.6859999999999999</v>
      </c>
      <c r="T427" s="983">
        <v>5.7000000000000002E-2</v>
      </c>
      <c r="U427" s="983">
        <v>0.11600000000000001</v>
      </c>
      <c r="V427" s="983">
        <v>2.6859999999999999</v>
      </c>
      <c r="W427" s="983">
        <v>5.2999999999999999E-2</v>
      </c>
      <c r="X427" s="983">
        <v>0.11700000000000001</v>
      </c>
      <c r="Y427" s="983">
        <v>2.6859999999999999</v>
      </c>
      <c r="Z427" s="983">
        <v>4.9000000000000002E-2</v>
      </c>
      <c r="AA427" s="983">
        <v>0.11700000000000001</v>
      </c>
      <c r="AB427" s="983">
        <v>2.6859999999999999</v>
      </c>
      <c r="AC427" s="983">
        <v>4.4999999999999998E-2</v>
      </c>
      <c r="AD427" s="983">
        <v>0.11700000000000001</v>
      </c>
      <c r="AE427" s="983">
        <v>2.6859999999999999</v>
      </c>
      <c r="AF427" s="983">
        <v>4.1000000000000002E-2</v>
      </c>
      <c r="AG427" s="983">
        <v>0.11700000000000001</v>
      </c>
      <c r="AH427" s="983">
        <v>2.6859999999999999</v>
      </c>
      <c r="AI427" s="983">
        <v>3.7999999999999999E-2</v>
      </c>
      <c r="AJ427" s="983">
        <v>0.11700000000000001</v>
      </c>
      <c r="AK427" s="983">
        <v>2.6859999999999999</v>
      </c>
      <c r="AL427" s="983">
        <v>3.5000000000000003E-2</v>
      </c>
      <c r="AM427" s="983">
        <v>0.11700000000000001</v>
      </c>
      <c r="AN427" s="983">
        <v>2.6859999999999999</v>
      </c>
      <c r="AO427" s="983">
        <v>3.2000000000000001E-2</v>
      </c>
      <c r="AP427" s="983">
        <v>0.11799999999999999</v>
      </c>
      <c r="AQ427" s="983">
        <v>2.6859999999999999</v>
      </c>
      <c r="AR427" s="983">
        <v>3.2000000000000001E-2</v>
      </c>
      <c r="AS427" s="983">
        <v>0.11799999999999999</v>
      </c>
      <c r="AT427" s="983">
        <v>2.6859999999999999</v>
      </c>
      <c r="AU427" s="983">
        <v>2.8000000000000001E-2</v>
      </c>
      <c r="AV427" s="983">
        <v>0.11799999999999999</v>
      </c>
      <c r="AW427" s="983">
        <v>2.6859999999999999</v>
      </c>
      <c r="AX427" s="983">
        <v>2.5000000000000001E-2</v>
      </c>
      <c r="AY427" s="983">
        <v>0.11799999999999999</v>
      </c>
      <c r="AZ427" s="983">
        <v>2.6859999999999999</v>
      </c>
      <c r="BA427" s="983">
        <v>2.5000000000000001E-2</v>
      </c>
      <c r="BB427" s="983">
        <v>0.11799999999999999</v>
      </c>
      <c r="BC427" s="983">
        <v>2.6859999999999999</v>
      </c>
      <c r="BD427" s="983">
        <v>2.5000000000000001E-2</v>
      </c>
      <c r="BE427" s="983">
        <v>0.11799999999999999</v>
      </c>
      <c r="BF427" s="983">
        <v>2.6859999999999999</v>
      </c>
      <c r="BG427" s="983">
        <v>2.5000000000000001E-2</v>
      </c>
      <c r="BH427" s="983">
        <v>0.11799999999999999</v>
      </c>
      <c r="BI427" s="402"/>
    </row>
    <row r="428" spans="1:61" ht="16.5" customHeight="1" x14ac:dyDescent="0.3">
      <c r="B428" s="493"/>
      <c r="E428" s="342"/>
      <c r="F428" s="281" t="s">
        <v>682</v>
      </c>
      <c r="G428" s="983">
        <v>2.6859999999999999</v>
      </c>
      <c r="H428" s="983">
        <v>4.7E-2</v>
      </c>
      <c r="I428" s="983">
        <v>0.11799999999999999</v>
      </c>
      <c r="J428" s="983">
        <v>2.6859999999999999</v>
      </c>
      <c r="K428" s="983">
        <v>4.3999999999999997E-2</v>
      </c>
      <c r="L428" s="983">
        <v>0.11799999999999999</v>
      </c>
      <c r="M428" s="983">
        <v>2.6859999999999999</v>
      </c>
      <c r="N428" s="983">
        <v>0.04</v>
      </c>
      <c r="O428" s="983">
        <v>0.11799999999999999</v>
      </c>
      <c r="P428" s="983">
        <v>2.6859999999999999</v>
      </c>
      <c r="Q428" s="983">
        <v>3.6999999999999998E-2</v>
      </c>
      <c r="R428" s="983">
        <v>0.11799999999999999</v>
      </c>
      <c r="S428" s="983">
        <v>2.6859999999999999</v>
      </c>
      <c r="T428" s="983">
        <v>3.5000000000000003E-2</v>
      </c>
      <c r="U428" s="983">
        <v>0.11799999999999999</v>
      </c>
      <c r="V428" s="983">
        <v>2.6859999999999999</v>
      </c>
      <c r="W428" s="983">
        <v>3.3000000000000002E-2</v>
      </c>
      <c r="X428" s="983">
        <v>0.11799999999999999</v>
      </c>
      <c r="Y428" s="983">
        <v>2.6859999999999999</v>
      </c>
      <c r="Z428" s="983">
        <v>0.03</v>
      </c>
      <c r="AA428" s="983">
        <v>0.11799999999999999</v>
      </c>
      <c r="AB428" s="983">
        <v>2.6859999999999999</v>
      </c>
      <c r="AC428" s="983">
        <v>2.7E-2</v>
      </c>
      <c r="AD428" s="983">
        <v>0.11799999999999999</v>
      </c>
      <c r="AE428" s="983">
        <v>2.6859999999999999</v>
      </c>
      <c r="AF428" s="983">
        <v>2.4E-2</v>
      </c>
      <c r="AG428" s="983">
        <v>0.11799999999999999</v>
      </c>
      <c r="AH428" s="983">
        <v>2.6859999999999999</v>
      </c>
      <c r="AI428" s="983">
        <v>2.1000000000000001E-2</v>
      </c>
      <c r="AJ428" s="983">
        <v>0.11799999999999999</v>
      </c>
      <c r="AK428" s="983">
        <v>2.6859999999999999</v>
      </c>
      <c r="AL428" s="983">
        <v>1.7999999999999999E-2</v>
      </c>
      <c r="AM428" s="983">
        <v>0.11799999999999999</v>
      </c>
      <c r="AN428" s="983">
        <v>2.6859999999999999</v>
      </c>
      <c r="AO428" s="983">
        <v>1.7000000000000001E-2</v>
      </c>
      <c r="AP428" s="983">
        <v>0.11799999999999999</v>
      </c>
      <c r="AQ428" s="983">
        <v>2.6859999999999999</v>
      </c>
      <c r="AR428" s="983">
        <v>1.4999999999999999E-2</v>
      </c>
      <c r="AS428" s="983">
        <v>0.11799999999999999</v>
      </c>
      <c r="AT428" s="983">
        <v>2.6859999999999999</v>
      </c>
      <c r="AU428" s="983">
        <v>1.4E-2</v>
      </c>
      <c r="AV428" s="983">
        <v>0.11799999999999999</v>
      </c>
      <c r="AW428" s="983">
        <v>2.6859999999999999</v>
      </c>
      <c r="AX428" s="983">
        <v>1.2999999999999999E-2</v>
      </c>
      <c r="AY428" s="983">
        <v>0.11799999999999999</v>
      </c>
      <c r="AZ428" s="983">
        <v>2.6859999999999999</v>
      </c>
      <c r="BA428" s="983">
        <v>1.2999999999999999E-2</v>
      </c>
      <c r="BB428" s="983">
        <v>0.11799999999999999</v>
      </c>
      <c r="BC428" s="983">
        <v>2.6859999999999999</v>
      </c>
      <c r="BD428" s="983">
        <v>1.2999999999999999E-2</v>
      </c>
      <c r="BE428" s="983">
        <v>0.11799999999999999</v>
      </c>
      <c r="BF428" s="983">
        <v>2.6859999999999999</v>
      </c>
      <c r="BG428" s="983">
        <v>1.2999999999999999E-2</v>
      </c>
      <c r="BH428" s="983">
        <v>0.11799999999999999</v>
      </c>
      <c r="BI428" s="402"/>
    </row>
    <row r="429" spans="1:61" ht="16.5" customHeight="1" x14ac:dyDescent="0.3">
      <c r="B429" s="493"/>
      <c r="E429" s="343"/>
      <c r="F429" s="281" t="s">
        <v>683</v>
      </c>
      <c r="G429" s="983">
        <v>2.6859999999999999</v>
      </c>
      <c r="H429" s="983">
        <v>7.1999999999999995E-2</v>
      </c>
      <c r="I429" s="983">
        <v>0.115</v>
      </c>
      <c r="J429" s="983">
        <v>2.6859999999999999</v>
      </c>
      <c r="K429" s="983">
        <v>6.3E-2</v>
      </c>
      <c r="L429" s="983">
        <v>0.115</v>
      </c>
      <c r="M429" s="983">
        <v>2.6859999999999999</v>
      </c>
      <c r="N429" s="983">
        <v>5.6000000000000001E-2</v>
      </c>
      <c r="O429" s="983">
        <v>0.11600000000000001</v>
      </c>
      <c r="P429" s="983">
        <v>2.6859999999999999</v>
      </c>
      <c r="Q429" s="983">
        <v>5.1999999999999998E-2</v>
      </c>
      <c r="R429" s="983">
        <v>0.11600000000000001</v>
      </c>
      <c r="S429" s="983">
        <v>2.6859999999999999</v>
      </c>
      <c r="T429" s="983">
        <v>0.05</v>
      </c>
      <c r="U429" s="983">
        <v>0.11600000000000001</v>
      </c>
      <c r="V429" s="983">
        <v>2.6859999999999999</v>
      </c>
      <c r="W429" s="983">
        <v>4.7E-2</v>
      </c>
      <c r="X429" s="983">
        <v>0.11600000000000001</v>
      </c>
      <c r="Y429" s="983">
        <v>2.6859999999999999</v>
      </c>
      <c r="Z429" s="983">
        <v>4.3999999999999997E-2</v>
      </c>
      <c r="AA429" s="983">
        <v>0.11600000000000001</v>
      </c>
      <c r="AB429" s="983">
        <v>2.6859999999999999</v>
      </c>
      <c r="AC429" s="983">
        <v>4.1000000000000002E-2</v>
      </c>
      <c r="AD429" s="983">
        <v>0.11600000000000001</v>
      </c>
      <c r="AE429" s="983">
        <v>2.6859999999999999</v>
      </c>
      <c r="AF429" s="983">
        <v>3.7999999999999999E-2</v>
      </c>
      <c r="AG429" s="983">
        <v>0.11600000000000001</v>
      </c>
      <c r="AH429" s="983">
        <v>2.6859999999999999</v>
      </c>
      <c r="AI429" s="983">
        <v>3.5000000000000003E-2</v>
      </c>
      <c r="AJ429" s="983">
        <v>0.11600000000000001</v>
      </c>
      <c r="AK429" s="983">
        <v>2.6859999999999999</v>
      </c>
      <c r="AL429" s="983">
        <v>3.2000000000000001E-2</v>
      </c>
      <c r="AM429" s="983">
        <v>0.11600000000000001</v>
      </c>
      <c r="AN429" s="983">
        <v>2.6859999999999999</v>
      </c>
      <c r="AO429" s="983">
        <v>2.9000000000000001E-2</v>
      </c>
      <c r="AP429" s="983">
        <v>0.11600000000000001</v>
      </c>
      <c r="AQ429" s="983">
        <v>2.6859999999999999</v>
      </c>
      <c r="AR429" s="983">
        <v>2.5999999999999999E-2</v>
      </c>
      <c r="AS429" s="983">
        <v>0.11600000000000001</v>
      </c>
      <c r="AT429" s="983">
        <v>2.6859999999999999</v>
      </c>
      <c r="AU429" s="983">
        <v>2.4E-2</v>
      </c>
      <c r="AV429" s="983">
        <v>0.11600000000000001</v>
      </c>
      <c r="AW429" s="983">
        <v>2.6859999999999999</v>
      </c>
      <c r="AX429" s="983">
        <v>2.1999999999999999E-2</v>
      </c>
      <c r="AY429" s="983">
        <v>0.11600000000000001</v>
      </c>
      <c r="AZ429" s="983">
        <v>2.6859999999999999</v>
      </c>
      <c r="BA429" s="983">
        <v>2.1999999999999999E-2</v>
      </c>
      <c r="BB429" s="983">
        <v>0.11600000000000001</v>
      </c>
      <c r="BC429" s="983">
        <v>2.6859999999999999</v>
      </c>
      <c r="BD429" s="983">
        <v>2.1999999999999999E-2</v>
      </c>
      <c r="BE429" s="983">
        <v>0.11600000000000001</v>
      </c>
      <c r="BF429" s="983">
        <v>2.6859999999999999</v>
      </c>
      <c r="BG429" s="983">
        <v>2.1999999999999999E-2</v>
      </c>
      <c r="BH429" s="983">
        <v>0.11600000000000001</v>
      </c>
      <c r="BI429" s="402"/>
    </row>
    <row r="430" spans="1:61" ht="16.5" customHeight="1" x14ac:dyDescent="0.3">
      <c r="B430" s="493"/>
      <c r="E430" s="282" t="s">
        <v>675</v>
      </c>
      <c r="F430" s="281" t="s">
        <v>681</v>
      </c>
      <c r="G430" s="983">
        <v>2.645</v>
      </c>
      <c r="H430" s="983">
        <v>7.4999999999999997E-2</v>
      </c>
      <c r="I430" s="983">
        <v>0.113</v>
      </c>
      <c r="J430" s="983">
        <v>2.645</v>
      </c>
      <c r="K430" s="983">
        <v>7.0000000000000007E-2</v>
      </c>
      <c r="L430" s="983">
        <v>0.114</v>
      </c>
      <c r="M430" s="983">
        <v>2.645</v>
      </c>
      <c r="N430" s="983">
        <v>6.5000000000000002E-2</v>
      </c>
      <c r="O430" s="983">
        <v>0.114</v>
      </c>
      <c r="P430" s="983">
        <v>2.645</v>
      </c>
      <c r="Q430" s="983">
        <v>0.06</v>
      </c>
      <c r="R430" s="983">
        <v>0.114</v>
      </c>
      <c r="S430" s="983">
        <v>2.4940000000000002</v>
      </c>
      <c r="T430" s="983">
        <v>5.6000000000000001E-2</v>
      </c>
      <c r="U430" s="983">
        <v>0.115</v>
      </c>
      <c r="V430" s="983">
        <v>2.4689999999999999</v>
      </c>
      <c r="W430" s="983">
        <v>5.1999999999999998E-2</v>
      </c>
      <c r="X430" s="983">
        <v>0.115</v>
      </c>
      <c r="Y430" s="983">
        <v>2.5419999999999998</v>
      </c>
      <c r="Z430" s="983">
        <v>4.8000000000000001E-2</v>
      </c>
      <c r="AA430" s="983">
        <v>0.115</v>
      </c>
      <c r="AB430" s="983">
        <v>2.5419999999999998</v>
      </c>
      <c r="AC430" s="983">
        <v>4.3999999999999997E-2</v>
      </c>
      <c r="AD430" s="983">
        <v>0.115</v>
      </c>
      <c r="AE430" s="983">
        <v>2.5419999999999998</v>
      </c>
      <c r="AF430" s="983">
        <v>0.04</v>
      </c>
      <c r="AG430" s="983">
        <v>0.115</v>
      </c>
      <c r="AH430" s="983">
        <v>2.5369999999999999</v>
      </c>
      <c r="AI430" s="983">
        <v>3.6999999999999998E-2</v>
      </c>
      <c r="AJ430" s="983">
        <v>0.115</v>
      </c>
      <c r="AK430" s="983">
        <v>2.52</v>
      </c>
      <c r="AL430" s="983">
        <v>3.4000000000000002E-2</v>
      </c>
      <c r="AM430" s="983">
        <v>0.11600000000000001</v>
      </c>
      <c r="AN430" s="983">
        <v>2.4940000000000002</v>
      </c>
      <c r="AO430" s="983">
        <v>3.2000000000000001E-2</v>
      </c>
      <c r="AP430" s="983">
        <v>0.11600000000000001</v>
      </c>
      <c r="AQ430" s="983" t="s">
        <v>131</v>
      </c>
      <c r="AR430" s="983" t="s">
        <v>131</v>
      </c>
      <c r="AS430" s="983" t="s">
        <v>131</v>
      </c>
      <c r="AT430" s="983" t="s">
        <v>131</v>
      </c>
      <c r="AU430" s="983" t="s">
        <v>131</v>
      </c>
      <c r="AV430" s="983" t="s">
        <v>131</v>
      </c>
      <c r="AW430" s="983" t="s">
        <v>131</v>
      </c>
      <c r="AX430" s="983" t="s">
        <v>131</v>
      </c>
      <c r="AY430" s="983" t="s">
        <v>131</v>
      </c>
      <c r="AZ430" s="983" t="s">
        <v>131</v>
      </c>
      <c r="BA430" s="983" t="s">
        <v>131</v>
      </c>
      <c r="BB430" s="983" t="s">
        <v>131</v>
      </c>
      <c r="BC430" s="983" t="s">
        <v>131</v>
      </c>
      <c r="BD430" s="983" t="s">
        <v>131</v>
      </c>
      <c r="BE430" s="983" t="s">
        <v>131</v>
      </c>
      <c r="BF430" s="983" t="s">
        <v>131</v>
      </c>
      <c r="BG430" s="983" t="s">
        <v>131</v>
      </c>
      <c r="BH430" s="983" t="s">
        <v>131</v>
      </c>
      <c r="BI430" s="402"/>
    </row>
    <row r="431" spans="1:61" ht="16.5" customHeight="1" x14ac:dyDescent="0.3">
      <c r="B431" s="493"/>
      <c r="E431" s="342"/>
      <c r="F431" s="281" t="s">
        <v>682</v>
      </c>
      <c r="G431" s="983">
        <v>2.645</v>
      </c>
      <c r="H431" s="983">
        <v>4.7E-2</v>
      </c>
      <c r="I431" s="983">
        <v>0.11600000000000001</v>
      </c>
      <c r="J431" s="983">
        <v>2.645</v>
      </c>
      <c r="K431" s="983">
        <v>4.2999999999999997E-2</v>
      </c>
      <c r="L431" s="983">
        <v>0.11600000000000001</v>
      </c>
      <c r="M431" s="983">
        <v>2.645</v>
      </c>
      <c r="N431" s="983">
        <v>3.9E-2</v>
      </c>
      <c r="O431" s="983">
        <v>0.11600000000000001</v>
      </c>
      <c r="P431" s="983">
        <v>2.645</v>
      </c>
      <c r="Q431" s="983">
        <v>3.5999999999999997E-2</v>
      </c>
      <c r="R431" s="983">
        <v>0.11600000000000001</v>
      </c>
      <c r="S431" s="983">
        <v>2.4940000000000002</v>
      </c>
      <c r="T431" s="983">
        <v>3.5000000000000003E-2</v>
      </c>
      <c r="U431" s="983">
        <v>0.11600000000000001</v>
      </c>
      <c r="V431" s="983">
        <v>2.4689999999999999</v>
      </c>
      <c r="W431" s="983">
        <v>3.3000000000000002E-2</v>
      </c>
      <c r="X431" s="983">
        <v>0.11600000000000001</v>
      </c>
      <c r="Y431" s="983">
        <v>2.5419999999999998</v>
      </c>
      <c r="Z431" s="983">
        <v>0.03</v>
      </c>
      <c r="AA431" s="983">
        <v>0.11600000000000001</v>
      </c>
      <c r="AB431" s="983">
        <v>2.5419999999999998</v>
      </c>
      <c r="AC431" s="983">
        <v>2.7E-2</v>
      </c>
      <c r="AD431" s="983">
        <v>0.11600000000000001</v>
      </c>
      <c r="AE431" s="983">
        <v>2.5419999999999998</v>
      </c>
      <c r="AF431" s="983">
        <v>2.4E-2</v>
      </c>
      <c r="AG431" s="983">
        <v>0.11600000000000001</v>
      </c>
      <c r="AH431" s="983">
        <v>2.5369999999999999</v>
      </c>
      <c r="AI431" s="983">
        <v>2.1000000000000001E-2</v>
      </c>
      <c r="AJ431" s="983">
        <v>0.11600000000000001</v>
      </c>
      <c r="AK431" s="983">
        <v>2.52</v>
      </c>
      <c r="AL431" s="983">
        <v>1.7999999999999999E-2</v>
      </c>
      <c r="AM431" s="983">
        <v>0.11600000000000001</v>
      </c>
      <c r="AN431" s="983">
        <v>2.4940000000000002</v>
      </c>
      <c r="AO431" s="983">
        <v>1.6E-2</v>
      </c>
      <c r="AP431" s="983">
        <v>0.11600000000000001</v>
      </c>
      <c r="AQ431" s="983" t="s">
        <v>131</v>
      </c>
      <c r="AR431" s="983" t="s">
        <v>131</v>
      </c>
      <c r="AS431" s="983" t="s">
        <v>131</v>
      </c>
      <c r="AT431" s="983" t="s">
        <v>131</v>
      </c>
      <c r="AU431" s="983" t="s">
        <v>131</v>
      </c>
      <c r="AV431" s="983" t="s">
        <v>131</v>
      </c>
      <c r="AW431" s="983" t="s">
        <v>131</v>
      </c>
      <c r="AX431" s="983" t="s">
        <v>131</v>
      </c>
      <c r="AY431" s="983" t="s">
        <v>131</v>
      </c>
      <c r="AZ431" s="983" t="s">
        <v>131</v>
      </c>
      <c r="BA431" s="983" t="s">
        <v>131</v>
      </c>
      <c r="BB431" s="983" t="s">
        <v>131</v>
      </c>
      <c r="BC431" s="983" t="s">
        <v>131</v>
      </c>
      <c r="BD431" s="983" t="s">
        <v>131</v>
      </c>
      <c r="BE431" s="983" t="s">
        <v>131</v>
      </c>
      <c r="BF431" s="983" t="s">
        <v>131</v>
      </c>
      <c r="BG431" s="983" t="s">
        <v>131</v>
      </c>
      <c r="BH431" s="983" t="s">
        <v>131</v>
      </c>
      <c r="BI431" s="402"/>
    </row>
    <row r="432" spans="1:61" ht="16.5" customHeight="1" x14ac:dyDescent="0.3">
      <c r="B432" s="493"/>
      <c r="E432" s="343"/>
      <c r="F432" s="281" t="s">
        <v>683</v>
      </c>
      <c r="G432" s="983">
        <v>2.645</v>
      </c>
      <c r="H432" s="983">
        <v>7.0999999999999994E-2</v>
      </c>
      <c r="I432" s="983">
        <v>0.114</v>
      </c>
      <c r="J432" s="983">
        <v>2.645</v>
      </c>
      <c r="K432" s="983">
        <v>6.2E-2</v>
      </c>
      <c r="L432" s="983">
        <v>0.114</v>
      </c>
      <c r="M432" s="983">
        <v>2.645</v>
      </c>
      <c r="N432" s="983">
        <v>5.5E-2</v>
      </c>
      <c r="O432" s="983">
        <v>0.114</v>
      </c>
      <c r="P432" s="983">
        <v>2.645</v>
      </c>
      <c r="Q432" s="983">
        <v>5.0999999999999997E-2</v>
      </c>
      <c r="R432" s="983">
        <v>0.114</v>
      </c>
      <c r="S432" s="983">
        <v>2.4940000000000002</v>
      </c>
      <c r="T432" s="983">
        <v>4.9000000000000002E-2</v>
      </c>
      <c r="U432" s="983">
        <v>0.114</v>
      </c>
      <c r="V432" s="983">
        <v>2.4689999999999999</v>
      </c>
      <c r="W432" s="983">
        <v>4.5999999999999999E-2</v>
      </c>
      <c r="X432" s="983">
        <v>0.114</v>
      </c>
      <c r="Y432" s="983">
        <v>2.5419999999999998</v>
      </c>
      <c r="Z432" s="983">
        <v>4.2999999999999997E-2</v>
      </c>
      <c r="AA432" s="983">
        <v>0.114</v>
      </c>
      <c r="AB432" s="983">
        <v>2.5419999999999998</v>
      </c>
      <c r="AC432" s="983">
        <v>0.04</v>
      </c>
      <c r="AD432" s="983">
        <v>0.114</v>
      </c>
      <c r="AE432" s="983">
        <v>2.5419999999999998</v>
      </c>
      <c r="AF432" s="983">
        <v>3.6999999999999998E-2</v>
      </c>
      <c r="AG432" s="983">
        <v>0.114</v>
      </c>
      <c r="AH432" s="983">
        <v>2.5369999999999999</v>
      </c>
      <c r="AI432" s="983">
        <v>3.4000000000000002E-2</v>
      </c>
      <c r="AJ432" s="983">
        <v>0.114</v>
      </c>
      <c r="AK432" s="983">
        <v>2.52</v>
      </c>
      <c r="AL432" s="983">
        <v>3.1E-2</v>
      </c>
      <c r="AM432" s="983">
        <v>0.114</v>
      </c>
      <c r="AN432" s="983">
        <v>2.4940000000000002</v>
      </c>
      <c r="AO432" s="983">
        <v>2.8000000000000001E-2</v>
      </c>
      <c r="AP432" s="983">
        <v>0.114</v>
      </c>
      <c r="AQ432" s="983" t="s">
        <v>131</v>
      </c>
      <c r="AR432" s="983" t="s">
        <v>131</v>
      </c>
      <c r="AS432" s="983" t="s">
        <v>131</v>
      </c>
      <c r="AT432" s="983" t="s">
        <v>131</v>
      </c>
      <c r="AU432" s="983" t="s">
        <v>131</v>
      </c>
      <c r="AV432" s="983" t="s">
        <v>131</v>
      </c>
      <c r="AW432" s="983" t="s">
        <v>131</v>
      </c>
      <c r="AX432" s="983" t="s">
        <v>131</v>
      </c>
      <c r="AY432" s="983" t="s">
        <v>131</v>
      </c>
      <c r="AZ432" s="983" t="s">
        <v>131</v>
      </c>
      <c r="BA432" s="983" t="s">
        <v>131</v>
      </c>
      <c r="BB432" s="983" t="s">
        <v>131</v>
      </c>
      <c r="BC432" s="983" t="s">
        <v>131</v>
      </c>
      <c r="BD432" s="983" t="s">
        <v>131</v>
      </c>
      <c r="BE432" s="983" t="s">
        <v>131</v>
      </c>
      <c r="BF432" s="983" t="s">
        <v>131</v>
      </c>
      <c r="BG432" s="983" t="s">
        <v>131</v>
      </c>
      <c r="BH432" s="983" t="s">
        <v>131</v>
      </c>
      <c r="BI432" s="402"/>
    </row>
    <row r="433" spans="2:61" ht="16.5" customHeight="1" x14ac:dyDescent="0.3">
      <c r="B433" s="493"/>
      <c r="E433" s="282" t="s">
        <v>341</v>
      </c>
      <c r="F433" s="281" t="s">
        <v>681</v>
      </c>
      <c r="G433" s="983" t="s">
        <v>131</v>
      </c>
      <c r="H433" s="983" t="s">
        <v>131</v>
      </c>
      <c r="I433" s="983" t="s">
        <v>131</v>
      </c>
      <c r="J433" s="983" t="s">
        <v>131</v>
      </c>
      <c r="K433" s="983" t="s">
        <v>131</v>
      </c>
      <c r="L433" s="983" t="s">
        <v>131</v>
      </c>
      <c r="M433" s="983" t="s">
        <v>131</v>
      </c>
      <c r="N433" s="983" t="s">
        <v>131</v>
      </c>
      <c r="O433" s="983" t="s">
        <v>131</v>
      </c>
      <c r="P433" s="983" t="s">
        <v>131</v>
      </c>
      <c r="Q433" s="983" t="s">
        <v>131</v>
      </c>
      <c r="R433" s="983" t="s">
        <v>131</v>
      </c>
      <c r="S433" s="983" t="s">
        <v>131</v>
      </c>
      <c r="T433" s="983" t="s">
        <v>131</v>
      </c>
      <c r="U433" s="983" t="s">
        <v>131</v>
      </c>
      <c r="V433" s="983" t="s">
        <v>131</v>
      </c>
      <c r="W433" s="983" t="s">
        <v>131</v>
      </c>
      <c r="X433" s="983" t="s">
        <v>131</v>
      </c>
      <c r="Y433" s="983" t="s">
        <v>131</v>
      </c>
      <c r="Z433" s="983" t="s">
        <v>131</v>
      </c>
      <c r="AA433" s="983" t="s">
        <v>131</v>
      </c>
      <c r="AB433" s="983" t="s">
        <v>131</v>
      </c>
      <c r="AC433" s="983" t="s">
        <v>131</v>
      </c>
      <c r="AD433" s="983" t="s">
        <v>131</v>
      </c>
      <c r="AE433" s="983" t="s">
        <v>131</v>
      </c>
      <c r="AF433" s="983" t="s">
        <v>131</v>
      </c>
      <c r="AG433" s="983" t="s">
        <v>131</v>
      </c>
      <c r="AH433" s="983" t="s">
        <v>131</v>
      </c>
      <c r="AI433" s="983" t="s">
        <v>131</v>
      </c>
      <c r="AJ433" s="983" t="s">
        <v>131</v>
      </c>
      <c r="AK433" s="983" t="s">
        <v>131</v>
      </c>
      <c r="AL433" s="983" t="s">
        <v>131</v>
      </c>
      <c r="AM433" s="983" t="s">
        <v>131</v>
      </c>
      <c r="AN433" s="983" t="s">
        <v>131</v>
      </c>
      <c r="AO433" s="983" t="s">
        <v>131</v>
      </c>
      <c r="AP433" s="983" t="s">
        <v>131</v>
      </c>
      <c r="AQ433" s="983">
        <v>2.4689999999999999</v>
      </c>
      <c r="AR433" s="983">
        <v>3.2000000000000001E-2</v>
      </c>
      <c r="AS433" s="983">
        <v>0.11600000000000001</v>
      </c>
      <c r="AT433" s="983">
        <v>2.4689999999999999</v>
      </c>
      <c r="AU433" s="983">
        <v>2.7E-2</v>
      </c>
      <c r="AV433" s="983">
        <v>0.11600000000000001</v>
      </c>
      <c r="AW433" s="983">
        <v>2.468</v>
      </c>
      <c r="AX433" s="983">
        <v>2.5000000000000001E-2</v>
      </c>
      <c r="AY433" s="983">
        <v>0.11600000000000001</v>
      </c>
      <c r="AZ433" s="983">
        <v>2.468</v>
      </c>
      <c r="BA433" s="983">
        <v>2.5000000000000001E-2</v>
      </c>
      <c r="BB433" s="983">
        <v>0.11600000000000001</v>
      </c>
      <c r="BC433" s="983">
        <v>2.4689999999999999</v>
      </c>
      <c r="BD433" s="983">
        <v>2.4E-2</v>
      </c>
      <c r="BE433" s="983">
        <v>0.11600000000000001</v>
      </c>
      <c r="BF433" s="983">
        <v>2.4689999999999999</v>
      </c>
      <c r="BG433" s="983">
        <v>2.4E-2</v>
      </c>
      <c r="BH433" s="983">
        <v>0.11600000000000001</v>
      </c>
      <c r="BI433" s="402"/>
    </row>
    <row r="434" spans="2:61" ht="16.5" customHeight="1" x14ac:dyDescent="0.3">
      <c r="B434" s="493"/>
      <c r="E434" s="342"/>
      <c r="F434" s="281" t="s">
        <v>682</v>
      </c>
      <c r="G434" s="983" t="s">
        <v>131</v>
      </c>
      <c r="H434" s="983" t="s">
        <v>131</v>
      </c>
      <c r="I434" s="983" t="s">
        <v>131</v>
      </c>
      <c r="J434" s="983" t="s">
        <v>131</v>
      </c>
      <c r="K434" s="983" t="s">
        <v>131</v>
      </c>
      <c r="L434" s="983" t="s">
        <v>131</v>
      </c>
      <c r="M434" s="983" t="s">
        <v>131</v>
      </c>
      <c r="N434" s="983" t="s">
        <v>131</v>
      </c>
      <c r="O434" s="983" t="s">
        <v>131</v>
      </c>
      <c r="P434" s="983" t="s">
        <v>131</v>
      </c>
      <c r="Q434" s="983" t="s">
        <v>131</v>
      </c>
      <c r="R434" s="983" t="s">
        <v>131</v>
      </c>
      <c r="S434" s="983" t="s">
        <v>131</v>
      </c>
      <c r="T434" s="983" t="s">
        <v>131</v>
      </c>
      <c r="U434" s="983" t="s">
        <v>131</v>
      </c>
      <c r="V434" s="983" t="s">
        <v>131</v>
      </c>
      <c r="W434" s="983" t="s">
        <v>131</v>
      </c>
      <c r="X434" s="983" t="s">
        <v>131</v>
      </c>
      <c r="Y434" s="983" t="s">
        <v>131</v>
      </c>
      <c r="Z434" s="983" t="s">
        <v>131</v>
      </c>
      <c r="AA434" s="983" t="s">
        <v>131</v>
      </c>
      <c r="AB434" s="983" t="s">
        <v>131</v>
      </c>
      <c r="AC434" s="983" t="s">
        <v>131</v>
      </c>
      <c r="AD434" s="983" t="s">
        <v>131</v>
      </c>
      <c r="AE434" s="983" t="s">
        <v>131</v>
      </c>
      <c r="AF434" s="983" t="s">
        <v>131</v>
      </c>
      <c r="AG434" s="983" t="s">
        <v>131</v>
      </c>
      <c r="AH434" s="983" t="s">
        <v>131</v>
      </c>
      <c r="AI434" s="983" t="s">
        <v>131</v>
      </c>
      <c r="AJ434" s="983" t="s">
        <v>131</v>
      </c>
      <c r="AK434" s="983" t="s">
        <v>131</v>
      </c>
      <c r="AL434" s="983" t="s">
        <v>131</v>
      </c>
      <c r="AM434" s="983" t="s">
        <v>131</v>
      </c>
      <c r="AN434" s="983" t="s">
        <v>131</v>
      </c>
      <c r="AO434" s="983" t="s">
        <v>131</v>
      </c>
      <c r="AP434" s="983" t="s">
        <v>131</v>
      </c>
      <c r="AQ434" s="983">
        <v>2.4689999999999999</v>
      </c>
      <c r="AR434" s="983">
        <v>1.4999999999999999E-2</v>
      </c>
      <c r="AS434" s="983">
        <v>0.11600000000000001</v>
      </c>
      <c r="AT434" s="983">
        <v>2.4689999999999999</v>
      </c>
      <c r="AU434" s="983">
        <v>1.4E-2</v>
      </c>
      <c r="AV434" s="983">
        <v>0.11600000000000001</v>
      </c>
      <c r="AW434" s="983">
        <v>2.468</v>
      </c>
      <c r="AX434" s="983">
        <v>1.2999999999999999E-2</v>
      </c>
      <c r="AY434" s="983">
        <v>0.11600000000000001</v>
      </c>
      <c r="AZ434" s="983">
        <v>2.468</v>
      </c>
      <c r="BA434" s="983">
        <v>1.2999999999999999E-2</v>
      </c>
      <c r="BB434" s="983">
        <v>0.11600000000000001</v>
      </c>
      <c r="BC434" s="983">
        <v>2.4689999999999999</v>
      </c>
      <c r="BD434" s="983">
        <v>1.2999999999999999E-2</v>
      </c>
      <c r="BE434" s="983">
        <v>0.11600000000000001</v>
      </c>
      <c r="BF434" s="983">
        <v>2.4689999999999999</v>
      </c>
      <c r="BG434" s="983">
        <v>1.2999999999999999E-2</v>
      </c>
      <c r="BH434" s="983">
        <v>0.11600000000000001</v>
      </c>
      <c r="BI434" s="402"/>
    </row>
    <row r="435" spans="2:61" ht="16.5" customHeight="1" x14ac:dyDescent="0.3">
      <c r="B435" s="493"/>
      <c r="E435" s="343"/>
      <c r="F435" s="281" t="s">
        <v>683</v>
      </c>
      <c r="G435" s="983" t="s">
        <v>131</v>
      </c>
      <c r="H435" s="983" t="s">
        <v>131</v>
      </c>
      <c r="I435" s="983" t="s">
        <v>131</v>
      </c>
      <c r="J435" s="983" t="s">
        <v>131</v>
      </c>
      <c r="K435" s="983" t="s">
        <v>131</v>
      </c>
      <c r="L435" s="983" t="s">
        <v>131</v>
      </c>
      <c r="M435" s="983" t="s">
        <v>131</v>
      </c>
      <c r="N435" s="983" t="s">
        <v>131</v>
      </c>
      <c r="O435" s="983" t="s">
        <v>131</v>
      </c>
      <c r="P435" s="983" t="s">
        <v>131</v>
      </c>
      <c r="Q435" s="983" t="s">
        <v>131</v>
      </c>
      <c r="R435" s="983" t="s">
        <v>131</v>
      </c>
      <c r="S435" s="983" t="s">
        <v>131</v>
      </c>
      <c r="T435" s="983" t="s">
        <v>131</v>
      </c>
      <c r="U435" s="983" t="s">
        <v>131</v>
      </c>
      <c r="V435" s="983" t="s">
        <v>131</v>
      </c>
      <c r="W435" s="983" t="s">
        <v>131</v>
      </c>
      <c r="X435" s="983" t="s">
        <v>131</v>
      </c>
      <c r="Y435" s="983" t="s">
        <v>131</v>
      </c>
      <c r="Z435" s="983" t="s">
        <v>131</v>
      </c>
      <c r="AA435" s="983" t="s">
        <v>131</v>
      </c>
      <c r="AB435" s="983" t="s">
        <v>131</v>
      </c>
      <c r="AC435" s="983" t="s">
        <v>131</v>
      </c>
      <c r="AD435" s="983" t="s">
        <v>131</v>
      </c>
      <c r="AE435" s="983" t="s">
        <v>131</v>
      </c>
      <c r="AF435" s="983" t="s">
        <v>131</v>
      </c>
      <c r="AG435" s="983" t="s">
        <v>131</v>
      </c>
      <c r="AH435" s="983" t="s">
        <v>131</v>
      </c>
      <c r="AI435" s="983" t="s">
        <v>131</v>
      </c>
      <c r="AJ435" s="983" t="s">
        <v>131</v>
      </c>
      <c r="AK435" s="983" t="s">
        <v>131</v>
      </c>
      <c r="AL435" s="983" t="s">
        <v>131</v>
      </c>
      <c r="AM435" s="983" t="s">
        <v>131</v>
      </c>
      <c r="AN435" s="983" t="s">
        <v>131</v>
      </c>
      <c r="AO435" s="983" t="s">
        <v>131</v>
      </c>
      <c r="AP435" s="983" t="s">
        <v>131</v>
      </c>
      <c r="AQ435" s="983">
        <v>2.4689999999999999</v>
      </c>
      <c r="AR435" s="983">
        <v>2.5999999999999999E-2</v>
      </c>
      <c r="AS435" s="983">
        <v>0.114</v>
      </c>
      <c r="AT435" s="983">
        <v>2.4689999999999999</v>
      </c>
      <c r="AU435" s="983">
        <v>2.4E-2</v>
      </c>
      <c r="AV435" s="983">
        <v>0.114</v>
      </c>
      <c r="AW435" s="983">
        <v>2.468</v>
      </c>
      <c r="AX435" s="983">
        <v>2.1999999999999999E-2</v>
      </c>
      <c r="AY435" s="983">
        <v>0.114</v>
      </c>
      <c r="AZ435" s="983">
        <v>2.468</v>
      </c>
      <c r="BA435" s="983">
        <v>2.1999999999999999E-2</v>
      </c>
      <c r="BB435" s="983">
        <v>0.114</v>
      </c>
      <c r="BC435" s="983">
        <v>2.4689999999999999</v>
      </c>
      <c r="BD435" s="983">
        <v>2.1999999999999999E-2</v>
      </c>
      <c r="BE435" s="983">
        <v>0.114</v>
      </c>
      <c r="BF435" s="983">
        <v>2.4689999999999999</v>
      </c>
      <c r="BG435" s="983">
        <v>2.1999999999999999E-2</v>
      </c>
      <c r="BH435" s="983">
        <v>0.114</v>
      </c>
      <c r="BI435" s="402"/>
    </row>
    <row r="436" spans="2:61" ht="16.5" customHeight="1" x14ac:dyDescent="0.3">
      <c r="B436" s="493"/>
      <c r="E436" s="282" t="s">
        <v>212</v>
      </c>
      <c r="F436" s="281" t="s">
        <v>681</v>
      </c>
      <c r="G436" s="983" t="s">
        <v>131</v>
      </c>
      <c r="H436" s="983" t="s">
        <v>131</v>
      </c>
      <c r="I436" s="983" t="s">
        <v>131</v>
      </c>
      <c r="J436" s="983" t="s">
        <v>131</v>
      </c>
      <c r="K436" s="983" t="s">
        <v>131</v>
      </c>
      <c r="L436" s="983" t="s">
        <v>131</v>
      </c>
      <c r="M436" s="983" t="s">
        <v>131</v>
      </c>
      <c r="N436" s="983" t="s">
        <v>131</v>
      </c>
      <c r="O436" s="983" t="s">
        <v>131</v>
      </c>
      <c r="P436" s="983" t="s">
        <v>131</v>
      </c>
      <c r="Q436" s="983" t="s">
        <v>131</v>
      </c>
      <c r="R436" s="983" t="s">
        <v>131</v>
      </c>
      <c r="S436" s="983" t="s">
        <v>131</v>
      </c>
      <c r="T436" s="983" t="s">
        <v>131</v>
      </c>
      <c r="U436" s="983" t="s">
        <v>131</v>
      </c>
      <c r="V436" s="983" t="s">
        <v>131</v>
      </c>
      <c r="W436" s="983" t="s">
        <v>131</v>
      </c>
      <c r="X436" s="983" t="s">
        <v>131</v>
      </c>
      <c r="Y436" s="983" t="s">
        <v>131</v>
      </c>
      <c r="Z436" s="983" t="s">
        <v>131</v>
      </c>
      <c r="AA436" s="983" t="s">
        <v>131</v>
      </c>
      <c r="AB436" s="983" t="s">
        <v>131</v>
      </c>
      <c r="AC436" s="983" t="s">
        <v>131</v>
      </c>
      <c r="AD436" s="983" t="s">
        <v>131</v>
      </c>
      <c r="AE436" s="983" t="s">
        <v>131</v>
      </c>
      <c r="AF436" s="983" t="s">
        <v>131</v>
      </c>
      <c r="AG436" s="983" t="s">
        <v>131</v>
      </c>
      <c r="AH436" s="983" t="s">
        <v>131</v>
      </c>
      <c r="AI436" s="983" t="s">
        <v>131</v>
      </c>
      <c r="AJ436" s="983" t="s">
        <v>131</v>
      </c>
      <c r="AK436" s="983" t="s">
        <v>131</v>
      </c>
      <c r="AL436" s="983" t="s">
        <v>131</v>
      </c>
      <c r="AM436" s="983" t="s">
        <v>131</v>
      </c>
      <c r="AN436" s="983" t="s">
        <v>131</v>
      </c>
      <c r="AO436" s="983" t="s">
        <v>131</v>
      </c>
      <c r="AP436" s="983" t="s">
        <v>131</v>
      </c>
      <c r="AQ436" s="983">
        <v>2.3940000000000001</v>
      </c>
      <c r="AR436" s="983">
        <v>3.2000000000000001E-2</v>
      </c>
      <c r="AS436" s="983">
        <v>0.11600000000000001</v>
      </c>
      <c r="AT436" s="983">
        <v>2.3940000000000001</v>
      </c>
      <c r="AU436" s="983">
        <v>2.7E-2</v>
      </c>
      <c r="AV436" s="983">
        <v>0.11600000000000001</v>
      </c>
      <c r="AW436" s="983">
        <v>2.3919999999999999</v>
      </c>
      <c r="AX436" s="983">
        <v>2.5000000000000001E-2</v>
      </c>
      <c r="AY436" s="983">
        <v>0.11600000000000001</v>
      </c>
      <c r="AZ436" s="983">
        <v>2.3919999999999999</v>
      </c>
      <c r="BA436" s="983">
        <v>2.5000000000000001E-2</v>
      </c>
      <c r="BB436" s="983">
        <v>0.11600000000000001</v>
      </c>
      <c r="BC436" s="983">
        <v>2.3940000000000001</v>
      </c>
      <c r="BD436" s="983">
        <v>2.4E-2</v>
      </c>
      <c r="BE436" s="983">
        <v>0.11600000000000001</v>
      </c>
      <c r="BF436" s="983">
        <v>2.3940000000000001</v>
      </c>
      <c r="BG436" s="983">
        <v>2.4E-2</v>
      </c>
      <c r="BH436" s="983">
        <v>0.11600000000000001</v>
      </c>
      <c r="BI436" s="402"/>
    </row>
    <row r="437" spans="2:61" ht="16.5" customHeight="1" x14ac:dyDescent="0.3">
      <c r="B437" s="493"/>
      <c r="E437" s="342"/>
      <c r="F437" s="281" t="s">
        <v>682</v>
      </c>
      <c r="G437" s="983" t="s">
        <v>131</v>
      </c>
      <c r="H437" s="983" t="s">
        <v>131</v>
      </c>
      <c r="I437" s="983" t="s">
        <v>131</v>
      </c>
      <c r="J437" s="983" t="s">
        <v>131</v>
      </c>
      <c r="K437" s="983" t="s">
        <v>131</v>
      </c>
      <c r="L437" s="983" t="s">
        <v>131</v>
      </c>
      <c r="M437" s="983" t="s">
        <v>131</v>
      </c>
      <c r="N437" s="983" t="s">
        <v>131</v>
      </c>
      <c r="O437" s="983" t="s">
        <v>131</v>
      </c>
      <c r="P437" s="983" t="s">
        <v>131</v>
      </c>
      <c r="Q437" s="983" t="s">
        <v>131</v>
      </c>
      <c r="R437" s="983" t="s">
        <v>131</v>
      </c>
      <c r="S437" s="983" t="s">
        <v>131</v>
      </c>
      <c r="T437" s="983" t="s">
        <v>131</v>
      </c>
      <c r="U437" s="983" t="s">
        <v>131</v>
      </c>
      <c r="V437" s="983" t="s">
        <v>131</v>
      </c>
      <c r="W437" s="983" t="s">
        <v>131</v>
      </c>
      <c r="X437" s="983" t="s">
        <v>131</v>
      </c>
      <c r="Y437" s="983" t="s">
        <v>131</v>
      </c>
      <c r="Z437" s="983" t="s">
        <v>131</v>
      </c>
      <c r="AA437" s="983" t="s">
        <v>131</v>
      </c>
      <c r="AB437" s="983" t="s">
        <v>131</v>
      </c>
      <c r="AC437" s="983" t="s">
        <v>131</v>
      </c>
      <c r="AD437" s="983" t="s">
        <v>131</v>
      </c>
      <c r="AE437" s="983" t="s">
        <v>131</v>
      </c>
      <c r="AF437" s="983" t="s">
        <v>131</v>
      </c>
      <c r="AG437" s="983" t="s">
        <v>131</v>
      </c>
      <c r="AH437" s="983" t="s">
        <v>131</v>
      </c>
      <c r="AI437" s="983" t="s">
        <v>131</v>
      </c>
      <c r="AJ437" s="983" t="s">
        <v>131</v>
      </c>
      <c r="AK437" s="983" t="s">
        <v>131</v>
      </c>
      <c r="AL437" s="983" t="s">
        <v>131</v>
      </c>
      <c r="AM437" s="983" t="s">
        <v>131</v>
      </c>
      <c r="AN437" s="983" t="s">
        <v>131</v>
      </c>
      <c r="AO437" s="983" t="s">
        <v>131</v>
      </c>
      <c r="AP437" s="983" t="s">
        <v>131</v>
      </c>
      <c r="AQ437" s="983">
        <v>2.3940000000000001</v>
      </c>
      <c r="AR437" s="983">
        <v>1.4999999999999999E-2</v>
      </c>
      <c r="AS437" s="983">
        <v>0.11600000000000001</v>
      </c>
      <c r="AT437" s="983">
        <v>2.3940000000000001</v>
      </c>
      <c r="AU437" s="983">
        <v>1.4E-2</v>
      </c>
      <c r="AV437" s="983">
        <v>0.11600000000000001</v>
      </c>
      <c r="AW437" s="983">
        <v>2.3919999999999999</v>
      </c>
      <c r="AX437" s="983">
        <v>1.2999999999999999E-2</v>
      </c>
      <c r="AY437" s="983">
        <v>0.11600000000000001</v>
      </c>
      <c r="AZ437" s="983">
        <v>2.3919999999999999</v>
      </c>
      <c r="BA437" s="983">
        <v>1.2999999999999999E-2</v>
      </c>
      <c r="BB437" s="983">
        <v>0.11600000000000001</v>
      </c>
      <c r="BC437" s="983">
        <v>2.3940000000000001</v>
      </c>
      <c r="BD437" s="983">
        <v>1.2999999999999999E-2</v>
      </c>
      <c r="BE437" s="983">
        <v>0.11600000000000001</v>
      </c>
      <c r="BF437" s="983">
        <v>2.3940000000000001</v>
      </c>
      <c r="BG437" s="983">
        <v>1.2999999999999999E-2</v>
      </c>
      <c r="BH437" s="983">
        <v>0.11600000000000001</v>
      </c>
      <c r="BI437" s="402"/>
    </row>
    <row r="438" spans="2:61" ht="16.5" customHeight="1" x14ac:dyDescent="0.3">
      <c r="B438" s="493"/>
      <c r="E438" s="343"/>
      <c r="F438" s="281" t="s">
        <v>683</v>
      </c>
      <c r="G438" s="983" t="s">
        <v>131</v>
      </c>
      <c r="H438" s="983" t="s">
        <v>131</v>
      </c>
      <c r="I438" s="983" t="s">
        <v>131</v>
      </c>
      <c r="J438" s="983" t="s">
        <v>131</v>
      </c>
      <c r="K438" s="983" t="s">
        <v>131</v>
      </c>
      <c r="L438" s="983" t="s">
        <v>131</v>
      </c>
      <c r="M438" s="983" t="s">
        <v>131</v>
      </c>
      <c r="N438" s="983" t="s">
        <v>131</v>
      </c>
      <c r="O438" s="983" t="s">
        <v>131</v>
      </c>
      <c r="P438" s="983" t="s">
        <v>131</v>
      </c>
      <c r="Q438" s="983" t="s">
        <v>131</v>
      </c>
      <c r="R438" s="983" t="s">
        <v>131</v>
      </c>
      <c r="S438" s="983" t="s">
        <v>131</v>
      </c>
      <c r="T438" s="983" t="s">
        <v>131</v>
      </c>
      <c r="U438" s="983" t="s">
        <v>131</v>
      </c>
      <c r="V438" s="983" t="s">
        <v>131</v>
      </c>
      <c r="W438" s="983" t="s">
        <v>131</v>
      </c>
      <c r="X438" s="983" t="s">
        <v>131</v>
      </c>
      <c r="Y438" s="983" t="s">
        <v>131</v>
      </c>
      <c r="Z438" s="983" t="s">
        <v>131</v>
      </c>
      <c r="AA438" s="983" t="s">
        <v>131</v>
      </c>
      <c r="AB438" s="983" t="s">
        <v>131</v>
      </c>
      <c r="AC438" s="983" t="s">
        <v>131</v>
      </c>
      <c r="AD438" s="983" t="s">
        <v>131</v>
      </c>
      <c r="AE438" s="983" t="s">
        <v>131</v>
      </c>
      <c r="AF438" s="983" t="s">
        <v>131</v>
      </c>
      <c r="AG438" s="983" t="s">
        <v>131</v>
      </c>
      <c r="AH438" s="983" t="s">
        <v>131</v>
      </c>
      <c r="AI438" s="983" t="s">
        <v>131</v>
      </c>
      <c r="AJ438" s="983" t="s">
        <v>131</v>
      </c>
      <c r="AK438" s="983" t="s">
        <v>131</v>
      </c>
      <c r="AL438" s="983" t="s">
        <v>131</v>
      </c>
      <c r="AM438" s="983" t="s">
        <v>131</v>
      </c>
      <c r="AN438" s="983" t="s">
        <v>131</v>
      </c>
      <c r="AO438" s="983" t="s">
        <v>131</v>
      </c>
      <c r="AP438" s="983" t="s">
        <v>131</v>
      </c>
      <c r="AQ438" s="983">
        <v>2.3940000000000001</v>
      </c>
      <c r="AR438" s="983">
        <v>2.5999999999999999E-2</v>
      </c>
      <c r="AS438" s="983">
        <v>0.114</v>
      </c>
      <c r="AT438" s="983">
        <v>2.3940000000000001</v>
      </c>
      <c r="AU438" s="983">
        <v>2.4E-2</v>
      </c>
      <c r="AV438" s="983">
        <v>0.114</v>
      </c>
      <c r="AW438" s="983">
        <v>2.3919999999999999</v>
      </c>
      <c r="AX438" s="983">
        <v>2.1999999999999999E-2</v>
      </c>
      <c r="AY438" s="983">
        <v>0.114</v>
      </c>
      <c r="AZ438" s="983">
        <v>2.3919999999999999</v>
      </c>
      <c r="BA438" s="983">
        <v>2.1999999999999999E-2</v>
      </c>
      <c r="BB438" s="983">
        <v>0.114</v>
      </c>
      <c r="BC438" s="983">
        <v>2.3940000000000001</v>
      </c>
      <c r="BD438" s="983">
        <v>2.1999999999999999E-2</v>
      </c>
      <c r="BE438" s="983">
        <v>0.114</v>
      </c>
      <c r="BF438" s="983">
        <v>2.3940000000000001</v>
      </c>
      <c r="BG438" s="983">
        <v>2.1999999999999999E-2</v>
      </c>
      <c r="BH438" s="983">
        <v>0.114</v>
      </c>
      <c r="BI438" s="402"/>
    </row>
    <row r="439" spans="2:61" ht="16.5" customHeight="1" x14ac:dyDescent="0.3">
      <c r="B439" s="493"/>
      <c r="E439" s="282" t="s">
        <v>480</v>
      </c>
      <c r="F439" s="281" t="s">
        <v>681</v>
      </c>
      <c r="G439" s="983" t="s">
        <v>131</v>
      </c>
      <c r="H439" s="983" t="s">
        <v>131</v>
      </c>
      <c r="I439" s="983" t="s">
        <v>131</v>
      </c>
      <c r="J439" s="983" t="s">
        <v>131</v>
      </c>
      <c r="K439" s="983" t="s">
        <v>131</v>
      </c>
      <c r="L439" s="983" t="s">
        <v>131</v>
      </c>
      <c r="M439" s="983" t="s">
        <v>131</v>
      </c>
      <c r="N439" s="983" t="s">
        <v>131</v>
      </c>
      <c r="O439" s="983" t="s">
        <v>131</v>
      </c>
      <c r="P439" s="983" t="s">
        <v>131</v>
      </c>
      <c r="Q439" s="983" t="s">
        <v>131</v>
      </c>
      <c r="R439" s="983" t="s">
        <v>131</v>
      </c>
      <c r="S439" s="983" t="s">
        <v>131</v>
      </c>
      <c r="T439" s="983" t="s">
        <v>131</v>
      </c>
      <c r="U439" s="983" t="s">
        <v>131</v>
      </c>
      <c r="V439" s="983" t="s">
        <v>131</v>
      </c>
      <c r="W439" s="983" t="s">
        <v>131</v>
      </c>
      <c r="X439" s="983" t="s">
        <v>131</v>
      </c>
      <c r="Y439" s="983" t="s">
        <v>131</v>
      </c>
      <c r="Z439" s="983" t="s">
        <v>131</v>
      </c>
      <c r="AA439" s="983" t="s">
        <v>131</v>
      </c>
      <c r="AB439" s="983" t="s">
        <v>131</v>
      </c>
      <c r="AC439" s="983" t="s">
        <v>131</v>
      </c>
      <c r="AD439" s="983" t="s">
        <v>131</v>
      </c>
      <c r="AE439" s="983" t="s">
        <v>131</v>
      </c>
      <c r="AF439" s="983" t="s">
        <v>131</v>
      </c>
      <c r="AG439" s="983" t="s">
        <v>131</v>
      </c>
      <c r="AH439" s="983" t="s">
        <v>131</v>
      </c>
      <c r="AI439" s="983" t="s">
        <v>131</v>
      </c>
      <c r="AJ439" s="983" t="s">
        <v>131</v>
      </c>
      <c r="AK439" s="983" t="s">
        <v>131</v>
      </c>
      <c r="AL439" s="983" t="s">
        <v>131</v>
      </c>
      <c r="AM439" s="983" t="s">
        <v>131</v>
      </c>
      <c r="AN439" s="983" t="s">
        <v>131</v>
      </c>
      <c r="AO439" s="983" t="s">
        <v>131</v>
      </c>
      <c r="AP439" s="983" t="s">
        <v>131</v>
      </c>
      <c r="AQ439" s="983">
        <v>2.1429999999999998</v>
      </c>
      <c r="AR439" s="983">
        <v>3.2000000000000001E-2</v>
      </c>
      <c r="AS439" s="983">
        <v>0.11600000000000001</v>
      </c>
      <c r="AT439" s="983">
        <v>2.1429999999999998</v>
      </c>
      <c r="AU439" s="983">
        <v>2.7E-2</v>
      </c>
      <c r="AV439" s="983">
        <v>0.11600000000000001</v>
      </c>
      <c r="AW439" s="983">
        <v>2.14</v>
      </c>
      <c r="AX439" s="983">
        <v>2.5000000000000001E-2</v>
      </c>
      <c r="AY439" s="983">
        <v>0.11600000000000001</v>
      </c>
      <c r="AZ439" s="983">
        <v>2.1389999999999998</v>
      </c>
      <c r="BA439" s="983">
        <v>2.5000000000000001E-2</v>
      </c>
      <c r="BB439" s="983">
        <v>0.11600000000000001</v>
      </c>
      <c r="BC439" s="983">
        <v>2.1429999999999998</v>
      </c>
      <c r="BD439" s="983">
        <v>2.4E-2</v>
      </c>
      <c r="BE439" s="983">
        <v>0.11600000000000001</v>
      </c>
      <c r="BF439" s="983">
        <v>2.1429999999999998</v>
      </c>
      <c r="BG439" s="983">
        <v>2.4E-2</v>
      </c>
      <c r="BH439" s="983">
        <v>0.11600000000000001</v>
      </c>
      <c r="BI439" s="402"/>
    </row>
    <row r="440" spans="2:61" ht="16.5" customHeight="1" x14ac:dyDescent="0.3">
      <c r="B440" s="493"/>
      <c r="E440" s="342"/>
      <c r="F440" s="281" t="s">
        <v>682</v>
      </c>
      <c r="G440" s="983" t="s">
        <v>131</v>
      </c>
      <c r="H440" s="983" t="s">
        <v>131</v>
      </c>
      <c r="I440" s="983" t="s">
        <v>131</v>
      </c>
      <c r="J440" s="983" t="s">
        <v>131</v>
      </c>
      <c r="K440" s="983" t="s">
        <v>131</v>
      </c>
      <c r="L440" s="983" t="s">
        <v>131</v>
      </c>
      <c r="M440" s="983" t="s">
        <v>131</v>
      </c>
      <c r="N440" s="983" t="s">
        <v>131</v>
      </c>
      <c r="O440" s="983" t="s">
        <v>131</v>
      </c>
      <c r="P440" s="983" t="s">
        <v>131</v>
      </c>
      <c r="Q440" s="983" t="s">
        <v>131</v>
      </c>
      <c r="R440" s="983" t="s">
        <v>131</v>
      </c>
      <c r="S440" s="983" t="s">
        <v>131</v>
      </c>
      <c r="T440" s="983" t="s">
        <v>131</v>
      </c>
      <c r="U440" s="983" t="s">
        <v>131</v>
      </c>
      <c r="V440" s="983" t="s">
        <v>131</v>
      </c>
      <c r="W440" s="983" t="s">
        <v>131</v>
      </c>
      <c r="X440" s="983" t="s">
        <v>131</v>
      </c>
      <c r="Y440" s="983" t="s">
        <v>131</v>
      </c>
      <c r="Z440" s="983" t="s">
        <v>131</v>
      </c>
      <c r="AA440" s="983" t="s">
        <v>131</v>
      </c>
      <c r="AB440" s="983" t="s">
        <v>131</v>
      </c>
      <c r="AC440" s="983" t="s">
        <v>131</v>
      </c>
      <c r="AD440" s="983" t="s">
        <v>131</v>
      </c>
      <c r="AE440" s="983" t="s">
        <v>131</v>
      </c>
      <c r="AF440" s="983" t="s">
        <v>131</v>
      </c>
      <c r="AG440" s="983" t="s">
        <v>131</v>
      </c>
      <c r="AH440" s="983" t="s">
        <v>131</v>
      </c>
      <c r="AI440" s="983" t="s">
        <v>131</v>
      </c>
      <c r="AJ440" s="983" t="s">
        <v>131</v>
      </c>
      <c r="AK440" s="983" t="s">
        <v>131</v>
      </c>
      <c r="AL440" s="983" t="s">
        <v>131</v>
      </c>
      <c r="AM440" s="983" t="s">
        <v>131</v>
      </c>
      <c r="AN440" s="983" t="s">
        <v>131</v>
      </c>
      <c r="AO440" s="983" t="s">
        <v>131</v>
      </c>
      <c r="AP440" s="983" t="s">
        <v>131</v>
      </c>
      <c r="AQ440" s="983">
        <v>2.1429999999999998</v>
      </c>
      <c r="AR440" s="983">
        <v>1.4999999999999999E-2</v>
      </c>
      <c r="AS440" s="983">
        <v>0.11600000000000001</v>
      </c>
      <c r="AT440" s="983">
        <v>2.1429999999999998</v>
      </c>
      <c r="AU440" s="983">
        <v>1.4E-2</v>
      </c>
      <c r="AV440" s="983">
        <v>0.11600000000000001</v>
      </c>
      <c r="AW440" s="983">
        <v>2.14</v>
      </c>
      <c r="AX440" s="983">
        <v>1.2999999999999999E-2</v>
      </c>
      <c r="AY440" s="983">
        <v>0.11600000000000001</v>
      </c>
      <c r="AZ440" s="983">
        <v>2.1389999999999998</v>
      </c>
      <c r="BA440" s="983">
        <v>1.2999999999999999E-2</v>
      </c>
      <c r="BB440" s="983">
        <v>0.11600000000000001</v>
      </c>
      <c r="BC440" s="983">
        <v>2.1429999999999998</v>
      </c>
      <c r="BD440" s="983">
        <v>1.2999999999999999E-2</v>
      </c>
      <c r="BE440" s="983">
        <v>0.11600000000000001</v>
      </c>
      <c r="BF440" s="983">
        <v>2.1429999999999998</v>
      </c>
      <c r="BG440" s="983">
        <v>1.2999999999999999E-2</v>
      </c>
      <c r="BH440" s="983">
        <v>0.11600000000000001</v>
      </c>
      <c r="BI440" s="402"/>
    </row>
    <row r="441" spans="2:61" ht="16.5" customHeight="1" x14ac:dyDescent="0.3">
      <c r="B441" s="493"/>
      <c r="E441" s="343"/>
      <c r="F441" s="281" t="s">
        <v>683</v>
      </c>
      <c r="G441" s="983" t="s">
        <v>131</v>
      </c>
      <c r="H441" s="983" t="s">
        <v>131</v>
      </c>
      <c r="I441" s="983" t="s">
        <v>131</v>
      </c>
      <c r="J441" s="983" t="s">
        <v>131</v>
      </c>
      <c r="K441" s="983" t="s">
        <v>131</v>
      </c>
      <c r="L441" s="983" t="s">
        <v>131</v>
      </c>
      <c r="M441" s="983" t="s">
        <v>131</v>
      </c>
      <c r="N441" s="983" t="s">
        <v>131</v>
      </c>
      <c r="O441" s="983" t="s">
        <v>131</v>
      </c>
      <c r="P441" s="983" t="s">
        <v>131</v>
      </c>
      <c r="Q441" s="983" t="s">
        <v>131</v>
      </c>
      <c r="R441" s="983" t="s">
        <v>131</v>
      </c>
      <c r="S441" s="983" t="s">
        <v>131</v>
      </c>
      <c r="T441" s="983" t="s">
        <v>131</v>
      </c>
      <c r="U441" s="983" t="s">
        <v>131</v>
      </c>
      <c r="V441" s="983" t="s">
        <v>131</v>
      </c>
      <c r="W441" s="983" t="s">
        <v>131</v>
      </c>
      <c r="X441" s="983" t="s">
        <v>131</v>
      </c>
      <c r="Y441" s="983" t="s">
        <v>131</v>
      </c>
      <c r="Z441" s="983" t="s">
        <v>131</v>
      </c>
      <c r="AA441" s="983" t="s">
        <v>131</v>
      </c>
      <c r="AB441" s="983" t="s">
        <v>131</v>
      </c>
      <c r="AC441" s="983" t="s">
        <v>131</v>
      </c>
      <c r="AD441" s="983" t="s">
        <v>131</v>
      </c>
      <c r="AE441" s="983" t="s">
        <v>131</v>
      </c>
      <c r="AF441" s="983" t="s">
        <v>131</v>
      </c>
      <c r="AG441" s="983" t="s">
        <v>131</v>
      </c>
      <c r="AH441" s="983" t="s">
        <v>131</v>
      </c>
      <c r="AI441" s="983" t="s">
        <v>131</v>
      </c>
      <c r="AJ441" s="983" t="s">
        <v>131</v>
      </c>
      <c r="AK441" s="983" t="s">
        <v>131</v>
      </c>
      <c r="AL441" s="983" t="s">
        <v>131</v>
      </c>
      <c r="AM441" s="983" t="s">
        <v>131</v>
      </c>
      <c r="AN441" s="983" t="s">
        <v>131</v>
      </c>
      <c r="AO441" s="983" t="s">
        <v>131</v>
      </c>
      <c r="AP441" s="983" t="s">
        <v>131</v>
      </c>
      <c r="AQ441" s="983">
        <v>2.1429999999999998</v>
      </c>
      <c r="AR441" s="983">
        <v>2.5999999999999999E-2</v>
      </c>
      <c r="AS441" s="983">
        <v>0.114</v>
      </c>
      <c r="AT441" s="983">
        <v>2.1429999999999998</v>
      </c>
      <c r="AU441" s="983">
        <v>2.4E-2</v>
      </c>
      <c r="AV441" s="983">
        <v>0.114</v>
      </c>
      <c r="AW441" s="983">
        <v>2.14</v>
      </c>
      <c r="AX441" s="983">
        <v>2.1999999999999999E-2</v>
      </c>
      <c r="AY441" s="983">
        <v>0.114</v>
      </c>
      <c r="AZ441" s="983">
        <v>2.1389999999999998</v>
      </c>
      <c r="BA441" s="983">
        <v>2.1999999999999999E-2</v>
      </c>
      <c r="BB441" s="983">
        <v>0.114</v>
      </c>
      <c r="BC441" s="983">
        <v>2.1429999999999998</v>
      </c>
      <c r="BD441" s="983">
        <v>2.1999999999999999E-2</v>
      </c>
      <c r="BE441" s="983">
        <v>0.114</v>
      </c>
      <c r="BF441" s="983">
        <v>2.1429999999999998</v>
      </c>
      <c r="BG441" s="983">
        <v>2.1999999999999999E-2</v>
      </c>
      <c r="BH441" s="983">
        <v>0.114</v>
      </c>
      <c r="BI441" s="402"/>
    </row>
    <row r="442" spans="2:61" ht="16.5" customHeight="1" x14ac:dyDescent="0.3">
      <c r="B442" s="493"/>
      <c r="E442" s="282" t="s">
        <v>481</v>
      </c>
      <c r="F442" s="281" t="s">
        <v>681</v>
      </c>
      <c r="G442" s="983" t="s">
        <v>131</v>
      </c>
      <c r="H442" s="983" t="s">
        <v>131</v>
      </c>
      <c r="I442" s="983" t="s">
        <v>131</v>
      </c>
      <c r="J442" s="983" t="s">
        <v>131</v>
      </c>
      <c r="K442" s="983" t="s">
        <v>131</v>
      </c>
      <c r="L442" s="983" t="s">
        <v>131</v>
      </c>
      <c r="M442" s="983" t="s">
        <v>131</v>
      </c>
      <c r="N442" s="983" t="s">
        <v>131</v>
      </c>
      <c r="O442" s="983" t="s">
        <v>131</v>
      </c>
      <c r="P442" s="983" t="s">
        <v>131</v>
      </c>
      <c r="Q442" s="983" t="s">
        <v>131</v>
      </c>
      <c r="R442" s="983" t="s">
        <v>131</v>
      </c>
      <c r="S442" s="983" t="s">
        <v>131</v>
      </c>
      <c r="T442" s="983" t="s">
        <v>131</v>
      </c>
      <c r="U442" s="983" t="s">
        <v>131</v>
      </c>
      <c r="V442" s="983" t="s">
        <v>131</v>
      </c>
      <c r="W442" s="983" t="s">
        <v>131</v>
      </c>
      <c r="X442" s="983" t="s">
        <v>131</v>
      </c>
      <c r="Y442" s="983" t="s">
        <v>131</v>
      </c>
      <c r="Z442" s="983" t="s">
        <v>131</v>
      </c>
      <c r="AA442" s="983" t="s">
        <v>131</v>
      </c>
      <c r="AB442" s="983" t="s">
        <v>131</v>
      </c>
      <c r="AC442" s="983" t="s">
        <v>131</v>
      </c>
      <c r="AD442" s="983" t="s">
        <v>131</v>
      </c>
      <c r="AE442" s="983" t="s">
        <v>131</v>
      </c>
      <c r="AF442" s="983" t="s">
        <v>131</v>
      </c>
      <c r="AG442" s="983" t="s">
        <v>131</v>
      </c>
      <c r="AH442" s="983" t="s">
        <v>131</v>
      </c>
      <c r="AI442" s="983" t="s">
        <v>131</v>
      </c>
      <c r="AJ442" s="983" t="s">
        <v>131</v>
      </c>
      <c r="AK442" s="983" t="s">
        <v>131</v>
      </c>
      <c r="AL442" s="983" t="s">
        <v>131</v>
      </c>
      <c r="AM442" s="983" t="s">
        <v>131</v>
      </c>
      <c r="AN442" s="983" t="s">
        <v>131</v>
      </c>
      <c r="AO442" s="983" t="s">
        <v>131</v>
      </c>
      <c r="AP442" s="983" t="s">
        <v>131</v>
      </c>
      <c r="AQ442" s="983">
        <v>1.8919999999999999</v>
      </c>
      <c r="AR442" s="983">
        <v>3.2000000000000001E-2</v>
      </c>
      <c r="AS442" s="983">
        <v>0.11600000000000001</v>
      </c>
      <c r="AT442" s="983">
        <v>1.8919999999999999</v>
      </c>
      <c r="AU442" s="983">
        <v>2.7E-2</v>
      </c>
      <c r="AV442" s="983">
        <v>0.11600000000000001</v>
      </c>
      <c r="AW442" s="983">
        <v>1.887</v>
      </c>
      <c r="AX442" s="983">
        <v>2.5000000000000001E-2</v>
      </c>
      <c r="AY442" s="983">
        <v>0.11600000000000001</v>
      </c>
      <c r="AZ442" s="983">
        <v>1.8859999999999999</v>
      </c>
      <c r="BA442" s="983">
        <v>2.5000000000000001E-2</v>
      </c>
      <c r="BB442" s="983">
        <v>0.11600000000000001</v>
      </c>
      <c r="BC442" s="983">
        <v>1.8919999999999999</v>
      </c>
      <c r="BD442" s="983">
        <v>2.4E-2</v>
      </c>
      <c r="BE442" s="983">
        <v>0.11600000000000001</v>
      </c>
      <c r="BF442" s="983">
        <v>1.8919999999999999</v>
      </c>
      <c r="BG442" s="983">
        <v>2.4E-2</v>
      </c>
      <c r="BH442" s="983">
        <v>0.11600000000000001</v>
      </c>
      <c r="BI442" s="402"/>
    </row>
    <row r="443" spans="2:61" ht="16.5" customHeight="1" x14ac:dyDescent="0.3">
      <c r="B443" s="493"/>
      <c r="E443" s="342"/>
      <c r="F443" s="281" t="s">
        <v>682</v>
      </c>
      <c r="G443" s="983" t="s">
        <v>131</v>
      </c>
      <c r="H443" s="983" t="s">
        <v>131</v>
      </c>
      <c r="I443" s="983" t="s">
        <v>131</v>
      </c>
      <c r="J443" s="983" t="s">
        <v>131</v>
      </c>
      <c r="K443" s="983" t="s">
        <v>131</v>
      </c>
      <c r="L443" s="983" t="s">
        <v>131</v>
      </c>
      <c r="M443" s="983" t="s">
        <v>131</v>
      </c>
      <c r="N443" s="983" t="s">
        <v>131</v>
      </c>
      <c r="O443" s="983" t="s">
        <v>131</v>
      </c>
      <c r="P443" s="983" t="s">
        <v>131</v>
      </c>
      <c r="Q443" s="983" t="s">
        <v>131</v>
      </c>
      <c r="R443" s="983" t="s">
        <v>131</v>
      </c>
      <c r="S443" s="983" t="s">
        <v>131</v>
      </c>
      <c r="T443" s="983" t="s">
        <v>131</v>
      </c>
      <c r="U443" s="983" t="s">
        <v>131</v>
      </c>
      <c r="V443" s="983" t="s">
        <v>131</v>
      </c>
      <c r="W443" s="983" t="s">
        <v>131</v>
      </c>
      <c r="X443" s="983" t="s">
        <v>131</v>
      </c>
      <c r="Y443" s="983" t="s">
        <v>131</v>
      </c>
      <c r="Z443" s="983" t="s">
        <v>131</v>
      </c>
      <c r="AA443" s="983" t="s">
        <v>131</v>
      </c>
      <c r="AB443" s="983" t="s">
        <v>131</v>
      </c>
      <c r="AC443" s="983" t="s">
        <v>131</v>
      </c>
      <c r="AD443" s="983" t="s">
        <v>131</v>
      </c>
      <c r="AE443" s="983" t="s">
        <v>131</v>
      </c>
      <c r="AF443" s="983" t="s">
        <v>131</v>
      </c>
      <c r="AG443" s="983" t="s">
        <v>131</v>
      </c>
      <c r="AH443" s="983" t="s">
        <v>131</v>
      </c>
      <c r="AI443" s="983" t="s">
        <v>131</v>
      </c>
      <c r="AJ443" s="983" t="s">
        <v>131</v>
      </c>
      <c r="AK443" s="983" t="s">
        <v>131</v>
      </c>
      <c r="AL443" s="983" t="s">
        <v>131</v>
      </c>
      <c r="AM443" s="983" t="s">
        <v>131</v>
      </c>
      <c r="AN443" s="983" t="s">
        <v>131</v>
      </c>
      <c r="AO443" s="983" t="s">
        <v>131</v>
      </c>
      <c r="AP443" s="983" t="s">
        <v>131</v>
      </c>
      <c r="AQ443" s="983">
        <v>1.8919999999999999</v>
      </c>
      <c r="AR443" s="983">
        <v>1.4999999999999999E-2</v>
      </c>
      <c r="AS443" s="983">
        <v>0.11600000000000001</v>
      </c>
      <c r="AT443" s="983">
        <v>1.8919999999999999</v>
      </c>
      <c r="AU443" s="983">
        <v>1.4E-2</v>
      </c>
      <c r="AV443" s="983">
        <v>0.11600000000000001</v>
      </c>
      <c r="AW443" s="983">
        <v>1.887</v>
      </c>
      <c r="AX443" s="983">
        <v>1.2999999999999999E-2</v>
      </c>
      <c r="AY443" s="983">
        <v>0.11600000000000001</v>
      </c>
      <c r="AZ443" s="983">
        <v>1.8859999999999999</v>
      </c>
      <c r="BA443" s="983">
        <v>1.2999999999999999E-2</v>
      </c>
      <c r="BB443" s="983">
        <v>0.11600000000000001</v>
      </c>
      <c r="BC443" s="983">
        <v>1.8919999999999999</v>
      </c>
      <c r="BD443" s="983">
        <v>1.2999999999999999E-2</v>
      </c>
      <c r="BE443" s="983">
        <v>0.11600000000000001</v>
      </c>
      <c r="BF443" s="983">
        <v>1.8919999999999999</v>
      </c>
      <c r="BG443" s="983">
        <v>1.2999999999999999E-2</v>
      </c>
      <c r="BH443" s="983">
        <v>0.11600000000000001</v>
      </c>
      <c r="BI443" s="402"/>
    </row>
    <row r="444" spans="2:61" ht="16.5" customHeight="1" x14ac:dyDescent="0.3">
      <c r="B444" s="493"/>
      <c r="E444" s="343"/>
      <c r="F444" s="281" t="s">
        <v>683</v>
      </c>
      <c r="G444" s="983" t="s">
        <v>131</v>
      </c>
      <c r="H444" s="983" t="s">
        <v>131</v>
      </c>
      <c r="I444" s="983" t="s">
        <v>131</v>
      </c>
      <c r="J444" s="983" t="s">
        <v>131</v>
      </c>
      <c r="K444" s="983" t="s">
        <v>131</v>
      </c>
      <c r="L444" s="983" t="s">
        <v>131</v>
      </c>
      <c r="M444" s="983" t="s">
        <v>131</v>
      </c>
      <c r="N444" s="983" t="s">
        <v>131</v>
      </c>
      <c r="O444" s="983" t="s">
        <v>131</v>
      </c>
      <c r="P444" s="983" t="s">
        <v>131</v>
      </c>
      <c r="Q444" s="983" t="s">
        <v>131</v>
      </c>
      <c r="R444" s="983" t="s">
        <v>131</v>
      </c>
      <c r="S444" s="983" t="s">
        <v>131</v>
      </c>
      <c r="T444" s="983" t="s">
        <v>131</v>
      </c>
      <c r="U444" s="983" t="s">
        <v>131</v>
      </c>
      <c r="V444" s="983" t="s">
        <v>131</v>
      </c>
      <c r="W444" s="983" t="s">
        <v>131</v>
      </c>
      <c r="X444" s="983" t="s">
        <v>131</v>
      </c>
      <c r="Y444" s="983" t="s">
        <v>131</v>
      </c>
      <c r="Z444" s="983" t="s">
        <v>131</v>
      </c>
      <c r="AA444" s="983" t="s">
        <v>131</v>
      </c>
      <c r="AB444" s="983" t="s">
        <v>131</v>
      </c>
      <c r="AC444" s="983" t="s">
        <v>131</v>
      </c>
      <c r="AD444" s="983" t="s">
        <v>131</v>
      </c>
      <c r="AE444" s="983" t="s">
        <v>131</v>
      </c>
      <c r="AF444" s="983" t="s">
        <v>131</v>
      </c>
      <c r="AG444" s="983" t="s">
        <v>131</v>
      </c>
      <c r="AH444" s="983" t="s">
        <v>131</v>
      </c>
      <c r="AI444" s="983" t="s">
        <v>131</v>
      </c>
      <c r="AJ444" s="983" t="s">
        <v>131</v>
      </c>
      <c r="AK444" s="983" t="s">
        <v>131</v>
      </c>
      <c r="AL444" s="983" t="s">
        <v>131</v>
      </c>
      <c r="AM444" s="983" t="s">
        <v>131</v>
      </c>
      <c r="AN444" s="983" t="s">
        <v>131</v>
      </c>
      <c r="AO444" s="983" t="s">
        <v>131</v>
      </c>
      <c r="AP444" s="983" t="s">
        <v>131</v>
      </c>
      <c r="AQ444" s="983">
        <v>1.8919999999999999</v>
      </c>
      <c r="AR444" s="983">
        <v>2.5999999999999999E-2</v>
      </c>
      <c r="AS444" s="983">
        <v>0.114</v>
      </c>
      <c r="AT444" s="983">
        <v>1.8919999999999999</v>
      </c>
      <c r="AU444" s="983">
        <v>2.4E-2</v>
      </c>
      <c r="AV444" s="983">
        <v>0.114</v>
      </c>
      <c r="AW444" s="983">
        <v>1.887</v>
      </c>
      <c r="AX444" s="983">
        <v>2.1999999999999999E-2</v>
      </c>
      <c r="AY444" s="983">
        <v>0.114</v>
      </c>
      <c r="AZ444" s="983">
        <v>1.8859999999999999</v>
      </c>
      <c r="BA444" s="983">
        <v>2.1999999999999999E-2</v>
      </c>
      <c r="BB444" s="983">
        <v>0.114</v>
      </c>
      <c r="BC444" s="983">
        <v>1.8919999999999999</v>
      </c>
      <c r="BD444" s="983">
        <v>2.1999999999999999E-2</v>
      </c>
      <c r="BE444" s="983">
        <v>0.114</v>
      </c>
      <c r="BF444" s="983">
        <v>1.8919999999999999</v>
      </c>
      <c r="BG444" s="983">
        <v>2.1999999999999999E-2</v>
      </c>
      <c r="BH444" s="983">
        <v>0.114</v>
      </c>
      <c r="BI444" s="402"/>
    </row>
    <row r="445" spans="2:61" ht="16.5" customHeight="1" x14ac:dyDescent="0.3">
      <c r="B445" s="493"/>
      <c r="E445" s="282" t="s">
        <v>482</v>
      </c>
      <c r="F445" s="281" t="s">
        <v>681</v>
      </c>
      <c r="G445" s="983" t="s">
        <v>131</v>
      </c>
      <c r="H445" s="983" t="s">
        <v>131</v>
      </c>
      <c r="I445" s="983" t="s">
        <v>131</v>
      </c>
      <c r="J445" s="983" t="s">
        <v>131</v>
      </c>
      <c r="K445" s="983" t="s">
        <v>131</v>
      </c>
      <c r="L445" s="983" t="s">
        <v>131</v>
      </c>
      <c r="M445" s="983" t="s">
        <v>131</v>
      </c>
      <c r="N445" s="983" t="s">
        <v>131</v>
      </c>
      <c r="O445" s="983" t="s">
        <v>131</v>
      </c>
      <c r="P445" s="983" t="s">
        <v>131</v>
      </c>
      <c r="Q445" s="983" t="s">
        <v>131</v>
      </c>
      <c r="R445" s="983" t="s">
        <v>131</v>
      </c>
      <c r="S445" s="983" t="s">
        <v>131</v>
      </c>
      <c r="T445" s="983" t="s">
        <v>131</v>
      </c>
      <c r="U445" s="983" t="s">
        <v>131</v>
      </c>
      <c r="V445" s="983" t="s">
        <v>131</v>
      </c>
      <c r="W445" s="983" t="s">
        <v>131</v>
      </c>
      <c r="X445" s="983" t="s">
        <v>131</v>
      </c>
      <c r="Y445" s="983" t="s">
        <v>131</v>
      </c>
      <c r="Z445" s="983" t="s">
        <v>131</v>
      </c>
      <c r="AA445" s="983" t="s">
        <v>131</v>
      </c>
      <c r="AB445" s="983" t="s">
        <v>131</v>
      </c>
      <c r="AC445" s="983" t="s">
        <v>131</v>
      </c>
      <c r="AD445" s="983" t="s">
        <v>131</v>
      </c>
      <c r="AE445" s="983" t="s">
        <v>131</v>
      </c>
      <c r="AF445" s="983" t="s">
        <v>131</v>
      </c>
      <c r="AG445" s="983" t="s">
        <v>131</v>
      </c>
      <c r="AH445" s="983" t="s">
        <v>131</v>
      </c>
      <c r="AI445" s="983" t="s">
        <v>131</v>
      </c>
      <c r="AJ445" s="983" t="s">
        <v>131</v>
      </c>
      <c r="AK445" s="983" t="s">
        <v>131</v>
      </c>
      <c r="AL445" s="983" t="s">
        <v>131</v>
      </c>
      <c r="AM445" s="983" t="s">
        <v>131</v>
      </c>
      <c r="AN445" s="983" t="s">
        <v>131</v>
      </c>
      <c r="AO445" s="983" t="s">
        <v>131</v>
      </c>
      <c r="AP445" s="983" t="s">
        <v>131</v>
      </c>
      <c r="AQ445" s="983">
        <v>0.13700000000000001</v>
      </c>
      <c r="AR445" s="983">
        <v>3.2000000000000001E-2</v>
      </c>
      <c r="AS445" s="983">
        <v>0.11600000000000001</v>
      </c>
      <c r="AT445" s="983">
        <v>0.13600000000000001</v>
      </c>
      <c r="AU445" s="983">
        <v>2.7E-2</v>
      </c>
      <c r="AV445" s="983">
        <v>0.11600000000000001</v>
      </c>
      <c r="AW445" s="983">
        <v>0.12</v>
      </c>
      <c r="AX445" s="983">
        <v>2.5000000000000001E-2</v>
      </c>
      <c r="AY445" s="983">
        <v>0.11600000000000001</v>
      </c>
      <c r="AZ445" s="983">
        <v>0.11700000000000001</v>
      </c>
      <c r="BA445" s="983">
        <v>2.5000000000000001E-2</v>
      </c>
      <c r="BB445" s="983">
        <v>0.11600000000000001</v>
      </c>
      <c r="BC445" s="983">
        <v>0.13600000000000001</v>
      </c>
      <c r="BD445" s="983">
        <v>2.4E-2</v>
      </c>
      <c r="BE445" s="983">
        <v>0.11600000000000001</v>
      </c>
      <c r="BF445" s="983">
        <v>0.13600000000000001</v>
      </c>
      <c r="BG445" s="983">
        <v>2.4E-2</v>
      </c>
      <c r="BH445" s="983">
        <v>0.11600000000000001</v>
      </c>
      <c r="BI445" s="402"/>
    </row>
    <row r="446" spans="2:61" ht="16.5" customHeight="1" x14ac:dyDescent="0.3">
      <c r="B446" s="493"/>
      <c r="E446" s="342"/>
      <c r="F446" s="281" t="s">
        <v>682</v>
      </c>
      <c r="G446" s="983" t="s">
        <v>131</v>
      </c>
      <c r="H446" s="983" t="s">
        <v>131</v>
      </c>
      <c r="I446" s="983" t="s">
        <v>131</v>
      </c>
      <c r="J446" s="983" t="s">
        <v>131</v>
      </c>
      <c r="K446" s="983" t="s">
        <v>131</v>
      </c>
      <c r="L446" s="983" t="s">
        <v>131</v>
      </c>
      <c r="M446" s="983" t="s">
        <v>131</v>
      </c>
      <c r="N446" s="983" t="s">
        <v>131</v>
      </c>
      <c r="O446" s="983" t="s">
        <v>131</v>
      </c>
      <c r="P446" s="983" t="s">
        <v>131</v>
      </c>
      <c r="Q446" s="983" t="s">
        <v>131</v>
      </c>
      <c r="R446" s="983" t="s">
        <v>131</v>
      </c>
      <c r="S446" s="983" t="s">
        <v>131</v>
      </c>
      <c r="T446" s="983" t="s">
        <v>131</v>
      </c>
      <c r="U446" s="983" t="s">
        <v>131</v>
      </c>
      <c r="V446" s="983" t="s">
        <v>131</v>
      </c>
      <c r="W446" s="983" t="s">
        <v>131</v>
      </c>
      <c r="X446" s="983" t="s">
        <v>131</v>
      </c>
      <c r="Y446" s="983" t="s">
        <v>131</v>
      </c>
      <c r="Z446" s="983" t="s">
        <v>131</v>
      </c>
      <c r="AA446" s="983" t="s">
        <v>131</v>
      </c>
      <c r="AB446" s="983" t="s">
        <v>131</v>
      </c>
      <c r="AC446" s="983" t="s">
        <v>131</v>
      </c>
      <c r="AD446" s="983" t="s">
        <v>131</v>
      </c>
      <c r="AE446" s="983" t="s">
        <v>131</v>
      </c>
      <c r="AF446" s="983" t="s">
        <v>131</v>
      </c>
      <c r="AG446" s="983" t="s">
        <v>131</v>
      </c>
      <c r="AH446" s="983" t="s">
        <v>131</v>
      </c>
      <c r="AI446" s="983" t="s">
        <v>131</v>
      </c>
      <c r="AJ446" s="983" t="s">
        <v>131</v>
      </c>
      <c r="AK446" s="983" t="s">
        <v>131</v>
      </c>
      <c r="AL446" s="983" t="s">
        <v>131</v>
      </c>
      <c r="AM446" s="983" t="s">
        <v>131</v>
      </c>
      <c r="AN446" s="983" t="s">
        <v>131</v>
      </c>
      <c r="AO446" s="983" t="s">
        <v>131</v>
      </c>
      <c r="AP446" s="983" t="s">
        <v>131</v>
      </c>
      <c r="AQ446" s="983">
        <v>0.13700000000000001</v>
      </c>
      <c r="AR446" s="983">
        <v>1.4999999999999999E-2</v>
      </c>
      <c r="AS446" s="983">
        <v>0.11600000000000001</v>
      </c>
      <c r="AT446" s="983">
        <v>0.13600000000000001</v>
      </c>
      <c r="AU446" s="983">
        <v>1.4E-2</v>
      </c>
      <c r="AV446" s="983">
        <v>0.11600000000000001</v>
      </c>
      <c r="AW446" s="983">
        <v>0.12</v>
      </c>
      <c r="AX446" s="983">
        <v>1.2999999999999999E-2</v>
      </c>
      <c r="AY446" s="983">
        <v>0.11600000000000001</v>
      </c>
      <c r="AZ446" s="983">
        <v>0.11700000000000001</v>
      </c>
      <c r="BA446" s="983">
        <v>1.2999999999999999E-2</v>
      </c>
      <c r="BB446" s="983">
        <v>0.11600000000000001</v>
      </c>
      <c r="BC446" s="983">
        <v>0.13600000000000001</v>
      </c>
      <c r="BD446" s="983">
        <v>1.2999999999999999E-2</v>
      </c>
      <c r="BE446" s="983">
        <v>0.11600000000000001</v>
      </c>
      <c r="BF446" s="983">
        <v>0.13600000000000001</v>
      </c>
      <c r="BG446" s="983">
        <v>1.2999999999999999E-2</v>
      </c>
      <c r="BH446" s="983">
        <v>0.11600000000000001</v>
      </c>
      <c r="BI446" s="402"/>
    </row>
    <row r="447" spans="2:61" ht="16.5" customHeight="1" x14ac:dyDescent="0.3">
      <c r="B447" s="493"/>
      <c r="E447" s="343"/>
      <c r="F447" s="281" t="s">
        <v>683</v>
      </c>
      <c r="G447" s="983" t="s">
        <v>131</v>
      </c>
      <c r="H447" s="983" t="s">
        <v>131</v>
      </c>
      <c r="I447" s="983" t="s">
        <v>131</v>
      </c>
      <c r="J447" s="983" t="s">
        <v>131</v>
      </c>
      <c r="K447" s="983" t="s">
        <v>131</v>
      </c>
      <c r="L447" s="983" t="s">
        <v>131</v>
      </c>
      <c r="M447" s="983" t="s">
        <v>131</v>
      </c>
      <c r="N447" s="983" t="s">
        <v>131</v>
      </c>
      <c r="O447" s="983" t="s">
        <v>131</v>
      </c>
      <c r="P447" s="983" t="s">
        <v>131</v>
      </c>
      <c r="Q447" s="983" t="s">
        <v>131</v>
      </c>
      <c r="R447" s="983" t="s">
        <v>131</v>
      </c>
      <c r="S447" s="983" t="s">
        <v>131</v>
      </c>
      <c r="T447" s="983" t="s">
        <v>131</v>
      </c>
      <c r="U447" s="983" t="s">
        <v>131</v>
      </c>
      <c r="V447" s="983" t="s">
        <v>131</v>
      </c>
      <c r="W447" s="983" t="s">
        <v>131</v>
      </c>
      <c r="X447" s="983" t="s">
        <v>131</v>
      </c>
      <c r="Y447" s="983" t="s">
        <v>131</v>
      </c>
      <c r="Z447" s="983" t="s">
        <v>131</v>
      </c>
      <c r="AA447" s="983" t="s">
        <v>131</v>
      </c>
      <c r="AB447" s="983" t="s">
        <v>131</v>
      </c>
      <c r="AC447" s="983" t="s">
        <v>131</v>
      </c>
      <c r="AD447" s="983" t="s">
        <v>131</v>
      </c>
      <c r="AE447" s="983" t="s">
        <v>131</v>
      </c>
      <c r="AF447" s="983" t="s">
        <v>131</v>
      </c>
      <c r="AG447" s="983" t="s">
        <v>131</v>
      </c>
      <c r="AH447" s="983" t="s">
        <v>131</v>
      </c>
      <c r="AI447" s="983" t="s">
        <v>131</v>
      </c>
      <c r="AJ447" s="983" t="s">
        <v>131</v>
      </c>
      <c r="AK447" s="983" t="s">
        <v>131</v>
      </c>
      <c r="AL447" s="983" t="s">
        <v>131</v>
      </c>
      <c r="AM447" s="983" t="s">
        <v>131</v>
      </c>
      <c r="AN447" s="983" t="s">
        <v>131</v>
      </c>
      <c r="AO447" s="983" t="s">
        <v>131</v>
      </c>
      <c r="AP447" s="983" t="s">
        <v>131</v>
      </c>
      <c r="AQ447" s="983">
        <v>0.13700000000000001</v>
      </c>
      <c r="AR447" s="983">
        <v>2.5999999999999999E-2</v>
      </c>
      <c r="AS447" s="983">
        <v>0.114</v>
      </c>
      <c r="AT447" s="983">
        <v>0.13600000000000001</v>
      </c>
      <c r="AU447" s="983">
        <v>2.4E-2</v>
      </c>
      <c r="AV447" s="983">
        <v>0.114</v>
      </c>
      <c r="AW447" s="983">
        <v>0.12</v>
      </c>
      <c r="AX447" s="983">
        <v>2.1999999999999999E-2</v>
      </c>
      <c r="AY447" s="983">
        <v>0.114</v>
      </c>
      <c r="AZ447" s="983">
        <v>0.11700000000000001</v>
      </c>
      <c r="BA447" s="983">
        <v>2.1999999999999999E-2</v>
      </c>
      <c r="BB447" s="983">
        <v>0.114</v>
      </c>
      <c r="BC447" s="983">
        <v>0.13600000000000001</v>
      </c>
      <c r="BD447" s="983">
        <v>2.1999999999999999E-2</v>
      </c>
      <c r="BE447" s="983">
        <v>0.114</v>
      </c>
      <c r="BF447" s="983">
        <v>0.13600000000000001</v>
      </c>
      <c r="BG447" s="983">
        <v>2.1999999999999999E-2</v>
      </c>
      <c r="BH447" s="983">
        <v>0.114</v>
      </c>
      <c r="BI447" s="402"/>
    </row>
    <row r="448" spans="2:61" ht="16.5" customHeight="1" x14ac:dyDescent="0.3">
      <c r="B448" s="493"/>
      <c r="E448" s="344" t="s">
        <v>298</v>
      </c>
      <c r="F448" s="281" t="s">
        <v>682</v>
      </c>
      <c r="G448" s="983">
        <v>2.3820000000000001</v>
      </c>
      <c r="H448" s="983">
        <v>12.744999999999999</v>
      </c>
      <c r="I448" s="983">
        <v>1.2999999999999999E-2</v>
      </c>
      <c r="J448" s="983">
        <v>2.3820000000000001</v>
      </c>
      <c r="K448" s="983">
        <v>12.657</v>
      </c>
      <c r="L448" s="983">
        <v>1.2999999999999999E-2</v>
      </c>
      <c r="M448" s="983">
        <v>2.3820000000000001</v>
      </c>
      <c r="N448" s="983">
        <v>12.374000000000001</v>
      </c>
      <c r="O448" s="983">
        <v>1.2999999999999999E-2</v>
      </c>
      <c r="P448" s="983">
        <v>2.3820000000000001</v>
      </c>
      <c r="Q448" s="983">
        <v>10.548999999999999</v>
      </c>
      <c r="R448" s="983">
        <v>1.4E-2</v>
      </c>
      <c r="S448" s="983">
        <v>2.2890000000000001</v>
      </c>
      <c r="T448" s="983">
        <v>8.7110000000000003</v>
      </c>
      <c r="U448" s="983">
        <v>1.4E-2</v>
      </c>
      <c r="V448" s="983">
        <v>2.2839999999999998</v>
      </c>
      <c r="W448" s="983">
        <v>6.7830000000000004</v>
      </c>
      <c r="X448" s="983">
        <v>1.4999999999999999E-2</v>
      </c>
      <c r="Y448" s="983">
        <v>2.2890000000000001</v>
      </c>
      <c r="Z448" s="983">
        <v>6.7050000000000001</v>
      </c>
      <c r="AA448" s="983">
        <v>1.4999999999999999E-2</v>
      </c>
      <c r="AB448" s="983">
        <v>2.2890000000000001</v>
      </c>
      <c r="AC448" s="983">
        <v>6.6269999999999998</v>
      </c>
      <c r="AD448" s="983">
        <v>1.4999999999999999E-2</v>
      </c>
      <c r="AE448" s="983">
        <v>2.2890000000000001</v>
      </c>
      <c r="AF448" s="983">
        <v>6.548</v>
      </c>
      <c r="AG448" s="983">
        <v>1.4999999999999999E-2</v>
      </c>
      <c r="AH448" s="983">
        <v>2.2789999999999999</v>
      </c>
      <c r="AI448" s="983">
        <v>6.4790000000000001</v>
      </c>
      <c r="AJ448" s="983">
        <v>1.4999999999999999E-2</v>
      </c>
      <c r="AK448" s="983">
        <v>2.2629999999999999</v>
      </c>
      <c r="AL448" s="983">
        <v>6.4089999999999998</v>
      </c>
      <c r="AM448" s="983">
        <v>1.4999999999999999E-2</v>
      </c>
      <c r="AN448" s="983">
        <v>2.2389999999999999</v>
      </c>
      <c r="AO448" s="983">
        <v>6.3449999999999998</v>
      </c>
      <c r="AP448" s="983">
        <v>1.4999999999999999E-2</v>
      </c>
      <c r="AQ448" s="983" t="s">
        <v>131</v>
      </c>
      <c r="AR448" s="983" t="s">
        <v>131</v>
      </c>
      <c r="AS448" s="983" t="s">
        <v>131</v>
      </c>
      <c r="AT448" s="983" t="s">
        <v>131</v>
      </c>
      <c r="AU448" s="983" t="s">
        <v>131</v>
      </c>
      <c r="AV448" s="983" t="s">
        <v>131</v>
      </c>
      <c r="AW448" s="983" t="s">
        <v>131</v>
      </c>
      <c r="AX448" s="983" t="s">
        <v>131</v>
      </c>
      <c r="AY448" s="983" t="s">
        <v>131</v>
      </c>
      <c r="AZ448" s="983" t="s">
        <v>131</v>
      </c>
      <c r="BA448" s="983" t="s">
        <v>131</v>
      </c>
      <c r="BB448" s="983" t="s">
        <v>131</v>
      </c>
      <c r="BC448" s="983" t="s">
        <v>131</v>
      </c>
      <c r="BD448" s="983" t="s">
        <v>131</v>
      </c>
      <c r="BE448" s="983" t="s">
        <v>131</v>
      </c>
      <c r="BF448" s="983" t="s">
        <v>131</v>
      </c>
      <c r="BG448" s="983" t="s">
        <v>131</v>
      </c>
      <c r="BH448" s="983" t="s">
        <v>131</v>
      </c>
      <c r="BI448" s="402"/>
    </row>
    <row r="449" spans="2:70" ht="16.5" customHeight="1" x14ac:dyDescent="0.3">
      <c r="B449" s="493"/>
      <c r="E449" s="343"/>
      <c r="F449" s="281" t="s">
        <v>683</v>
      </c>
      <c r="G449" s="983">
        <v>2.3820000000000001</v>
      </c>
      <c r="H449" s="983">
        <v>12.744999999999999</v>
      </c>
      <c r="I449" s="983">
        <v>1.2999999999999999E-2</v>
      </c>
      <c r="J449" s="983">
        <v>2.3820000000000001</v>
      </c>
      <c r="K449" s="983">
        <v>12.744999999999999</v>
      </c>
      <c r="L449" s="983">
        <v>1.2999999999999999E-2</v>
      </c>
      <c r="M449" s="983">
        <v>2.3820000000000001</v>
      </c>
      <c r="N449" s="983">
        <v>12.744999999999999</v>
      </c>
      <c r="O449" s="983">
        <v>1.2999999999999999E-2</v>
      </c>
      <c r="P449" s="983">
        <v>2.3820000000000001</v>
      </c>
      <c r="Q449" s="983">
        <v>12.744999999999999</v>
      </c>
      <c r="R449" s="983">
        <v>1.2999999999999999E-2</v>
      </c>
      <c r="S449" s="983">
        <v>2.2890000000000001</v>
      </c>
      <c r="T449" s="983">
        <v>12.744999999999999</v>
      </c>
      <c r="U449" s="983">
        <v>1.2999999999999999E-2</v>
      </c>
      <c r="V449" s="983">
        <v>2.2839999999999998</v>
      </c>
      <c r="W449" s="983">
        <v>12.744999999999999</v>
      </c>
      <c r="X449" s="983">
        <v>1.2999999999999999E-2</v>
      </c>
      <c r="Y449" s="983">
        <v>2.2890000000000001</v>
      </c>
      <c r="Z449" s="983">
        <v>12.744999999999999</v>
      </c>
      <c r="AA449" s="983">
        <v>1.2999999999999999E-2</v>
      </c>
      <c r="AB449" s="983">
        <v>2.2890000000000001</v>
      </c>
      <c r="AC449" s="983">
        <v>12.744999999999999</v>
      </c>
      <c r="AD449" s="983">
        <v>1.2999999999999999E-2</v>
      </c>
      <c r="AE449" s="983">
        <v>2.2890000000000001</v>
      </c>
      <c r="AF449" s="983">
        <v>12.744999999999999</v>
      </c>
      <c r="AG449" s="983">
        <v>1.2999999999999999E-2</v>
      </c>
      <c r="AH449" s="983">
        <v>2.2789999999999999</v>
      </c>
      <c r="AI449" s="983">
        <v>12.744999999999999</v>
      </c>
      <c r="AJ449" s="983">
        <v>1.2999999999999999E-2</v>
      </c>
      <c r="AK449" s="983">
        <v>2.2629999999999999</v>
      </c>
      <c r="AL449" s="983">
        <v>12.744999999999999</v>
      </c>
      <c r="AM449" s="983">
        <v>1.2999999999999999E-2</v>
      </c>
      <c r="AN449" s="983">
        <v>2.2389999999999999</v>
      </c>
      <c r="AO449" s="983">
        <v>12.744999999999999</v>
      </c>
      <c r="AP449" s="983">
        <v>1.2999999999999999E-2</v>
      </c>
      <c r="AQ449" s="983" t="s">
        <v>131</v>
      </c>
      <c r="AR449" s="983" t="s">
        <v>131</v>
      </c>
      <c r="AS449" s="983" t="s">
        <v>131</v>
      </c>
      <c r="AT449" s="983" t="s">
        <v>131</v>
      </c>
      <c r="AU449" s="983" t="s">
        <v>131</v>
      </c>
      <c r="AV449" s="983" t="s">
        <v>131</v>
      </c>
      <c r="AW449" s="983" t="s">
        <v>131</v>
      </c>
      <c r="AX449" s="983" t="s">
        <v>131</v>
      </c>
      <c r="AY449" s="983" t="s">
        <v>131</v>
      </c>
      <c r="AZ449" s="983" t="s">
        <v>131</v>
      </c>
      <c r="BA449" s="983" t="s">
        <v>131</v>
      </c>
      <c r="BB449" s="983" t="s">
        <v>131</v>
      </c>
      <c r="BC449" s="983" t="s">
        <v>131</v>
      </c>
      <c r="BD449" s="983" t="s">
        <v>131</v>
      </c>
      <c r="BE449" s="983" t="s">
        <v>131</v>
      </c>
      <c r="BF449" s="983" t="s">
        <v>131</v>
      </c>
      <c r="BG449" s="983" t="s">
        <v>131</v>
      </c>
      <c r="BH449" s="983" t="s">
        <v>131</v>
      </c>
      <c r="BI449" s="402"/>
    </row>
    <row r="450" spans="2:70" ht="16.5" customHeight="1" x14ac:dyDescent="0.3">
      <c r="B450" s="493"/>
      <c r="E450" s="344" t="s">
        <v>479</v>
      </c>
      <c r="F450" s="281" t="s">
        <v>682</v>
      </c>
      <c r="G450" s="983" t="s">
        <v>131</v>
      </c>
      <c r="H450" s="983" t="s">
        <v>131</v>
      </c>
      <c r="I450" s="983" t="s">
        <v>131</v>
      </c>
      <c r="J450" s="983" t="s">
        <v>131</v>
      </c>
      <c r="K450" s="983" t="s">
        <v>131</v>
      </c>
      <c r="L450" s="983" t="s">
        <v>131</v>
      </c>
      <c r="M450" s="983" t="s">
        <v>131</v>
      </c>
      <c r="N450" s="983" t="s">
        <v>131</v>
      </c>
      <c r="O450" s="983" t="s">
        <v>131</v>
      </c>
      <c r="P450" s="983" t="s">
        <v>131</v>
      </c>
      <c r="Q450" s="983" t="s">
        <v>131</v>
      </c>
      <c r="R450" s="983" t="s">
        <v>131</v>
      </c>
      <c r="S450" s="983" t="s">
        <v>131</v>
      </c>
      <c r="T450" s="983" t="s">
        <v>131</v>
      </c>
      <c r="U450" s="983" t="s">
        <v>131</v>
      </c>
      <c r="V450" s="983" t="s">
        <v>131</v>
      </c>
      <c r="W450" s="983" t="s">
        <v>131</v>
      </c>
      <c r="X450" s="983" t="s">
        <v>131</v>
      </c>
      <c r="Y450" s="983" t="s">
        <v>131</v>
      </c>
      <c r="Z450" s="983" t="s">
        <v>131</v>
      </c>
      <c r="AA450" s="983" t="s">
        <v>131</v>
      </c>
      <c r="AB450" s="983" t="s">
        <v>131</v>
      </c>
      <c r="AC450" s="983" t="s">
        <v>131</v>
      </c>
      <c r="AD450" s="983" t="s">
        <v>131</v>
      </c>
      <c r="AE450" s="983" t="s">
        <v>131</v>
      </c>
      <c r="AF450" s="983" t="s">
        <v>131</v>
      </c>
      <c r="AG450" s="983" t="s">
        <v>131</v>
      </c>
      <c r="AH450" s="983" t="s">
        <v>131</v>
      </c>
      <c r="AI450" s="983" t="s">
        <v>131</v>
      </c>
      <c r="AJ450" s="983" t="s">
        <v>131</v>
      </c>
      <c r="AK450" s="983" t="s">
        <v>131</v>
      </c>
      <c r="AL450" s="983" t="s">
        <v>131</v>
      </c>
      <c r="AM450" s="983" t="s">
        <v>131</v>
      </c>
      <c r="AN450" s="983" t="s">
        <v>131</v>
      </c>
      <c r="AO450" s="983" t="s">
        <v>131</v>
      </c>
      <c r="AP450" s="983" t="s">
        <v>131</v>
      </c>
      <c r="AQ450" s="983">
        <v>2.2629999999999999</v>
      </c>
      <c r="AR450" s="983">
        <v>6.3449999999999998</v>
      </c>
      <c r="AS450" s="983">
        <v>1.4999999999999999E-2</v>
      </c>
      <c r="AT450" s="983">
        <v>2.2629999999999999</v>
      </c>
      <c r="AU450" s="983">
        <v>6.35</v>
      </c>
      <c r="AV450" s="983">
        <v>1.4999999999999999E-2</v>
      </c>
      <c r="AW450" s="983">
        <v>2.2629999999999999</v>
      </c>
      <c r="AX450" s="983">
        <v>6.35</v>
      </c>
      <c r="AY450" s="983">
        <v>1.4999999999999999E-2</v>
      </c>
      <c r="AZ450" s="983">
        <v>2.2629999999999999</v>
      </c>
      <c r="BA450" s="983">
        <v>6.35</v>
      </c>
      <c r="BB450" s="983">
        <v>1.4999999999999999E-2</v>
      </c>
      <c r="BC450" s="983">
        <v>2.2629999999999999</v>
      </c>
      <c r="BD450" s="983">
        <v>6.35</v>
      </c>
      <c r="BE450" s="983">
        <v>1.4999999999999999E-2</v>
      </c>
      <c r="BF450" s="983">
        <v>2.2629999999999999</v>
      </c>
      <c r="BG450" s="983">
        <v>6.35</v>
      </c>
      <c r="BH450" s="983">
        <v>1.4999999999999999E-2</v>
      </c>
      <c r="BI450" s="402"/>
    </row>
    <row r="451" spans="2:70" ht="16.5" customHeight="1" x14ac:dyDescent="0.3">
      <c r="B451" s="493"/>
      <c r="E451" s="343"/>
      <c r="F451" s="281" t="s">
        <v>683</v>
      </c>
      <c r="G451" s="983" t="s">
        <v>131</v>
      </c>
      <c r="H451" s="983" t="s">
        <v>131</v>
      </c>
      <c r="I451" s="983" t="s">
        <v>131</v>
      </c>
      <c r="J451" s="983" t="s">
        <v>131</v>
      </c>
      <c r="K451" s="983" t="s">
        <v>131</v>
      </c>
      <c r="L451" s="983" t="s">
        <v>131</v>
      </c>
      <c r="M451" s="983" t="s">
        <v>131</v>
      </c>
      <c r="N451" s="983" t="s">
        <v>131</v>
      </c>
      <c r="O451" s="983" t="s">
        <v>131</v>
      </c>
      <c r="P451" s="983" t="s">
        <v>131</v>
      </c>
      <c r="Q451" s="983" t="s">
        <v>131</v>
      </c>
      <c r="R451" s="983" t="s">
        <v>131</v>
      </c>
      <c r="S451" s="983" t="s">
        <v>131</v>
      </c>
      <c r="T451" s="983" t="s">
        <v>131</v>
      </c>
      <c r="U451" s="983" t="s">
        <v>131</v>
      </c>
      <c r="V451" s="983" t="s">
        <v>131</v>
      </c>
      <c r="W451" s="983" t="s">
        <v>131</v>
      </c>
      <c r="X451" s="983" t="s">
        <v>131</v>
      </c>
      <c r="Y451" s="983" t="s">
        <v>131</v>
      </c>
      <c r="Z451" s="983" t="s">
        <v>131</v>
      </c>
      <c r="AA451" s="983" t="s">
        <v>131</v>
      </c>
      <c r="AB451" s="983" t="s">
        <v>131</v>
      </c>
      <c r="AC451" s="983" t="s">
        <v>131</v>
      </c>
      <c r="AD451" s="983" t="s">
        <v>131</v>
      </c>
      <c r="AE451" s="983" t="s">
        <v>131</v>
      </c>
      <c r="AF451" s="983" t="s">
        <v>131</v>
      </c>
      <c r="AG451" s="983" t="s">
        <v>131</v>
      </c>
      <c r="AH451" s="983" t="s">
        <v>131</v>
      </c>
      <c r="AI451" s="983" t="s">
        <v>131</v>
      </c>
      <c r="AJ451" s="983" t="s">
        <v>131</v>
      </c>
      <c r="AK451" s="983" t="s">
        <v>131</v>
      </c>
      <c r="AL451" s="983" t="s">
        <v>131</v>
      </c>
      <c r="AM451" s="983" t="s">
        <v>131</v>
      </c>
      <c r="AN451" s="983" t="s">
        <v>131</v>
      </c>
      <c r="AO451" s="983" t="s">
        <v>131</v>
      </c>
      <c r="AP451" s="983" t="s">
        <v>131</v>
      </c>
      <c r="AQ451" s="983">
        <v>2.2629999999999999</v>
      </c>
      <c r="AR451" s="983">
        <v>12.744999999999999</v>
      </c>
      <c r="AS451" s="983">
        <v>1.2999999999999999E-2</v>
      </c>
      <c r="AT451" s="983">
        <v>2.2629999999999999</v>
      </c>
      <c r="AU451" s="983">
        <v>12.744999999999999</v>
      </c>
      <c r="AV451" s="983">
        <v>1.2999999999999999E-2</v>
      </c>
      <c r="AW451" s="983">
        <v>2.2629999999999999</v>
      </c>
      <c r="AX451" s="983">
        <v>12.744999999999999</v>
      </c>
      <c r="AY451" s="983">
        <v>1.2999999999999999E-2</v>
      </c>
      <c r="AZ451" s="983">
        <v>2.2629999999999999</v>
      </c>
      <c r="BA451" s="983">
        <v>12.744999999999999</v>
      </c>
      <c r="BB451" s="983">
        <v>1.2999999999999999E-2</v>
      </c>
      <c r="BC451" s="983">
        <v>2.2629999999999999</v>
      </c>
      <c r="BD451" s="983">
        <v>12.744999999999999</v>
      </c>
      <c r="BE451" s="983">
        <v>1.2999999999999999E-2</v>
      </c>
      <c r="BF451" s="983">
        <v>2.2629999999999999</v>
      </c>
      <c r="BG451" s="983">
        <v>12.744999999999999</v>
      </c>
      <c r="BH451" s="983">
        <v>1.2999999999999999E-2</v>
      </c>
      <c r="BI451" s="402"/>
    </row>
    <row r="452" spans="2:70" ht="16.5" customHeight="1" x14ac:dyDescent="0.3">
      <c r="B452" s="493"/>
      <c r="E452" s="344" t="s">
        <v>11</v>
      </c>
      <c r="F452" s="281" t="s">
        <v>682</v>
      </c>
      <c r="G452" s="983" t="s">
        <v>131</v>
      </c>
      <c r="H452" s="983" t="s">
        <v>131</v>
      </c>
      <c r="I452" s="983" t="s">
        <v>131</v>
      </c>
      <c r="J452" s="983" t="s">
        <v>131</v>
      </c>
      <c r="K452" s="983" t="s">
        <v>131</v>
      </c>
      <c r="L452" s="983" t="s">
        <v>131</v>
      </c>
      <c r="M452" s="983" t="s">
        <v>131</v>
      </c>
      <c r="N452" s="983" t="s">
        <v>131</v>
      </c>
      <c r="O452" s="983" t="s">
        <v>131</v>
      </c>
      <c r="P452" s="983" t="s">
        <v>131</v>
      </c>
      <c r="Q452" s="983" t="s">
        <v>131</v>
      </c>
      <c r="R452" s="983" t="s">
        <v>131</v>
      </c>
      <c r="S452" s="983" t="s">
        <v>131</v>
      </c>
      <c r="T452" s="983" t="s">
        <v>131</v>
      </c>
      <c r="U452" s="983" t="s">
        <v>131</v>
      </c>
      <c r="V452" s="983" t="s">
        <v>131</v>
      </c>
      <c r="W452" s="983" t="s">
        <v>131</v>
      </c>
      <c r="X452" s="983" t="s">
        <v>131</v>
      </c>
      <c r="Y452" s="983" t="s">
        <v>131</v>
      </c>
      <c r="Z452" s="983" t="s">
        <v>131</v>
      </c>
      <c r="AA452" s="983" t="s">
        <v>131</v>
      </c>
      <c r="AB452" s="983" t="s">
        <v>131</v>
      </c>
      <c r="AC452" s="983" t="s">
        <v>131</v>
      </c>
      <c r="AD452" s="983" t="s">
        <v>131</v>
      </c>
      <c r="AE452" s="983" t="s">
        <v>131</v>
      </c>
      <c r="AF452" s="983" t="s">
        <v>131</v>
      </c>
      <c r="AG452" s="983" t="s">
        <v>131</v>
      </c>
      <c r="AH452" s="983" t="s">
        <v>131</v>
      </c>
      <c r="AI452" s="983" t="s">
        <v>131</v>
      </c>
      <c r="AJ452" s="983" t="s">
        <v>131</v>
      </c>
      <c r="AK452" s="983" t="s">
        <v>131</v>
      </c>
      <c r="AL452" s="983" t="s">
        <v>131</v>
      </c>
      <c r="AM452" s="983" t="s">
        <v>131</v>
      </c>
      <c r="AN452" s="983" t="s">
        <v>131</v>
      </c>
      <c r="AO452" s="983" t="s">
        <v>131</v>
      </c>
      <c r="AP452" s="983" t="s">
        <v>131</v>
      </c>
      <c r="AQ452" s="983">
        <v>2.1440000000000001</v>
      </c>
      <c r="AR452" s="983">
        <v>6.3449999999999998</v>
      </c>
      <c r="AS452" s="983">
        <v>1.4999999999999999E-2</v>
      </c>
      <c r="AT452" s="983">
        <v>2.1440000000000001</v>
      </c>
      <c r="AU452" s="983">
        <v>6.35</v>
      </c>
      <c r="AV452" s="983">
        <v>1.4999999999999999E-2</v>
      </c>
      <c r="AW452" s="983">
        <v>2.1440000000000001</v>
      </c>
      <c r="AX452" s="983">
        <v>6.35</v>
      </c>
      <c r="AY452" s="983">
        <v>1.4999999999999999E-2</v>
      </c>
      <c r="AZ452" s="983">
        <v>2.1440000000000001</v>
      </c>
      <c r="BA452" s="983">
        <v>6.35</v>
      </c>
      <c r="BB452" s="983">
        <v>1.4999999999999999E-2</v>
      </c>
      <c r="BC452" s="983">
        <v>2.1440000000000001</v>
      </c>
      <c r="BD452" s="983">
        <v>6.35</v>
      </c>
      <c r="BE452" s="983">
        <v>1.4999999999999999E-2</v>
      </c>
      <c r="BF452" s="983">
        <v>2.1440000000000001</v>
      </c>
      <c r="BG452" s="983">
        <v>6.35</v>
      </c>
      <c r="BH452" s="983">
        <v>1.4999999999999999E-2</v>
      </c>
      <c r="BI452" s="402"/>
    </row>
    <row r="453" spans="2:70" ht="16.5" customHeight="1" x14ac:dyDescent="0.3">
      <c r="B453" s="493"/>
      <c r="E453" s="343"/>
      <c r="F453" s="281" t="s">
        <v>683</v>
      </c>
      <c r="G453" s="983" t="s">
        <v>131</v>
      </c>
      <c r="H453" s="983" t="s">
        <v>131</v>
      </c>
      <c r="I453" s="983" t="s">
        <v>131</v>
      </c>
      <c r="J453" s="983" t="s">
        <v>131</v>
      </c>
      <c r="K453" s="983" t="s">
        <v>131</v>
      </c>
      <c r="L453" s="983" t="s">
        <v>131</v>
      </c>
      <c r="M453" s="983" t="s">
        <v>131</v>
      </c>
      <c r="N453" s="983" t="s">
        <v>131</v>
      </c>
      <c r="O453" s="983" t="s">
        <v>131</v>
      </c>
      <c r="P453" s="983" t="s">
        <v>131</v>
      </c>
      <c r="Q453" s="983" t="s">
        <v>131</v>
      </c>
      <c r="R453" s="983" t="s">
        <v>131</v>
      </c>
      <c r="S453" s="983" t="s">
        <v>131</v>
      </c>
      <c r="T453" s="983" t="s">
        <v>131</v>
      </c>
      <c r="U453" s="983" t="s">
        <v>131</v>
      </c>
      <c r="V453" s="983" t="s">
        <v>131</v>
      </c>
      <c r="W453" s="983" t="s">
        <v>131</v>
      </c>
      <c r="X453" s="983" t="s">
        <v>131</v>
      </c>
      <c r="Y453" s="983" t="s">
        <v>131</v>
      </c>
      <c r="Z453" s="983" t="s">
        <v>131</v>
      </c>
      <c r="AA453" s="983" t="s">
        <v>131</v>
      </c>
      <c r="AB453" s="983" t="s">
        <v>131</v>
      </c>
      <c r="AC453" s="983" t="s">
        <v>131</v>
      </c>
      <c r="AD453" s="983" t="s">
        <v>131</v>
      </c>
      <c r="AE453" s="983" t="s">
        <v>131</v>
      </c>
      <c r="AF453" s="983" t="s">
        <v>131</v>
      </c>
      <c r="AG453" s="983" t="s">
        <v>131</v>
      </c>
      <c r="AH453" s="983" t="s">
        <v>131</v>
      </c>
      <c r="AI453" s="983" t="s">
        <v>131</v>
      </c>
      <c r="AJ453" s="983" t="s">
        <v>131</v>
      </c>
      <c r="AK453" s="983" t="s">
        <v>131</v>
      </c>
      <c r="AL453" s="983" t="s">
        <v>131</v>
      </c>
      <c r="AM453" s="983" t="s">
        <v>131</v>
      </c>
      <c r="AN453" s="983" t="s">
        <v>131</v>
      </c>
      <c r="AO453" s="983" t="s">
        <v>131</v>
      </c>
      <c r="AP453" s="983" t="s">
        <v>131</v>
      </c>
      <c r="AQ453" s="983">
        <v>2.1440000000000001</v>
      </c>
      <c r="AR453" s="983">
        <v>12.744999999999999</v>
      </c>
      <c r="AS453" s="983">
        <v>1.2999999999999999E-2</v>
      </c>
      <c r="AT453" s="983">
        <v>2.1440000000000001</v>
      </c>
      <c r="AU453" s="983">
        <v>12.744999999999999</v>
      </c>
      <c r="AV453" s="983">
        <v>1.2999999999999999E-2</v>
      </c>
      <c r="AW453" s="983">
        <v>2.1440000000000001</v>
      </c>
      <c r="AX453" s="983">
        <v>12.744999999999999</v>
      </c>
      <c r="AY453" s="983">
        <v>1.2999999999999999E-2</v>
      </c>
      <c r="AZ453" s="983">
        <v>2.1440000000000001</v>
      </c>
      <c r="BA453" s="983">
        <v>12.744999999999999</v>
      </c>
      <c r="BB453" s="983">
        <v>1.2999999999999999E-2</v>
      </c>
      <c r="BC453" s="983">
        <v>2.1440000000000001</v>
      </c>
      <c r="BD453" s="983">
        <v>12.744999999999999</v>
      </c>
      <c r="BE453" s="983">
        <v>1.2999999999999999E-2</v>
      </c>
      <c r="BF453" s="983">
        <v>2.1440000000000001</v>
      </c>
      <c r="BG453" s="983">
        <v>12.744999999999999</v>
      </c>
      <c r="BH453" s="983">
        <v>1.2999999999999999E-2</v>
      </c>
      <c r="BI453" s="402"/>
    </row>
    <row r="454" spans="2:70" ht="16.5" customHeight="1" x14ac:dyDescent="0.3">
      <c r="B454" s="493"/>
      <c r="E454" s="344" t="s">
        <v>12</v>
      </c>
      <c r="F454" s="281" t="s">
        <v>682</v>
      </c>
      <c r="G454" s="983" t="s">
        <v>131</v>
      </c>
      <c r="H454" s="983" t="s">
        <v>131</v>
      </c>
      <c r="I454" s="983" t="s">
        <v>131</v>
      </c>
      <c r="J454" s="983" t="s">
        <v>131</v>
      </c>
      <c r="K454" s="983" t="s">
        <v>131</v>
      </c>
      <c r="L454" s="983" t="s">
        <v>131</v>
      </c>
      <c r="M454" s="983" t="s">
        <v>131</v>
      </c>
      <c r="N454" s="983" t="s">
        <v>131</v>
      </c>
      <c r="O454" s="983" t="s">
        <v>131</v>
      </c>
      <c r="P454" s="983" t="s">
        <v>131</v>
      </c>
      <c r="Q454" s="983" t="s">
        <v>131</v>
      </c>
      <c r="R454" s="983" t="s">
        <v>131</v>
      </c>
      <c r="S454" s="983" t="s">
        <v>131</v>
      </c>
      <c r="T454" s="983" t="s">
        <v>131</v>
      </c>
      <c r="U454" s="983" t="s">
        <v>131</v>
      </c>
      <c r="V454" s="983" t="s">
        <v>131</v>
      </c>
      <c r="W454" s="983" t="s">
        <v>131</v>
      </c>
      <c r="X454" s="983" t="s">
        <v>131</v>
      </c>
      <c r="Y454" s="983" t="s">
        <v>131</v>
      </c>
      <c r="Z454" s="983" t="s">
        <v>131</v>
      </c>
      <c r="AA454" s="983" t="s">
        <v>131</v>
      </c>
      <c r="AB454" s="983" t="s">
        <v>131</v>
      </c>
      <c r="AC454" s="983" t="s">
        <v>131</v>
      </c>
      <c r="AD454" s="983" t="s">
        <v>131</v>
      </c>
      <c r="AE454" s="983" t="s">
        <v>131</v>
      </c>
      <c r="AF454" s="983" t="s">
        <v>131</v>
      </c>
      <c r="AG454" s="983" t="s">
        <v>131</v>
      </c>
      <c r="AH454" s="983" t="s">
        <v>131</v>
      </c>
      <c r="AI454" s="983" t="s">
        <v>131</v>
      </c>
      <c r="AJ454" s="983" t="s">
        <v>131</v>
      </c>
      <c r="AK454" s="983" t="s">
        <v>131</v>
      </c>
      <c r="AL454" s="983" t="s">
        <v>131</v>
      </c>
      <c r="AM454" s="983" t="s">
        <v>131</v>
      </c>
      <c r="AN454" s="983" t="s">
        <v>131</v>
      </c>
      <c r="AO454" s="983" t="s">
        <v>131</v>
      </c>
      <c r="AP454" s="983" t="s">
        <v>131</v>
      </c>
      <c r="AQ454" s="983">
        <v>0.35699999999999998</v>
      </c>
      <c r="AR454" s="983">
        <v>6.3449999999999998</v>
      </c>
      <c r="AS454" s="983">
        <v>1.4999999999999999E-2</v>
      </c>
      <c r="AT454" s="983">
        <v>0.35699999999999998</v>
      </c>
      <c r="AU454" s="983">
        <v>6.35</v>
      </c>
      <c r="AV454" s="983">
        <v>1.4999999999999999E-2</v>
      </c>
      <c r="AW454" s="983">
        <v>0.35699999999999998</v>
      </c>
      <c r="AX454" s="983">
        <v>6.35</v>
      </c>
      <c r="AY454" s="983">
        <v>1.4999999999999999E-2</v>
      </c>
      <c r="AZ454" s="983">
        <v>0.35699999999999998</v>
      </c>
      <c r="BA454" s="983">
        <v>6.35</v>
      </c>
      <c r="BB454" s="983">
        <v>1.4999999999999999E-2</v>
      </c>
      <c r="BC454" s="983">
        <v>0.35699999999999998</v>
      </c>
      <c r="BD454" s="983">
        <v>6.35</v>
      </c>
      <c r="BE454" s="983">
        <v>1.4999999999999999E-2</v>
      </c>
      <c r="BF454" s="983">
        <v>0.35699999999999998</v>
      </c>
      <c r="BG454" s="983">
        <v>6.35</v>
      </c>
      <c r="BH454" s="983">
        <v>1.4999999999999999E-2</v>
      </c>
      <c r="BI454" s="402"/>
    </row>
    <row r="455" spans="2:70" ht="16.5" customHeight="1" x14ac:dyDescent="0.3">
      <c r="B455" s="493"/>
      <c r="E455" s="343"/>
      <c r="F455" s="281" t="s">
        <v>683</v>
      </c>
      <c r="G455" s="983" t="s">
        <v>131</v>
      </c>
      <c r="H455" s="983" t="s">
        <v>131</v>
      </c>
      <c r="I455" s="983" t="s">
        <v>131</v>
      </c>
      <c r="J455" s="983" t="s">
        <v>131</v>
      </c>
      <c r="K455" s="983" t="s">
        <v>131</v>
      </c>
      <c r="L455" s="983" t="s">
        <v>131</v>
      </c>
      <c r="M455" s="983" t="s">
        <v>131</v>
      </c>
      <c r="N455" s="983" t="s">
        <v>131</v>
      </c>
      <c r="O455" s="983" t="s">
        <v>131</v>
      </c>
      <c r="P455" s="983" t="s">
        <v>131</v>
      </c>
      <c r="Q455" s="983" t="s">
        <v>131</v>
      </c>
      <c r="R455" s="983" t="s">
        <v>131</v>
      </c>
      <c r="S455" s="983" t="s">
        <v>131</v>
      </c>
      <c r="T455" s="983" t="s">
        <v>131</v>
      </c>
      <c r="U455" s="983" t="s">
        <v>131</v>
      </c>
      <c r="V455" s="983" t="s">
        <v>131</v>
      </c>
      <c r="W455" s="983" t="s">
        <v>131</v>
      </c>
      <c r="X455" s="983" t="s">
        <v>131</v>
      </c>
      <c r="Y455" s="983" t="s">
        <v>131</v>
      </c>
      <c r="Z455" s="983" t="s">
        <v>131</v>
      </c>
      <c r="AA455" s="983" t="s">
        <v>131</v>
      </c>
      <c r="AB455" s="983" t="s">
        <v>131</v>
      </c>
      <c r="AC455" s="983" t="s">
        <v>131</v>
      </c>
      <c r="AD455" s="983" t="s">
        <v>131</v>
      </c>
      <c r="AE455" s="983" t="s">
        <v>131</v>
      </c>
      <c r="AF455" s="983" t="s">
        <v>131</v>
      </c>
      <c r="AG455" s="983" t="s">
        <v>131</v>
      </c>
      <c r="AH455" s="983" t="s">
        <v>131</v>
      </c>
      <c r="AI455" s="983" t="s">
        <v>131</v>
      </c>
      <c r="AJ455" s="983" t="s">
        <v>131</v>
      </c>
      <c r="AK455" s="983" t="s">
        <v>131</v>
      </c>
      <c r="AL455" s="983" t="s">
        <v>131</v>
      </c>
      <c r="AM455" s="983" t="s">
        <v>131</v>
      </c>
      <c r="AN455" s="983" t="s">
        <v>131</v>
      </c>
      <c r="AO455" s="983" t="s">
        <v>131</v>
      </c>
      <c r="AP455" s="983" t="s">
        <v>131</v>
      </c>
      <c r="AQ455" s="983">
        <v>0.35699999999999998</v>
      </c>
      <c r="AR455" s="983">
        <v>12.744999999999999</v>
      </c>
      <c r="AS455" s="983">
        <v>1.2999999999999999E-2</v>
      </c>
      <c r="AT455" s="983">
        <v>0.35699999999999998</v>
      </c>
      <c r="AU455" s="983">
        <v>12.744999999999999</v>
      </c>
      <c r="AV455" s="983">
        <v>1.2999999999999999E-2</v>
      </c>
      <c r="AW455" s="983">
        <v>0.35699999999999998</v>
      </c>
      <c r="AX455" s="983">
        <v>12.744999999999999</v>
      </c>
      <c r="AY455" s="983">
        <v>1.2999999999999999E-2</v>
      </c>
      <c r="AZ455" s="983">
        <v>0.35699999999999998</v>
      </c>
      <c r="BA455" s="983">
        <v>12.744999999999999</v>
      </c>
      <c r="BB455" s="983">
        <v>1.2999999999999999E-2</v>
      </c>
      <c r="BC455" s="983">
        <v>0.35699999999999998</v>
      </c>
      <c r="BD455" s="983">
        <v>12.744999999999999</v>
      </c>
      <c r="BE455" s="983">
        <v>1.2999999999999999E-2</v>
      </c>
      <c r="BF455" s="983">
        <v>0.35699999999999998</v>
      </c>
      <c r="BG455" s="983">
        <v>12.744999999999999</v>
      </c>
      <c r="BH455" s="983">
        <v>1.2999999999999999E-2</v>
      </c>
      <c r="BI455" s="402"/>
    </row>
    <row r="456" spans="2:70" ht="16.5" customHeight="1" x14ac:dyDescent="0.3">
      <c r="B456" s="493"/>
      <c r="E456" s="344" t="s">
        <v>504</v>
      </c>
      <c r="F456" s="281" t="s">
        <v>682</v>
      </c>
      <c r="G456" s="983" t="s">
        <v>131</v>
      </c>
      <c r="H456" s="983" t="s">
        <v>131</v>
      </c>
      <c r="I456" s="983" t="s">
        <v>131</v>
      </c>
      <c r="J456" s="983" t="s">
        <v>131</v>
      </c>
      <c r="K456" s="983" t="s">
        <v>131</v>
      </c>
      <c r="L456" s="983" t="s">
        <v>131</v>
      </c>
      <c r="M456" s="983" t="s">
        <v>131</v>
      </c>
      <c r="N456" s="983" t="s">
        <v>131</v>
      </c>
      <c r="O456" s="983" t="s">
        <v>131</v>
      </c>
      <c r="P456" s="983" t="s">
        <v>131</v>
      </c>
      <c r="Q456" s="983" t="s">
        <v>131</v>
      </c>
      <c r="R456" s="983" t="s">
        <v>131</v>
      </c>
      <c r="S456" s="983" t="s">
        <v>131</v>
      </c>
      <c r="T456" s="983" t="s">
        <v>131</v>
      </c>
      <c r="U456" s="983" t="s">
        <v>131</v>
      </c>
      <c r="V456" s="983" t="s">
        <v>131</v>
      </c>
      <c r="W456" s="983" t="s">
        <v>131</v>
      </c>
      <c r="X456" s="983" t="s">
        <v>131</v>
      </c>
      <c r="Y456" s="983" t="s">
        <v>131</v>
      </c>
      <c r="Z456" s="983" t="s">
        <v>131</v>
      </c>
      <c r="AA456" s="983" t="s">
        <v>131</v>
      </c>
      <c r="AB456" s="983" t="s">
        <v>131</v>
      </c>
      <c r="AC456" s="983" t="s">
        <v>131</v>
      </c>
      <c r="AD456" s="983" t="s">
        <v>131</v>
      </c>
      <c r="AE456" s="983" t="s">
        <v>131</v>
      </c>
      <c r="AF456" s="983" t="s">
        <v>131</v>
      </c>
      <c r="AG456" s="983" t="s">
        <v>131</v>
      </c>
      <c r="AH456" s="983" t="s">
        <v>131</v>
      </c>
      <c r="AI456" s="983" t="s">
        <v>131</v>
      </c>
      <c r="AJ456" s="983" t="s">
        <v>131</v>
      </c>
      <c r="AK456" s="983" t="s">
        <v>131</v>
      </c>
      <c r="AL456" s="983" t="s">
        <v>131</v>
      </c>
      <c r="AM456" s="983" t="s">
        <v>131</v>
      </c>
      <c r="AN456" s="983" t="s">
        <v>131</v>
      </c>
      <c r="AO456" s="983" t="s">
        <v>131</v>
      </c>
      <c r="AP456" s="983" t="s">
        <v>131</v>
      </c>
      <c r="AQ456" s="983">
        <v>0</v>
      </c>
      <c r="AR456" s="983">
        <v>6.3449999999999998</v>
      </c>
      <c r="AS456" s="983">
        <v>1.4999999999999999E-2</v>
      </c>
      <c r="AT456" s="983">
        <v>0</v>
      </c>
      <c r="AU456" s="983">
        <v>6.35</v>
      </c>
      <c r="AV456" s="983">
        <v>1.4999999999999999E-2</v>
      </c>
      <c r="AW456" s="983">
        <v>0</v>
      </c>
      <c r="AX456" s="983">
        <v>6.35</v>
      </c>
      <c r="AY456" s="983">
        <v>1.4999999999999999E-2</v>
      </c>
      <c r="AZ456" s="983">
        <v>0</v>
      </c>
      <c r="BA456" s="983">
        <v>6.35</v>
      </c>
      <c r="BB456" s="983">
        <v>1.4999999999999999E-2</v>
      </c>
      <c r="BC456" s="983">
        <v>0</v>
      </c>
      <c r="BD456" s="983">
        <v>6.35</v>
      </c>
      <c r="BE456" s="983">
        <v>1.4999999999999999E-2</v>
      </c>
      <c r="BF456" s="983">
        <v>0</v>
      </c>
      <c r="BG456" s="983">
        <v>6.35</v>
      </c>
      <c r="BH456" s="983">
        <v>1.4999999999999999E-2</v>
      </c>
      <c r="BI456" s="402"/>
    </row>
    <row r="457" spans="2:70" ht="16.5" customHeight="1" x14ac:dyDescent="0.3">
      <c r="B457" s="493"/>
      <c r="E457" s="343"/>
      <c r="F457" s="281" t="s">
        <v>683</v>
      </c>
      <c r="G457" s="983" t="s">
        <v>131</v>
      </c>
      <c r="H457" s="983" t="s">
        <v>131</v>
      </c>
      <c r="I457" s="983" t="s">
        <v>131</v>
      </c>
      <c r="J457" s="983" t="s">
        <v>131</v>
      </c>
      <c r="K457" s="983" t="s">
        <v>131</v>
      </c>
      <c r="L457" s="983" t="s">
        <v>131</v>
      </c>
      <c r="M457" s="983" t="s">
        <v>131</v>
      </c>
      <c r="N457" s="983" t="s">
        <v>131</v>
      </c>
      <c r="O457" s="983" t="s">
        <v>131</v>
      </c>
      <c r="P457" s="983" t="s">
        <v>131</v>
      </c>
      <c r="Q457" s="983" t="s">
        <v>131</v>
      </c>
      <c r="R457" s="983" t="s">
        <v>131</v>
      </c>
      <c r="S457" s="983" t="s">
        <v>131</v>
      </c>
      <c r="T457" s="983" t="s">
        <v>131</v>
      </c>
      <c r="U457" s="983" t="s">
        <v>131</v>
      </c>
      <c r="V457" s="983" t="s">
        <v>131</v>
      </c>
      <c r="W457" s="983" t="s">
        <v>131</v>
      </c>
      <c r="X457" s="983" t="s">
        <v>131</v>
      </c>
      <c r="Y457" s="983" t="s">
        <v>131</v>
      </c>
      <c r="Z457" s="983" t="s">
        <v>131</v>
      </c>
      <c r="AA457" s="983" t="s">
        <v>131</v>
      </c>
      <c r="AB457" s="983" t="s">
        <v>131</v>
      </c>
      <c r="AC457" s="983" t="s">
        <v>131</v>
      </c>
      <c r="AD457" s="983" t="s">
        <v>131</v>
      </c>
      <c r="AE457" s="983" t="s">
        <v>131</v>
      </c>
      <c r="AF457" s="983" t="s">
        <v>131</v>
      </c>
      <c r="AG457" s="983" t="s">
        <v>131</v>
      </c>
      <c r="AH457" s="983" t="s">
        <v>131</v>
      </c>
      <c r="AI457" s="983" t="s">
        <v>131</v>
      </c>
      <c r="AJ457" s="983" t="s">
        <v>131</v>
      </c>
      <c r="AK457" s="983" t="s">
        <v>131</v>
      </c>
      <c r="AL457" s="983" t="s">
        <v>131</v>
      </c>
      <c r="AM457" s="983" t="s">
        <v>131</v>
      </c>
      <c r="AN457" s="983" t="s">
        <v>131</v>
      </c>
      <c r="AO457" s="983" t="s">
        <v>131</v>
      </c>
      <c r="AP457" s="983" t="s">
        <v>131</v>
      </c>
      <c r="AQ457" s="983">
        <v>0</v>
      </c>
      <c r="AR457" s="983">
        <v>12.744999999999999</v>
      </c>
      <c r="AS457" s="983">
        <v>1.2999999999999999E-2</v>
      </c>
      <c r="AT457" s="983">
        <v>0</v>
      </c>
      <c r="AU457" s="983">
        <v>12.744999999999999</v>
      </c>
      <c r="AV457" s="983">
        <v>1.2999999999999999E-2</v>
      </c>
      <c r="AW457" s="983">
        <v>0</v>
      </c>
      <c r="AX457" s="983">
        <v>12.744999999999999</v>
      </c>
      <c r="AY457" s="983">
        <v>1.2999999999999999E-2</v>
      </c>
      <c r="AZ457" s="983">
        <v>0</v>
      </c>
      <c r="BA457" s="983">
        <v>12.744999999999999</v>
      </c>
      <c r="BB457" s="983">
        <v>1.2999999999999999E-2</v>
      </c>
      <c r="BC457" s="983">
        <v>0</v>
      </c>
      <c r="BD457" s="983">
        <v>12.744999999999999</v>
      </c>
      <c r="BE457" s="983">
        <v>1.2999999999999999E-2</v>
      </c>
      <c r="BF457" s="983">
        <v>0</v>
      </c>
      <c r="BG457" s="983">
        <v>12.744999999999999</v>
      </c>
      <c r="BH457" s="983">
        <v>1.2999999999999999E-2</v>
      </c>
      <c r="BI457" s="402"/>
    </row>
    <row r="458" spans="2:70" ht="16.5" customHeight="1" x14ac:dyDescent="0.3">
      <c r="B458" s="493"/>
      <c r="E458" s="840" t="s">
        <v>1511</v>
      </c>
      <c r="F458" s="827"/>
      <c r="G458" s="983">
        <v>0.51</v>
      </c>
      <c r="H458" s="983" t="s">
        <v>131</v>
      </c>
      <c r="I458" s="983" t="s">
        <v>131</v>
      </c>
      <c r="J458" s="983">
        <v>0.51</v>
      </c>
      <c r="K458" s="983" t="s">
        <v>131</v>
      </c>
      <c r="L458" s="983" t="s">
        <v>131</v>
      </c>
      <c r="M458" s="983">
        <v>0.51</v>
      </c>
      <c r="N458" s="983" t="s">
        <v>131</v>
      </c>
      <c r="O458" s="983" t="s">
        <v>131</v>
      </c>
      <c r="P458" s="983">
        <v>0.51</v>
      </c>
      <c r="Q458" s="983" t="s">
        <v>131</v>
      </c>
      <c r="R458" s="983" t="s">
        <v>131</v>
      </c>
      <c r="S458" s="983">
        <v>0.51</v>
      </c>
      <c r="T458" s="983" t="s">
        <v>131</v>
      </c>
      <c r="U458" s="983" t="s">
        <v>131</v>
      </c>
      <c r="V458" s="983">
        <v>0.51</v>
      </c>
      <c r="W458" s="983" t="s">
        <v>131</v>
      </c>
      <c r="X458" s="983" t="s">
        <v>131</v>
      </c>
      <c r="Y458" s="983">
        <v>0.51</v>
      </c>
      <c r="Z458" s="983" t="s">
        <v>131</v>
      </c>
      <c r="AA458" s="983" t="s">
        <v>131</v>
      </c>
      <c r="AB458" s="983">
        <v>0.51</v>
      </c>
      <c r="AC458" s="983" t="s">
        <v>131</v>
      </c>
      <c r="AD458" s="983" t="s">
        <v>131</v>
      </c>
      <c r="AE458" s="983">
        <v>0.51</v>
      </c>
      <c r="AF458" s="983" t="s">
        <v>131</v>
      </c>
      <c r="AG458" s="983" t="s">
        <v>131</v>
      </c>
      <c r="AH458" s="983">
        <v>0.51</v>
      </c>
      <c r="AI458" s="983" t="s">
        <v>131</v>
      </c>
      <c r="AJ458" s="983" t="s">
        <v>131</v>
      </c>
      <c r="AK458" s="983">
        <v>0.51</v>
      </c>
      <c r="AL458" s="983" t="s">
        <v>131</v>
      </c>
      <c r="AM458" s="983" t="s">
        <v>131</v>
      </c>
      <c r="AN458" s="983">
        <v>0.51</v>
      </c>
      <c r="AO458" s="983" t="s">
        <v>131</v>
      </c>
      <c r="AP458" s="983" t="s">
        <v>131</v>
      </c>
      <c r="AQ458" s="983">
        <v>0.51</v>
      </c>
      <c r="AR458" s="983" t="s">
        <v>131</v>
      </c>
      <c r="AS458" s="983" t="s">
        <v>131</v>
      </c>
      <c r="AT458" s="983">
        <v>0.51</v>
      </c>
      <c r="AU458" s="983" t="s">
        <v>131</v>
      </c>
      <c r="AV458" s="983" t="s">
        <v>131</v>
      </c>
      <c r="AW458" s="983">
        <v>0.51</v>
      </c>
      <c r="AX458" s="983" t="s">
        <v>131</v>
      </c>
      <c r="AY458" s="983" t="s">
        <v>131</v>
      </c>
      <c r="AZ458" s="983">
        <v>0.51</v>
      </c>
      <c r="BA458" s="983" t="s">
        <v>131</v>
      </c>
      <c r="BB458" s="983" t="s">
        <v>131</v>
      </c>
      <c r="BC458" s="983">
        <v>0.51</v>
      </c>
      <c r="BD458" s="983" t="s">
        <v>131</v>
      </c>
      <c r="BE458" s="983" t="s">
        <v>131</v>
      </c>
      <c r="BF458" s="983">
        <v>0.51</v>
      </c>
      <c r="BG458" s="983" t="s">
        <v>131</v>
      </c>
      <c r="BH458" s="983" t="s">
        <v>131</v>
      </c>
      <c r="BI458" s="402"/>
    </row>
    <row r="459" spans="2:70" ht="16.5" customHeight="1" x14ac:dyDescent="0.3">
      <c r="B459" s="493"/>
      <c r="E459" s="943" t="s">
        <v>1503</v>
      </c>
      <c r="F459" s="827"/>
      <c r="G459" s="983">
        <v>0.26</v>
      </c>
      <c r="H459" s="983" t="s">
        <v>131</v>
      </c>
      <c r="I459" s="983" t="s">
        <v>131</v>
      </c>
      <c r="J459" s="983">
        <v>0.26</v>
      </c>
      <c r="K459" s="983" t="s">
        <v>131</v>
      </c>
      <c r="L459" s="983" t="s">
        <v>131</v>
      </c>
      <c r="M459" s="983">
        <v>0.26</v>
      </c>
      <c r="N459" s="983" t="s">
        <v>131</v>
      </c>
      <c r="O459" s="983" t="s">
        <v>131</v>
      </c>
      <c r="P459" s="983">
        <v>0.26</v>
      </c>
      <c r="Q459" s="983" t="s">
        <v>131</v>
      </c>
      <c r="R459" s="983" t="s">
        <v>131</v>
      </c>
      <c r="S459" s="983">
        <v>0.26</v>
      </c>
      <c r="T459" s="983" t="s">
        <v>131</v>
      </c>
      <c r="U459" s="983" t="s">
        <v>131</v>
      </c>
      <c r="V459" s="983">
        <v>0.26</v>
      </c>
      <c r="W459" s="983" t="s">
        <v>131</v>
      </c>
      <c r="X459" s="983" t="s">
        <v>131</v>
      </c>
      <c r="Y459" s="983">
        <v>0.26</v>
      </c>
      <c r="Z459" s="983" t="s">
        <v>131</v>
      </c>
      <c r="AA459" s="983" t="s">
        <v>131</v>
      </c>
      <c r="AB459" s="983">
        <v>0.26</v>
      </c>
      <c r="AC459" s="983" t="s">
        <v>131</v>
      </c>
      <c r="AD459" s="983" t="s">
        <v>131</v>
      </c>
      <c r="AE459" s="983">
        <v>0.26</v>
      </c>
      <c r="AF459" s="983" t="s">
        <v>131</v>
      </c>
      <c r="AG459" s="983" t="s">
        <v>131</v>
      </c>
      <c r="AH459" s="983">
        <v>0.26</v>
      </c>
      <c r="AI459" s="983" t="s">
        <v>131</v>
      </c>
      <c r="AJ459" s="983" t="s">
        <v>131</v>
      </c>
      <c r="AK459" s="983">
        <v>0.26</v>
      </c>
      <c r="AL459" s="983" t="s">
        <v>131</v>
      </c>
      <c r="AM459" s="983" t="s">
        <v>131</v>
      </c>
      <c r="AN459" s="983">
        <v>0.26</v>
      </c>
      <c r="AO459" s="983" t="s">
        <v>131</v>
      </c>
      <c r="AP459" s="983" t="s">
        <v>131</v>
      </c>
      <c r="AQ459" s="983">
        <v>0.26</v>
      </c>
      <c r="AR459" s="983" t="s">
        <v>131</v>
      </c>
      <c r="AS459" s="983" t="s">
        <v>131</v>
      </c>
      <c r="AT459" s="983">
        <v>0.26</v>
      </c>
      <c r="AU459" s="983" t="s">
        <v>131</v>
      </c>
      <c r="AV459" s="983" t="s">
        <v>131</v>
      </c>
      <c r="AW459" s="983">
        <v>0.26</v>
      </c>
      <c r="AX459" s="983" t="s">
        <v>131</v>
      </c>
      <c r="AY459" s="983" t="s">
        <v>131</v>
      </c>
      <c r="AZ459" s="983">
        <v>0.26</v>
      </c>
      <c r="BA459" s="983" t="s">
        <v>131</v>
      </c>
      <c r="BB459" s="983" t="s">
        <v>131</v>
      </c>
      <c r="BC459" s="983">
        <v>0.26</v>
      </c>
      <c r="BD459" s="983" t="s">
        <v>131</v>
      </c>
      <c r="BE459" s="983" t="s">
        <v>131</v>
      </c>
      <c r="BF459" s="984">
        <v>0.26</v>
      </c>
      <c r="BG459" s="984" t="s">
        <v>131</v>
      </c>
      <c r="BH459" s="984" t="s">
        <v>131</v>
      </c>
      <c r="BI459" s="402"/>
    </row>
    <row r="460" spans="2:70" ht="16.5" customHeight="1" x14ac:dyDescent="0.3">
      <c r="B460" s="493"/>
      <c r="E460" s="1240" t="s">
        <v>1559</v>
      </c>
      <c r="F460" s="1240"/>
      <c r="G460" s="1240"/>
      <c r="H460" s="1240"/>
      <c r="I460" s="1240"/>
      <c r="J460" s="1240"/>
      <c r="K460" s="1240"/>
      <c r="L460" s="1240"/>
      <c r="M460" s="1240"/>
      <c r="N460" s="1240"/>
      <c r="O460" s="1240"/>
      <c r="P460" s="1240"/>
      <c r="Q460" s="1240"/>
      <c r="R460" s="1240"/>
      <c r="S460" s="1240"/>
      <c r="T460" s="1240"/>
      <c r="U460" s="1240"/>
      <c r="V460" s="1240"/>
      <c r="W460" s="1240"/>
      <c r="X460" s="1240"/>
      <c r="Y460" s="1240"/>
      <c r="Z460" s="1240"/>
      <c r="AA460" s="1240"/>
      <c r="AB460" s="1240"/>
      <c r="AC460" s="1240"/>
      <c r="AD460" s="1240"/>
      <c r="AE460" s="1240"/>
      <c r="AF460" s="1240"/>
      <c r="AG460" s="1240"/>
      <c r="AH460" s="1240"/>
      <c r="AI460" s="1240"/>
      <c r="AJ460" s="1240"/>
      <c r="AK460" s="1240"/>
      <c r="AL460" s="1240"/>
      <c r="AM460" s="1240"/>
      <c r="AN460" s="1240"/>
      <c r="AO460" s="1240"/>
      <c r="AP460" s="1240"/>
      <c r="AQ460" s="1240"/>
      <c r="AR460" s="1240"/>
      <c r="AS460" s="1240"/>
      <c r="AT460" s="1240"/>
      <c r="AU460" s="1240"/>
      <c r="AV460" s="1240"/>
      <c r="AW460" s="1240"/>
      <c r="AX460" s="1240"/>
      <c r="AY460" s="1240"/>
      <c r="AZ460" s="1240"/>
      <c r="BA460" s="1240"/>
      <c r="BB460" s="1240"/>
      <c r="BC460" s="1240"/>
      <c r="BD460" s="1240"/>
      <c r="BE460" s="1240"/>
      <c r="BF460" s="402"/>
      <c r="BG460" s="402"/>
      <c r="BH460" s="402"/>
      <c r="BI460" s="402"/>
    </row>
    <row r="461" spans="2:70" ht="16.5" customHeight="1" x14ac:dyDescent="0.3">
      <c r="B461" s="493"/>
      <c r="E461" s="947" t="s">
        <v>1622</v>
      </c>
      <c r="F461" s="946"/>
      <c r="G461" s="946"/>
      <c r="H461" s="946"/>
      <c r="I461" s="946"/>
      <c r="J461" s="946"/>
      <c r="K461" s="946"/>
      <c r="L461" s="946"/>
      <c r="M461" s="946"/>
      <c r="N461" s="946"/>
      <c r="O461" s="946"/>
      <c r="P461" s="946"/>
      <c r="Q461" s="946"/>
      <c r="R461" s="946"/>
      <c r="S461" s="946"/>
      <c r="T461" s="946"/>
      <c r="U461" s="946"/>
      <c r="V461" s="946"/>
      <c r="W461" s="946"/>
      <c r="X461" s="946"/>
      <c r="Y461" s="946"/>
      <c r="Z461" s="946"/>
      <c r="AA461" s="946"/>
      <c r="AB461" s="946"/>
      <c r="AC461" s="946"/>
      <c r="AD461" s="946"/>
      <c r="AE461" s="946"/>
      <c r="AF461" s="946"/>
      <c r="AG461" s="946"/>
      <c r="AH461" s="946"/>
      <c r="AI461" s="946"/>
      <c r="AJ461" s="946"/>
      <c r="AK461" s="946"/>
      <c r="AL461" s="946"/>
      <c r="AM461" s="946"/>
      <c r="AN461" s="946"/>
      <c r="AO461" s="946"/>
      <c r="AP461" s="946"/>
      <c r="AQ461" s="946"/>
      <c r="AR461" s="946"/>
      <c r="AS461" s="946"/>
      <c r="AT461" s="946"/>
      <c r="AU461" s="946"/>
      <c r="AV461" s="946"/>
      <c r="AW461" s="946"/>
      <c r="AX461" s="946"/>
      <c r="AY461" s="946"/>
      <c r="AZ461" s="946"/>
      <c r="BA461" s="946"/>
      <c r="BB461" s="946"/>
      <c r="BC461" s="946"/>
      <c r="BD461" s="946"/>
      <c r="BE461" s="946"/>
      <c r="BF461" s="402"/>
      <c r="BG461" s="402"/>
      <c r="BH461" s="402"/>
      <c r="BI461" s="402"/>
    </row>
    <row r="462" spans="2:70" ht="16.5" customHeight="1" x14ac:dyDescent="0.3">
      <c r="B462" s="493"/>
      <c r="E462" s="402"/>
      <c r="F462" s="402"/>
      <c r="G462" s="402"/>
      <c r="H462" s="402"/>
      <c r="I462" s="402"/>
      <c r="J462" s="402"/>
      <c r="K462" s="402"/>
      <c r="L462" s="402"/>
      <c r="M462" s="402"/>
      <c r="N462" s="402"/>
      <c r="O462" s="402"/>
      <c r="P462" s="402"/>
      <c r="Q462" s="402"/>
      <c r="R462" s="402"/>
      <c r="S462" s="402"/>
      <c r="T462" s="402"/>
      <c r="U462" s="402"/>
      <c r="V462" s="402"/>
      <c r="W462" s="402"/>
      <c r="X462" s="402"/>
      <c r="Y462" s="402"/>
      <c r="Z462" s="402"/>
      <c r="AZ462" s="402"/>
      <c r="BA462" s="402"/>
      <c r="BB462" s="402"/>
      <c r="BC462" s="402"/>
      <c r="BD462" s="402"/>
      <c r="BE462" s="402"/>
      <c r="BF462" s="402"/>
      <c r="BG462" s="402"/>
      <c r="BH462" s="402"/>
      <c r="BI462" s="402"/>
    </row>
    <row r="463" spans="2:70" ht="16.5" customHeight="1" x14ac:dyDescent="0.3">
      <c r="B463" s="493"/>
      <c r="D463" s="514" t="s">
        <v>898</v>
      </c>
      <c r="E463" s="514"/>
      <c r="F463" s="514"/>
      <c r="G463" s="514"/>
      <c r="H463" s="514"/>
      <c r="I463" s="514"/>
      <c r="J463" s="514"/>
      <c r="K463" s="514"/>
      <c r="L463" s="514"/>
      <c r="M463" s="514"/>
      <c r="N463" s="514"/>
      <c r="O463" s="514"/>
      <c r="P463" s="514"/>
      <c r="Q463" s="514"/>
      <c r="R463" s="514"/>
      <c r="S463" s="514"/>
      <c r="T463" s="514"/>
      <c r="U463" s="514"/>
      <c r="V463" s="514"/>
      <c r="W463" s="514"/>
      <c r="X463" s="514"/>
      <c r="Y463" s="514"/>
      <c r="Z463" s="514"/>
      <c r="AA463" s="514"/>
      <c r="AB463" s="514"/>
      <c r="AC463" s="514"/>
      <c r="AD463" s="514"/>
      <c r="AE463" s="514"/>
      <c r="AF463" s="514"/>
      <c r="AG463" s="514"/>
      <c r="AH463" s="514"/>
      <c r="AI463" s="514"/>
      <c r="AJ463" s="514"/>
      <c r="AK463" s="514"/>
      <c r="AL463" s="514"/>
      <c r="AM463" s="514"/>
      <c r="AN463" s="514"/>
      <c r="AO463" s="514"/>
      <c r="AP463" s="514"/>
      <c r="AQ463" s="514"/>
      <c r="AR463" s="514"/>
      <c r="AS463" s="514"/>
      <c r="AT463" s="514"/>
      <c r="AU463" s="514"/>
      <c r="AV463" s="514"/>
      <c r="AW463" s="514"/>
      <c r="AX463" s="514"/>
      <c r="AY463" s="514"/>
      <c r="AZ463" s="514"/>
      <c r="BA463" s="514"/>
      <c r="BB463" s="514"/>
      <c r="BC463" s="514"/>
      <c r="BD463" s="514"/>
      <c r="BE463" s="514"/>
      <c r="BF463" s="514"/>
      <c r="BG463" s="514"/>
      <c r="BH463" s="514"/>
      <c r="BI463" s="514"/>
      <c r="BJ463" s="514"/>
      <c r="BK463" s="514"/>
      <c r="BL463" s="514"/>
      <c r="BM463" s="514"/>
      <c r="BN463" s="514"/>
      <c r="BO463" s="514"/>
      <c r="BP463" s="514"/>
      <c r="BQ463" s="514"/>
      <c r="BR463" s="514"/>
    </row>
    <row r="464" spans="2:70" ht="16.5" customHeight="1" x14ac:dyDescent="0.3">
      <c r="B464" s="493"/>
      <c r="E464" s="402"/>
      <c r="F464" s="402"/>
      <c r="G464" s="402"/>
      <c r="H464" s="402"/>
      <c r="I464" s="402"/>
      <c r="J464" s="402"/>
      <c r="K464" s="402"/>
      <c r="L464" s="402"/>
      <c r="M464" s="402"/>
      <c r="N464" s="402"/>
      <c r="O464" s="402"/>
      <c r="P464" s="402"/>
      <c r="Q464" s="402"/>
      <c r="R464" s="402"/>
      <c r="S464" s="402"/>
      <c r="T464" s="402"/>
      <c r="U464" s="402"/>
      <c r="V464" s="402"/>
      <c r="W464" s="402"/>
      <c r="X464" s="402"/>
      <c r="Y464" s="402"/>
      <c r="Z464" s="402"/>
    </row>
    <row r="465" spans="2:26" ht="16.5" customHeight="1" x14ac:dyDescent="0.3">
      <c r="B465" s="493"/>
      <c r="E465" s="516" t="s">
        <v>899</v>
      </c>
      <c r="F465" s="402"/>
      <c r="G465" s="402"/>
      <c r="H465" s="402"/>
      <c r="I465" s="402"/>
      <c r="J465" s="402"/>
      <c r="K465" s="402"/>
      <c r="L465" s="402"/>
      <c r="M465" s="402"/>
      <c r="N465" s="402"/>
      <c r="O465" s="402"/>
      <c r="P465" s="402"/>
      <c r="Q465" s="402"/>
      <c r="R465" s="402"/>
      <c r="S465" s="402"/>
      <c r="T465" s="402"/>
      <c r="U465" s="402"/>
      <c r="V465" s="402"/>
      <c r="W465" s="402"/>
      <c r="X465" s="402"/>
      <c r="Y465" s="402"/>
      <c r="Z465" s="402"/>
    </row>
    <row r="466" spans="2:26" ht="16.5" customHeight="1" x14ac:dyDescent="0.3">
      <c r="B466" s="493"/>
      <c r="E466" s="404"/>
      <c r="F466" s="402"/>
      <c r="G466" s="402"/>
      <c r="H466" s="402"/>
      <c r="I466" s="402"/>
      <c r="J466" s="402"/>
      <c r="K466" s="402"/>
      <c r="L466" s="402"/>
      <c r="M466" s="402"/>
      <c r="N466" s="402"/>
      <c r="O466" s="402"/>
      <c r="P466" s="402"/>
      <c r="Q466" s="402"/>
      <c r="R466" s="402"/>
      <c r="S466" s="402"/>
      <c r="T466" s="402"/>
      <c r="U466" s="402"/>
      <c r="V466" s="402"/>
      <c r="W466" s="402"/>
      <c r="X466" s="402"/>
      <c r="Y466" s="402"/>
      <c r="Z466" s="402"/>
    </row>
    <row r="467" spans="2:26" ht="16.5" customHeight="1" x14ac:dyDescent="0.3">
      <c r="B467" s="493"/>
      <c r="E467" s="756" t="s">
        <v>1516</v>
      </c>
      <c r="F467" s="1260" t="s">
        <v>130</v>
      </c>
      <c r="G467" s="1260"/>
      <c r="H467" s="1260"/>
      <c r="I467" s="756" t="s">
        <v>1517</v>
      </c>
      <c r="J467" s="402"/>
      <c r="K467" s="402"/>
      <c r="L467" s="402"/>
      <c r="M467" s="402"/>
      <c r="N467" s="402"/>
      <c r="O467" s="402"/>
      <c r="P467" s="402"/>
      <c r="Q467" s="402"/>
      <c r="R467" s="402"/>
      <c r="S467" s="402"/>
      <c r="T467" s="402"/>
      <c r="U467" s="402"/>
      <c r="V467" s="402"/>
      <c r="W467" s="402"/>
      <c r="X467" s="402"/>
      <c r="Y467" s="402"/>
      <c r="Z467" s="402"/>
    </row>
    <row r="468" spans="2:26" ht="16.5" customHeight="1" x14ac:dyDescent="0.3">
      <c r="B468" s="493"/>
      <c r="E468" s="843" t="s">
        <v>114</v>
      </c>
      <c r="F468" s="1248" t="s">
        <v>520</v>
      </c>
      <c r="G468" s="1248"/>
      <c r="H468" s="1248"/>
      <c r="I468" s="844">
        <v>14600</v>
      </c>
      <c r="J468" s="402"/>
      <c r="K468" s="402"/>
      <c r="L468" s="402"/>
      <c r="M468" s="402"/>
      <c r="N468" s="402"/>
      <c r="O468" s="402"/>
      <c r="P468" s="402"/>
      <c r="Q468" s="402"/>
      <c r="R468" s="402"/>
      <c r="S468" s="402"/>
      <c r="T468" s="402"/>
      <c r="U468" s="402"/>
      <c r="V468" s="402"/>
      <c r="W468" s="402"/>
      <c r="X468" s="402"/>
      <c r="Y468" s="402"/>
      <c r="Z468" s="402"/>
    </row>
    <row r="469" spans="2:26" ht="16.5" customHeight="1" x14ac:dyDescent="0.3">
      <c r="B469" s="493"/>
      <c r="E469" s="843" t="s">
        <v>115</v>
      </c>
      <c r="F469" s="1248" t="s">
        <v>521</v>
      </c>
      <c r="G469" s="1248"/>
      <c r="H469" s="1248"/>
      <c r="I469" s="845">
        <v>771</v>
      </c>
      <c r="J469" s="402"/>
      <c r="K469" s="402"/>
      <c r="L469" s="402"/>
      <c r="M469" s="402"/>
      <c r="N469" s="402"/>
      <c r="O469" s="402"/>
      <c r="P469" s="402"/>
      <c r="Q469" s="402"/>
      <c r="R469" s="402"/>
      <c r="S469" s="402"/>
      <c r="T469" s="402"/>
      <c r="U469" s="402"/>
      <c r="V469" s="402"/>
      <c r="W469" s="402"/>
      <c r="X469" s="402"/>
      <c r="Y469" s="402"/>
      <c r="Z469" s="402"/>
    </row>
    <row r="470" spans="2:26" ht="16.5" customHeight="1" x14ac:dyDescent="0.3">
      <c r="B470" s="493"/>
      <c r="E470" s="843" t="s">
        <v>116</v>
      </c>
      <c r="F470" s="1248" t="s">
        <v>522</v>
      </c>
      <c r="G470" s="1248"/>
      <c r="H470" s="1248"/>
      <c r="I470" s="845">
        <v>135</v>
      </c>
      <c r="J470" s="402"/>
      <c r="K470" s="402"/>
      <c r="L470" s="402"/>
      <c r="M470" s="402"/>
      <c r="N470" s="402"/>
      <c r="O470" s="402"/>
      <c r="P470" s="402"/>
      <c r="Q470" s="402"/>
      <c r="R470" s="402"/>
      <c r="S470" s="402"/>
      <c r="T470" s="402"/>
      <c r="U470" s="402"/>
      <c r="V470" s="402"/>
      <c r="W470" s="402"/>
      <c r="X470" s="402"/>
      <c r="Y470" s="402"/>
      <c r="Z470" s="402"/>
    </row>
    <row r="471" spans="2:26" ht="16.5" customHeight="1" x14ac:dyDescent="0.3">
      <c r="B471" s="493"/>
      <c r="E471" s="843" t="s">
        <v>118</v>
      </c>
      <c r="F471" s="1248" t="s">
        <v>523</v>
      </c>
      <c r="G471" s="1248"/>
      <c r="H471" s="1248"/>
      <c r="I471" s="844">
        <v>3740</v>
      </c>
      <c r="J471" s="402"/>
      <c r="K471" s="402"/>
      <c r="L471" s="402"/>
      <c r="M471" s="402"/>
      <c r="N471" s="402"/>
      <c r="O471" s="402"/>
      <c r="P471" s="402"/>
      <c r="Q471" s="402"/>
      <c r="R471" s="402"/>
      <c r="S471" s="402"/>
      <c r="T471" s="402"/>
      <c r="U471" s="402"/>
      <c r="V471" s="402"/>
      <c r="W471" s="402"/>
      <c r="X471" s="402"/>
      <c r="Y471" s="402"/>
      <c r="Z471" s="402"/>
    </row>
    <row r="472" spans="2:26" ht="16.5" customHeight="1" x14ac:dyDescent="0.3">
      <c r="B472" s="493"/>
      <c r="E472" s="843" t="s">
        <v>119</v>
      </c>
      <c r="F472" s="1248" t="s">
        <v>524</v>
      </c>
      <c r="G472" s="1248"/>
      <c r="H472" s="1248"/>
      <c r="I472" s="844">
        <v>1260</v>
      </c>
      <c r="J472" s="402"/>
      <c r="K472" s="402"/>
      <c r="L472" s="402"/>
      <c r="M472" s="402"/>
      <c r="N472" s="402"/>
      <c r="O472" s="402"/>
      <c r="P472" s="402"/>
      <c r="Q472" s="402"/>
      <c r="R472" s="402"/>
      <c r="S472" s="402"/>
      <c r="T472" s="402"/>
      <c r="U472" s="402"/>
      <c r="V472" s="402"/>
      <c r="W472" s="402"/>
      <c r="X472" s="402"/>
      <c r="Y472" s="402"/>
      <c r="Z472" s="402"/>
    </row>
    <row r="473" spans="2:26" ht="16.5" customHeight="1" x14ac:dyDescent="0.3">
      <c r="B473" s="493"/>
      <c r="E473" s="843" t="s">
        <v>120</v>
      </c>
      <c r="F473" s="1248" t="s">
        <v>525</v>
      </c>
      <c r="G473" s="1248"/>
      <c r="H473" s="1248"/>
      <c r="I473" s="844">
        <v>1530</v>
      </c>
      <c r="J473" s="402"/>
      <c r="K473" s="402"/>
      <c r="L473" s="402"/>
      <c r="M473" s="402"/>
      <c r="N473" s="402"/>
      <c r="O473" s="402"/>
      <c r="P473" s="402"/>
      <c r="Q473" s="402"/>
      <c r="R473" s="402"/>
      <c r="S473" s="402"/>
      <c r="T473" s="402"/>
      <c r="U473" s="402"/>
      <c r="V473" s="402"/>
      <c r="W473" s="402"/>
      <c r="X473" s="402"/>
      <c r="Y473" s="402"/>
      <c r="Z473" s="402"/>
    </row>
    <row r="474" spans="2:26" ht="16.5" customHeight="1" x14ac:dyDescent="0.3">
      <c r="B474" s="493"/>
      <c r="E474" s="843" t="s">
        <v>122</v>
      </c>
      <c r="F474" s="1248" t="s">
        <v>526</v>
      </c>
      <c r="G474" s="1248"/>
      <c r="H474" s="1248"/>
      <c r="I474" s="845">
        <v>364</v>
      </c>
      <c r="J474" s="402"/>
      <c r="K474" s="402"/>
      <c r="L474" s="402"/>
      <c r="M474" s="402"/>
      <c r="N474" s="402"/>
      <c r="O474" s="402"/>
      <c r="P474" s="402"/>
      <c r="Q474" s="402"/>
      <c r="R474" s="402"/>
      <c r="S474" s="402"/>
      <c r="T474" s="402"/>
      <c r="U474" s="402"/>
      <c r="V474" s="402"/>
      <c r="W474" s="402"/>
      <c r="X474" s="402"/>
      <c r="Y474" s="402"/>
      <c r="Z474" s="402"/>
    </row>
    <row r="475" spans="2:26" ht="16.5" customHeight="1" x14ac:dyDescent="0.3">
      <c r="B475" s="493"/>
      <c r="E475" s="843" t="s">
        <v>123</v>
      </c>
      <c r="F475" s="1248" t="s">
        <v>527</v>
      </c>
      <c r="G475" s="1248"/>
      <c r="H475" s="1248"/>
      <c r="I475" s="844">
        <v>5810</v>
      </c>
      <c r="J475" s="402"/>
      <c r="K475" s="402"/>
      <c r="L475" s="402"/>
      <c r="M475" s="402"/>
      <c r="N475" s="402"/>
      <c r="O475" s="402"/>
      <c r="P475" s="402"/>
      <c r="Q475" s="402"/>
      <c r="R475" s="402"/>
      <c r="S475" s="402"/>
      <c r="T475" s="402"/>
      <c r="U475" s="402"/>
      <c r="V475" s="402"/>
      <c r="W475" s="402"/>
      <c r="X475" s="402"/>
      <c r="Y475" s="402"/>
      <c r="Z475" s="402"/>
    </row>
    <row r="476" spans="2:26" ht="16.5" customHeight="1" x14ac:dyDescent="0.3">
      <c r="B476" s="493"/>
      <c r="E476" s="843" t="s">
        <v>132</v>
      </c>
      <c r="F476" s="1248" t="s">
        <v>528</v>
      </c>
      <c r="G476" s="1248"/>
      <c r="H476" s="1248"/>
      <c r="I476" s="845">
        <v>21.5</v>
      </c>
      <c r="J476" s="402"/>
      <c r="K476" s="402"/>
      <c r="L476" s="402"/>
      <c r="M476" s="402"/>
      <c r="N476" s="402"/>
      <c r="O476" s="402"/>
      <c r="P476" s="402"/>
      <c r="Q476" s="402"/>
      <c r="R476" s="402"/>
      <c r="S476" s="402"/>
      <c r="T476" s="402"/>
      <c r="U476" s="402"/>
      <c r="V476" s="402"/>
      <c r="W476" s="402"/>
      <c r="X476" s="402"/>
      <c r="Y476" s="402"/>
      <c r="Z476" s="402"/>
    </row>
    <row r="477" spans="2:26" ht="16.5" customHeight="1" x14ac:dyDescent="0.3">
      <c r="B477" s="493"/>
      <c r="E477" s="843" t="s">
        <v>121</v>
      </c>
      <c r="F477" s="1248" t="s">
        <v>529</v>
      </c>
      <c r="G477" s="1248"/>
      <c r="H477" s="1248"/>
      <c r="I477" s="845">
        <v>164</v>
      </c>
      <c r="J477" s="402"/>
      <c r="K477" s="402"/>
      <c r="L477" s="402"/>
      <c r="M477" s="402"/>
      <c r="N477" s="402"/>
      <c r="O477" s="402"/>
      <c r="P477" s="402"/>
      <c r="Q477" s="402"/>
      <c r="R477" s="402"/>
      <c r="S477" s="402"/>
      <c r="T477" s="402"/>
      <c r="U477" s="402"/>
      <c r="V477" s="402"/>
      <c r="W477" s="402"/>
      <c r="X477" s="402"/>
      <c r="Y477" s="402"/>
      <c r="Z477" s="402"/>
    </row>
    <row r="478" spans="2:26" ht="16.5" customHeight="1" x14ac:dyDescent="0.3">
      <c r="B478" s="493"/>
      <c r="E478" s="843" t="s">
        <v>133</v>
      </c>
      <c r="F478" s="1248" t="s">
        <v>530</v>
      </c>
      <c r="G478" s="1248"/>
      <c r="H478" s="1248"/>
      <c r="I478" s="845">
        <v>4.84</v>
      </c>
      <c r="J478" s="402"/>
      <c r="K478" s="402"/>
      <c r="L478" s="402"/>
      <c r="M478" s="402"/>
      <c r="N478" s="402"/>
      <c r="O478" s="402"/>
      <c r="P478" s="402"/>
      <c r="Q478" s="402"/>
      <c r="R478" s="402"/>
      <c r="S478" s="402"/>
      <c r="T478" s="402"/>
      <c r="U478" s="402"/>
      <c r="V478" s="402"/>
      <c r="W478" s="402"/>
      <c r="X478" s="402"/>
      <c r="Y478" s="402"/>
      <c r="Z478" s="402"/>
    </row>
    <row r="479" spans="2:26" ht="16.5" customHeight="1" x14ac:dyDescent="0.3">
      <c r="B479" s="493"/>
      <c r="E479" s="843" t="s">
        <v>124</v>
      </c>
      <c r="F479" s="1248" t="s">
        <v>531</v>
      </c>
      <c r="G479" s="1248"/>
      <c r="H479" s="1248"/>
      <c r="I479" s="844">
        <v>3600</v>
      </c>
      <c r="J479" s="402"/>
      <c r="K479" s="402"/>
      <c r="L479" s="402"/>
      <c r="M479" s="402"/>
      <c r="N479" s="402"/>
      <c r="O479" s="402"/>
      <c r="P479" s="402"/>
      <c r="Q479" s="402"/>
      <c r="R479" s="402"/>
      <c r="S479" s="402"/>
      <c r="T479" s="402"/>
      <c r="U479" s="402"/>
      <c r="V479" s="402"/>
      <c r="W479" s="402"/>
      <c r="X479" s="402"/>
      <c r="Y479" s="402"/>
      <c r="Z479" s="402"/>
    </row>
    <row r="480" spans="2:26" ht="16.5" customHeight="1" x14ac:dyDescent="0.3">
      <c r="B480" s="493"/>
      <c r="E480" s="843" t="s">
        <v>127</v>
      </c>
      <c r="F480" s="1248" t="s">
        <v>532</v>
      </c>
      <c r="G480" s="1248"/>
      <c r="H480" s="1248"/>
      <c r="I480" s="844">
        <v>1350</v>
      </c>
      <c r="J480" s="402"/>
      <c r="K480" s="402"/>
      <c r="L480" s="402"/>
      <c r="M480" s="402"/>
      <c r="N480" s="402"/>
      <c r="O480" s="402"/>
      <c r="P480" s="402"/>
      <c r="Q480" s="402"/>
      <c r="R480" s="402"/>
      <c r="S480" s="402"/>
      <c r="T480" s="402"/>
      <c r="U480" s="402"/>
      <c r="V480" s="402"/>
      <c r="W480" s="402"/>
      <c r="X480" s="402"/>
      <c r="Y480" s="402"/>
      <c r="Z480" s="402"/>
    </row>
    <row r="481" spans="2:26" ht="16.5" customHeight="1" x14ac:dyDescent="0.3">
      <c r="B481" s="493"/>
      <c r="E481" s="843" t="s">
        <v>128</v>
      </c>
      <c r="F481" s="1248" t="s">
        <v>533</v>
      </c>
      <c r="G481" s="1248"/>
      <c r="H481" s="1248"/>
      <c r="I481" s="844">
        <v>1500</v>
      </c>
      <c r="J481" s="402"/>
      <c r="K481" s="402"/>
      <c r="L481" s="402"/>
      <c r="M481" s="402"/>
      <c r="N481" s="402"/>
      <c r="O481" s="402"/>
      <c r="P481" s="402"/>
      <c r="Q481" s="402"/>
      <c r="R481" s="402"/>
      <c r="S481" s="402"/>
      <c r="T481" s="402"/>
      <c r="U481" s="402"/>
      <c r="V481" s="402"/>
      <c r="W481" s="402"/>
      <c r="X481" s="402"/>
      <c r="Y481" s="402"/>
      <c r="Z481" s="402"/>
    </row>
    <row r="482" spans="2:26" ht="16.5" customHeight="1" x14ac:dyDescent="0.3">
      <c r="B482" s="493"/>
      <c r="E482" s="843" t="s">
        <v>125</v>
      </c>
      <c r="F482" s="1248" t="s">
        <v>534</v>
      </c>
      <c r="G482" s="1248"/>
      <c r="H482" s="1248"/>
      <c r="I482" s="844">
        <v>8690</v>
      </c>
      <c r="J482" s="402"/>
      <c r="K482" s="402"/>
      <c r="L482" s="402"/>
      <c r="M482" s="402"/>
      <c r="N482" s="402"/>
      <c r="O482" s="402"/>
      <c r="P482" s="402"/>
      <c r="Q482" s="402"/>
      <c r="R482" s="402"/>
      <c r="S482" s="402"/>
      <c r="T482" s="402"/>
      <c r="U482" s="402"/>
      <c r="V482" s="402"/>
      <c r="W482" s="402"/>
      <c r="X482" s="402"/>
      <c r="Y482" s="402"/>
      <c r="Z482" s="402"/>
    </row>
    <row r="483" spans="2:26" ht="16.5" customHeight="1" x14ac:dyDescent="0.3">
      <c r="B483" s="493"/>
      <c r="E483" s="843" t="s">
        <v>126</v>
      </c>
      <c r="F483" s="1248" t="s">
        <v>535</v>
      </c>
      <c r="G483" s="1248"/>
      <c r="H483" s="1248"/>
      <c r="I483" s="845">
        <v>787</v>
      </c>
      <c r="J483" s="402"/>
      <c r="K483" s="402"/>
      <c r="L483" s="402"/>
      <c r="M483" s="402"/>
      <c r="N483" s="402"/>
      <c r="O483" s="402"/>
      <c r="P483" s="402"/>
      <c r="Q483" s="402"/>
      <c r="R483" s="402"/>
      <c r="S483" s="402"/>
      <c r="T483" s="402"/>
      <c r="U483" s="402"/>
      <c r="V483" s="402"/>
      <c r="W483" s="402"/>
      <c r="X483" s="402"/>
      <c r="Y483" s="402"/>
      <c r="Z483" s="402"/>
    </row>
    <row r="484" spans="2:26" ht="16.5" customHeight="1" x14ac:dyDescent="0.3">
      <c r="B484" s="493"/>
      <c r="E484" s="843" t="s">
        <v>398</v>
      </c>
      <c r="F484" s="1248" t="s">
        <v>535</v>
      </c>
      <c r="G484" s="1248"/>
      <c r="H484" s="1248"/>
      <c r="I484" s="845">
        <v>962</v>
      </c>
      <c r="J484" s="402"/>
      <c r="K484" s="402"/>
      <c r="L484" s="402"/>
      <c r="M484" s="402"/>
      <c r="N484" s="402"/>
      <c r="O484" s="402"/>
      <c r="P484" s="402"/>
      <c r="Q484" s="402"/>
      <c r="R484" s="402"/>
      <c r="S484" s="402"/>
      <c r="T484" s="402"/>
      <c r="U484" s="402"/>
      <c r="V484" s="402"/>
      <c r="W484" s="402"/>
      <c r="X484" s="402"/>
      <c r="Y484" s="402"/>
      <c r="Z484" s="402"/>
    </row>
    <row r="485" spans="2:26" ht="16.5" customHeight="1" x14ac:dyDescent="0.3">
      <c r="B485" s="493"/>
      <c r="E485" s="843" t="s">
        <v>399</v>
      </c>
      <c r="F485" s="1248" t="s">
        <v>536</v>
      </c>
      <c r="G485" s="1248"/>
      <c r="H485" s="1248"/>
      <c r="I485" s="845">
        <v>914</v>
      </c>
      <c r="J485" s="402"/>
      <c r="K485" s="402"/>
      <c r="L485" s="402"/>
      <c r="M485" s="402"/>
      <c r="N485" s="402"/>
      <c r="O485" s="402"/>
      <c r="P485" s="402"/>
      <c r="Q485" s="402"/>
      <c r="R485" s="402"/>
      <c r="S485" s="402"/>
      <c r="T485" s="402"/>
      <c r="U485" s="402"/>
      <c r="V485" s="402"/>
      <c r="W485" s="402"/>
      <c r="X485" s="402"/>
      <c r="Y485" s="402"/>
      <c r="Z485" s="402"/>
    </row>
    <row r="486" spans="2:26" ht="16.5" customHeight="1" x14ac:dyDescent="0.3">
      <c r="B486" s="493"/>
      <c r="E486" s="320" t="s">
        <v>117</v>
      </c>
      <c r="F486" s="1248" t="s">
        <v>537</v>
      </c>
      <c r="G486" s="1248"/>
      <c r="H486" s="1248"/>
      <c r="I486" s="321">
        <v>1600</v>
      </c>
      <c r="J486" s="402"/>
      <c r="K486" s="402"/>
      <c r="L486" s="402"/>
      <c r="M486" s="402"/>
      <c r="N486" s="402"/>
      <c r="O486" s="402"/>
      <c r="P486" s="402"/>
      <c r="Q486" s="402"/>
      <c r="R486" s="402"/>
      <c r="S486" s="402"/>
      <c r="T486" s="402"/>
      <c r="U486" s="402"/>
      <c r="V486" s="402"/>
      <c r="W486" s="402"/>
      <c r="X486" s="402"/>
      <c r="Y486" s="402"/>
      <c r="Z486" s="402"/>
    </row>
    <row r="487" spans="2:26" ht="16.5" customHeight="1" x14ac:dyDescent="0.3">
      <c r="B487" s="493"/>
      <c r="E487" s="320" t="s">
        <v>1434</v>
      </c>
      <c r="F487" s="1248" t="s">
        <v>1435</v>
      </c>
      <c r="G487" s="1248"/>
      <c r="H487" s="1248"/>
      <c r="I487" s="321">
        <v>1960</v>
      </c>
      <c r="J487" s="402"/>
      <c r="K487" s="402"/>
      <c r="L487" s="402"/>
      <c r="M487" s="402"/>
      <c r="N487" s="402"/>
      <c r="O487" s="402"/>
      <c r="P487" s="402"/>
      <c r="Q487" s="402"/>
      <c r="R487" s="402"/>
      <c r="S487" s="402"/>
      <c r="T487" s="402"/>
      <c r="U487" s="402"/>
      <c r="V487" s="402"/>
      <c r="W487" s="402"/>
      <c r="X487" s="402"/>
      <c r="Y487" s="402"/>
      <c r="Z487" s="402"/>
    </row>
    <row r="488" spans="2:26" ht="16.5" customHeight="1" x14ac:dyDescent="0.3">
      <c r="B488" s="493"/>
      <c r="E488" s="320" t="s">
        <v>46</v>
      </c>
      <c r="F488" s="1248" t="s">
        <v>67</v>
      </c>
      <c r="G488" s="1248"/>
      <c r="H488" s="1248"/>
      <c r="I488" s="321">
        <v>4728</v>
      </c>
      <c r="J488" s="402"/>
      <c r="K488" s="402"/>
      <c r="L488" s="402"/>
      <c r="M488" s="402"/>
      <c r="N488" s="402"/>
      <c r="O488" s="402"/>
      <c r="P488" s="402"/>
      <c r="Q488" s="402"/>
      <c r="R488" s="402"/>
      <c r="S488" s="402"/>
      <c r="T488" s="402"/>
      <c r="U488" s="402"/>
      <c r="V488" s="402"/>
      <c r="W488" s="402"/>
      <c r="X488" s="402"/>
      <c r="Y488" s="402"/>
      <c r="Z488" s="402"/>
    </row>
    <row r="489" spans="2:26" ht="16.5" customHeight="1" x14ac:dyDescent="0.3">
      <c r="B489" s="493"/>
      <c r="E489" s="320" t="s">
        <v>47</v>
      </c>
      <c r="F489" s="1248" t="s">
        <v>68</v>
      </c>
      <c r="G489" s="1248"/>
      <c r="H489" s="1248"/>
      <c r="I489" s="321">
        <v>2262</v>
      </c>
      <c r="J489" s="402"/>
      <c r="K489" s="402"/>
      <c r="L489" s="402"/>
      <c r="M489" s="402"/>
      <c r="N489" s="402"/>
      <c r="O489" s="402"/>
      <c r="P489" s="402"/>
      <c r="Q489" s="402"/>
      <c r="R489" s="402"/>
      <c r="S489" s="402"/>
      <c r="T489" s="402"/>
      <c r="U489" s="402"/>
      <c r="V489" s="402"/>
      <c r="W489" s="402"/>
      <c r="X489" s="402"/>
      <c r="Y489" s="402"/>
      <c r="Z489" s="402"/>
    </row>
    <row r="490" spans="2:26" ht="16.5" customHeight="1" x14ac:dyDescent="0.3">
      <c r="B490" s="493"/>
      <c r="E490" s="320" t="s">
        <v>48</v>
      </c>
      <c r="F490" s="1248" t="s">
        <v>69</v>
      </c>
      <c r="G490" s="1248"/>
      <c r="H490" s="1248"/>
      <c r="I490" s="321">
        <v>3001</v>
      </c>
      <c r="J490" s="402"/>
      <c r="K490" s="402"/>
      <c r="L490" s="402"/>
      <c r="M490" s="402"/>
      <c r="N490" s="402"/>
      <c r="O490" s="402"/>
      <c r="P490" s="402"/>
      <c r="Q490" s="402"/>
      <c r="R490" s="402"/>
      <c r="S490" s="402"/>
      <c r="T490" s="402"/>
      <c r="U490" s="402"/>
      <c r="V490" s="402"/>
      <c r="W490" s="402"/>
      <c r="X490" s="402"/>
      <c r="Y490" s="402"/>
      <c r="Z490" s="402"/>
    </row>
    <row r="491" spans="2:26" ht="16.5" customHeight="1" x14ac:dyDescent="0.3">
      <c r="B491" s="493"/>
      <c r="E491" s="320" t="s">
        <v>49</v>
      </c>
      <c r="F491" s="1248" t="s">
        <v>70</v>
      </c>
      <c r="G491" s="1248"/>
      <c r="H491" s="1248"/>
      <c r="I491" s="321">
        <v>1908</v>
      </c>
      <c r="J491" s="402"/>
      <c r="K491" s="402"/>
      <c r="L491" s="402"/>
      <c r="M491" s="402"/>
      <c r="N491" s="402"/>
      <c r="O491" s="402"/>
      <c r="P491" s="402"/>
      <c r="Q491" s="402"/>
      <c r="R491" s="402"/>
      <c r="S491" s="402"/>
      <c r="T491" s="402"/>
      <c r="U491" s="402"/>
      <c r="V491" s="402"/>
      <c r="W491" s="402"/>
      <c r="X491" s="402"/>
      <c r="Y491" s="402"/>
      <c r="Z491" s="402"/>
    </row>
    <row r="492" spans="2:26" ht="16.5" customHeight="1" x14ac:dyDescent="0.3">
      <c r="B492" s="493"/>
      <c r="E492" s="320" t="s">
        <v>50</v>
      </c>
      <c r="F492" s="1248" t="s">
        <v>71</v>
      </c>
      <c r="G492" s="1248"/>
      <c r="H492" s="1248"/>
      <c r="I492" s="321">
        <v>1965</v>
      </c>
      <c r="J492" s="402"/>
      <c r="K492" s="402"/>
      <c r="L492" s="402"/>
      <c r="M492" s="402"/>
      <c r="N492" s="402"/>
      <c r="O492" s="402"/>
      <c r="P492" s="402"/>
      <c r="Q492" s="402"/>
      <c r="R492" s="402"/>
      <c r="S492" s="402"/>
      <c r="T492" s="402"/>
      <c r="U492" s="402"/>
      <c r="V492" s="402"/>
      <c r="W492" s="402"/>
      <c r="X492" s="402"/>
      <c r="Y492" s="402"/>
      <c r="Z492" s="402"/>
    </row>
    <row r="493" spans="2:26" ht="16.5" customHeight="1" x14ac:dyDescent="0.3">
      <c r="B493" s="493"/>
      <c r="E493" s="320" t="s">
        <v>51</v>
      </c>
      <c r="F493" s="1248" t="s">
        <v>72</v>
      </c>
      <c r="G493" s="1248"/>
      <c r="H493" s="1248"/>
      <c r="I493" s="321">
        <v>2256</v>
      </c>
      <c r="J493" s="402"/>
      <c r="K493" s="402"/>
      <c r="L493" s="402"/>
      <c r="M493" s="402"/>
      <c r="N493" s="402"/>
      <c r="O493" s="402"/>
      <c r="P493" s="402"/>
      <c r="Q493" s="402"/>
      <c r="R493" s="402"/>
      <c r="S493" s="402"/>
      <c r="T493" s="402"/>
      <c r="U493" s="402"/>
      <c r="V493" s="402"/>
      <c r="W493" s="402"/>
      <c r="X493" s="402"/>
      <c r="Y493" s="402"/>
      <c r="Z493" s="402"/>
    </row>
    <row r="494" spans="2:26" ht="16.5" customHeight="1" x14ac:dyDescent="0.3">
      <c r="B494" s="493"/>
      <c r="E494" s="320" t="s">
        <v>52</v>
      </c>
      <c r="F494" s="1248" t="s">
        <v>73</v>
      </c>
      <c r="G494" s="1248"/>
      <c r="H494" s="1248"/>
      <c r="I494" s="321">
        <v>2404</v>
      </c>
      <c r="J494" s="402"/>
      <c r="K494" s="402"/>
      <c r="L494" s="402"/>
      <c r="M494" s="402"/>
      <c r="N494" s="402"/>
      <c r="O494" s="402"/>
      <c r="P494" s="402"/>
      <c r="Q494" s="402"/>
      <c r="R494" s="402"/>
      <c r="S494" s="402"/>
      <c r="T494" s="402"/>
      <c r="U494" s="402"/>
      <c r="V494" s="402"/>
      <c r="W494" s="402"/>
      <c r="X494" s="402"/>
      <c r="Y494" s="402"/>
      <c r="Z494" s="402"/>
    </row>
    <row r="495" spans="2:26" ht="16.5" customHeight="1" x14ac:dyDescent="0.3">
      <c r="B495" s="493"/>
      <c r="E495" s="320" t="s">
        <v>53</v>
      </c>
      <c r="F495" s="1248" t="s">
        <v>74</v>
      </c>
      <c r="G495" s="1248"/>
      <c r="H495" s="1248"/>
      <c r="I495" s="321">
        <v>2183</v>
      </c>
      <c r="J495" s="402"/>
      <c r="K495" s="402"/>
      <c r="L495" s="402"/>
      <c r="M495" s="402"/>
      <c r="N495" s="402"/>
      <c r="O495" s="402"/>
      <c r="P495" s="402"/>
      <c r="Q495" s="402"/>
      <c r="R495" s="402"/>
      <c r="S495" s="402"/>
      <c r="T495" s="402"/>
      <c r="U495" s="402"/>
      <c r="V495" s="402"/>
      <c r="W495" s="402"/>
      <c r="X495" s="402"/>
      <c r="Y495" s="402"/>
      <c r="Z495" s="402"/>
    </row>
    <row r="496" spans="2:26" ht="16.5" customHeight="1" x14ac:dyDescent="0.3">
      <c r="B496" s="493"/>
      <c r="E496" s="320" t="s">
        <v>54</v>
      </c>
      <c r="F496" s="1248" t="s">
        <v>75</v>
      </c>
      <c r="G496" s="1248"/>
      <c r="H496" s="1248"/>
      <c r="I496" s="321">
        <v>2508</v>
      </c>
      <c r="J496" s="402"/>
      <c r="K496" s="402"/>
      <c r="L496" s="402"/>
      <c r="M496" s="402"/>
      <c r="N496" s="402"/>
      <c r="O496" s="402"/>
      <c r="P496" s="402"/>
      <c r="Q496" s="402"/>
      <c r="R496" s="402"/>
      <c r="S496" s="402"/>
      <c r="T496" s="402"/>
      <c r="U496" s="402"/>
      <c r="V496" s="402"/>
      <c r="W496" s="402"/>
      <c r="X496" s="402"/>
      <c r="Y496" s="402"/>
      <c r="Z496" s="402"/>
    </row>
    <row r="497" spans="2:26" ht="16.5" customHeight="1" x14ac:dyDescent="0.3">
      <c r="B497" s="493"/>
      <c r="E497" s="320" t="s">
        <v>55</v>
      </c>
      <c r="F497" s="1248" t="s">
        <v>76</v>
      </c>
      <c r="G497" s="1248"/>
      <c r="H497" s="1248"/>
      <c r="I497" s="321">
        <v>3235</v>
      </c>
      <c r="J497" s="402"/>
      <c r="K497" s="402"/>
      <c r="L497" s="402"/>
      <c r="M497" s="402"/>
      <c r="N497" s="402"/>
      <c r="O497" s="402"/>
      <c r="P497" s="402"/>
      <c r="Q497" s="402"/>
      <c r="R497" s="402"/>
      <c r="S497" s="402"/>
      <c r="T497" s="402"/>
      <c r="U497" s="402"/>
      <c r="V497" s="402"/>
      <c r="W497" s="402"/>
      <c r="X497" s="402"/>
      <c r="Y497" s="402"/>
      <c r="Z497" s="402"/>
    </row>
    <row r="498" spans="2:26" ht="16.5" customHeight="1" x14ac:dyDescent="0.3">
      <c r="B498" s="493"/>
      <c r="E498" s="320" t="s">
        <v>56</v>
      </c>
      <c r="F498" s="1248" t="s">
        <v>77</v>
      </c>
      <c r="G498" s="1248"/>
      <c r="H498" s="1248"/>
      <c r="I498" s="321">
        <v>3359</v>
      </c>
      <c r="J498" s="402"/>
      <c r="K498" s="402"/>
      <c r="L498" s="402"/>
      <c r="M498" s="402"/>
      <c r="N498" s="402"/>
      <c r="O498" s="402"/>
      <c r="P498" s="402"/>
      <c r="Q498" s="402"/>
      <c r="R498" s="402"/>
      <c r="S498" s="402"/>
      <c r="T498" s="402"/>
      <c r="U498" s="402"/>
      <c r="V498" s="402"/>
      <c r="W498" s="402"/>
      <c r="X498" s="402"/>
      <c r="Y498" s="402"/>
      <c r="Z498" s="402"/>
    </row>
    <row r="499" spans="2:26" ht="16.5" customHeight="1" x14ac:dyDescent="0.3">
      <c r="B499" s="493"/>
      <c r="E499" s="320" t="s">
        <v>57</v>
      </c>
      <c r="F499" s="1248" t="s">
        <v>78</v>
      </c>
      <c r="G499" s="1248"/>
      <c r="H499" s="1248"/>
      <c r="I499" s="321">
        <v>2917</v>
      </c>
      <c r="J499" s="402"/>
      <c r="K499" s="402"/>
      <c r="L499" s="402"/>
      <c r="M499" s="402"/>
      <c r="N499" s="402"/>
      <c r="O499" s="402"/>
      <c r="P499" s="402"/>
      <c r="Q499" s="402"/>
      <c r="R499" s="402"/>
      <c r="S499" s="402"/>
      <c r="T499" s="402"/>
      <c r="U499" s="402"/>
      <c r="V499" s="402"/>
      <c r="W499" s="402"/>
      <c r="X499" s="402"/>
      <c r="Y499" s="402"/>
      <c r="Z499" s="402"/>
    </row>
    <row r="500" spans="2:26" ht="16.5" customHeight="1" x14ac:dyDescent="0.3">
      <c r="B500" s="493"/>
      <c r="E500" s="320" t="s">
        <v>58</v>
      </c>
      <c r="F500" s="1248" t="s">
        <v>1436</v>
      </c>
      <c r="G500" s="1248"/>
      <c r="H500" s="1248"/>
      <c r="I500" s="321">
        <v>2608</v>
      </c>
      <c r="J500" s="402"/>
      <c r="K500" s="402"/>
      <c r="L500" s="402"/>
      <c r="M500" s="402"/>
      <c r="N500" s="402"/>
      <c r="O500" s="402"/>
      <c r="P500" s="402"/>
      <c r="Q500" s="402"/>
      <c r="R500" s="402"/>
      <c r="S500" s="402"/>
      <c r="T500" s="402"/>
      <c r="U500" s="402"/>
      <c r="V500" s="402"/>
      <c r="W500" s="402"/>
      <c r="X500" s="402"/>
      <c r="Y500" s="402"/>
      <c r="Z500" s="402"/>
    </row>
    <row r="501" spans="2:26" ht="16.5" customHeight="1" x14ac:dyDescent="0.3">
      <c r="B501" s="493"/>
      <c r="E501" s="320" t="s">
        <v>59</v>
      </c>
      <c r="F501" s="1248" t="s">
        <v>79</v>
      </c>
      <c r="G501" s="1248"/>
      <c r="H501" s="1248"/>
      <c r="I501" s="321">
        <v>1614</v>
      </c>
      <c r="J501" s="402"/>
      <c r="K501" s="402"/>
      <c r="L501" s="402"/>
      <c r="M501" s="402"/>
      <c r="N501" s="402"/>
      <c r="O501" s="402"/>
      <c r="P501" s="402"/>
      <c r="Q501" s="402"/>
      <c r="R501" s="402"/>
      <c r="S501" s="402"/>
      <c r="T501" s="402"/>
      <c r="U501" s="402"/>
      <c r="V501" s="402"/>
      <c r="W501" s="402"/>
      <c r="X501" s="402"/>
      <c r="Y501" s="402"/>
      <c r="Z501" s="402"/>
    </row>
    <row r="502" spans="2:26" ht="16.5" customHeight="1" x14ac:dyDescent="0.3">
      <c r="B502" s="493"/>
      <c r="E502" s="320" t="s">
        <v>60</v>
      </c>
      <c r="F502" s="1248" t="s">
        <v>80</v>
      </c>
      <c r="G502" s="1248"/>
      <c r="H502" s="1248"/>
      <c r="I502" s="321">
        <v>2397</v>
      </c>
      <c r="J502" s="402"/>
      <c r="K502" s="402"/>
      <c r="L502" s="402"/>
      <c r="M502" s="402"/>
      <c r="N502" s="402"/>
      <c r="O502" s="402"/>
      <c r="P502" s="402"/>
      <c r="Q502" s="402"/>
      <c r="R502" s="402"/>
      <c r="S502" s="402"/>
      <c r="T502" s="402"/>
      <c r="U502" s="402"/>
      <c r="V502" s="402"/>
      <c r="W502" s="402"/>
      <c r="X502" s="402"/>
      <c r="Y502" s="402"/>
      <c r="Z502" s="402"/>
    </row>
    <row r="503" spans="2:26" ht="16.5" customHeight="1" x14ac:dyDescent="0.3">
      <c r="B503" s="493"/>
      <c r="E503" s="320" t="s">
        <v>61</v>
      </c>
      <c r="F503" s="1248" t="s">
        <v>1437</v>
      </c>
      <c r="G503" s="1248"/>
      <c r="H503" s="1248"/>
      <c r="I503" s="321">
        <v>4061</v>
      </c>
      <c r="J503" s="402"/>
      <c r="K503" s="402"/>
      <c r="L503" s="402"/>
      <c r="M503" s="402"/>
      <c r="N503" s="402"/>
      <c r="O503" s="402"/>
      <c r="P503" s="402"/>
      <c r="Q503" s="402"/>
      <c r="R503" s="402"/>
      <c r="S503" s="402"/>
      <c r="T503" s="402"/>
      <c r="U503" s="402"/>
      <c r="V503" s="402"/>
      <c r="W503" s="402"/>
      <c r="X503" s="402"/>
      <c r="Y503" s="402"/>
      <c r="Z503" s="402"/>
    </row>
    <row r="504" spans="2:26" ht="16.5" customHeight="1" x14ac:dyDescent="0.3">
      <c r="B504" s="493"/>
      <c r="E504" s="320" t="s">
        <v>62</v>
      </c>
      <c r="F504" s="1248" t="s">
        <v>81</v>
      </c>
      <c r="G504" s="1248"/>
      <c r="H504" s="1248"/>
      <c r="I504" s="321">
        <v>3654</v>
      </c>
      <c r="J504" s="402"/>
      <c r="K504" s="402"/>
      <c r="L504" s="402"/>
      <c r="M504" s="402"/>
      <c r="N504" s="402"/>
      <c r="O504" s="402"/>
      <c r="P504" s="402"/>
      <c r="Q504" s="402"/>
      <c r="R504" s="402"/>
      <c r="S504" s="402"/>
      <c r="T504" s="402"/>
      <c r="U504" s="402"/>
      <c r="V504" s="402"/>
      <c r="W504" s="402"/>
      <c r="X504" s="402"/>
      <c r="Y504" s="402"/>
      <c r="Z504" s="402"/>
    </row>
    <row r="505" spans="2:26" ht="16.5" customHeight="1" x14ac:dyDescent="0.3">
      <c r="B505" s="493"/>
      <c r="E505" s="320" t="s">
        <v>63</v>
      </c>
      <c r="F505" s="1248" t="s">
        <v>1438</v>
      </c>
      <c r="G505" s="1248"/>
      <c r="H505" s="1248"/>
      <c r="I505" s="321">
        <v>1930</v>
      </c>
      <c r="J505" s="402"/>
      <c r="K505" s="402"/>
      <c r="L505" s="402"/>
      <c r="M505" s="402"/>
      <c r="N505" s="402"/>
      <c r="O505" s="402"/>
      <c r="P505" s="402"/>
      <c r="Q505" s="402"/>
      <c r="R505" s="402"/>
      <c r="S505" s="402"/>
      <c r="T505" s="402"/>
      <c r="U505" s="402"/>
      <c r="V505" s="402"/>
      <c r="W505" s="402"/>
      <c r="X505" s="402"/>
      <c r="Y505" s="402"/>
      <c r="Z505" s="402"/>
    </row>
    <row r="506" spans="2:26" ht="16.5" customHeight="1" x14ac:dyDescent="0.3">
      <c r="B506" s="493"/>
      <c r="E506" s="320" t="s">
        <v>64</v>
      </c>
      <c r="F506" s="1248" t="s">
        <v>82</v>
      </c>
      <c r="G506" s="1248"/>
      <c r="H506" s="1248"/>
      <c r="I506" s="321">
        <v>2425</v>
      </c>
      <c r="J506" s="402"/>
      <c r="K506" s="402"/>
      <c r="L506" s="402"/>
      <c r="M506" s="402"/>
      <c r="N506" s="402"/>
      <c r="O506" s="402"/>
      <c r="P506" s="402"/>
      <c r="Q506" s="402"/>
      <c r="R506" s="402"/>
      <c r="S506" s="402"/>
      <c r="T506" s="402"/>
      <c r="U506" s="402"/>
      <c r="V506" s="402"/>
      <c r="W506" s="402"/>
      <c r="X506" s="402"/>
      <c r="Y506" s="402"/>
      <c r="Z506" s="402"/>
    </row>
    <row r="507" spans="2:26" ht="16.5" customHeight="1" x14ac:dyDescent="0.3">
      <c r="B507" s="493"/>
      <c r="E507" s="320" t="s">
        <v>65</v>
      </c>
      <c r="F507" s="1248" t="s">
        <v>83</v>
      </c>
      <c r="G507" s="1248"/>
      <c r="H507" s="1248"/>
      <c r="I507" s="321">
        <v>2042</v>
      </c>
      <c r="J507" s="402"/>
      <c r="K507" s="402"/>
      <c r="L507" s="402"/>
      <c r="M507" s="402"/>
      <c r="N507" s="402"/>
      <c r="O507" s="402"/>
      <c r="P507" s="402"/>
      <c r="Q507" s="402"/>
      <c r="R507" s="402"/>
      <c r="S507" s="402"/>
      <c r="T507" s="402"/>
      <c r="U507" s="402"/>
      <c r="V507" s="402"/>
      <c r="W507" s="402"/>
      <c r="X507" s="402"/>
      <c r="Y507" s="402"/>
      <c r="Z507" s="402"/>
    </row>
    <row r="508" spans="2:26" ht="16.5" customHeight="1" x14ac:dyDescent="0.3">
      <c r="B508" s="493"/>
      <c r="E508" s="320" t="s">
        <v>338</v>
      </c>
      <c r="F508" s="1248" t="s">
        <v>339</v>
      </c>
      <c r="G508" s="1248"/>
      <c r="H508" s="1248"/>
      <c r="I508" s="321">
        <v>1504</v>
      </c>
      <c r="J508" s="402"/>
      <c r="K508" s="402"/>
      <c r="L508" s="402"/>
      <c r="M508" s="402"/>
      <c r="N508" s="402"/>
      <c r="O508" s="402"/>
      <c r="P508" s="402"/>
      <c r="Q508" s="402"/>
      <c r="R508" s="402"/>
      <c r="S508" s="402"/>
      <c r="T508" s="402"/>
      <c r="U508" s="402"/>
      <c r="V508" s="402"/>
      <c r="W508" s="402"/>
      <c r="X508" s="402"/>
      <c r="Y508" s="402"/>
      <c r="Z508" s="402"/>
    </row>
    <row r="509" spans="2:26" ht="16.5" customHeight="1" x14ac:dyDescent="0.3">
      <c r="B509" s="493"/>
      <c r="E509" s="320" t="s">
        <v>499</v>
      </c>
      <c r="F509" s="1248" t="s">
        <v>500</v>
      </c>
      <c r="G509" s="1248"/>
      <c r="H509" s="1248"/>
      <c r="I509" s="321">
        <v>2292</v>
      </c>
      <c r="J509" s="402"/>
      <c r="K509" s="402"/>
      <c r="L509" s="402"/>
      <c r="M509" s="402"/>
      <c r="N509" s="402"/>
      <c r="O509" s="402"/>
      <c r="P509" s="402"/>
      <c r="Q509" s="402"/>
      <c r="R509" s="402"/>
      <c r="S509" s="402"/>
      <c r="T509" s="402"/>
      <c r="U509" s="402"/>
      <c r="V509" s="402"/>
      <c r="W509" s="402"/>
      <c r="X509" s="402"/>
      <c r="Y509" s="402"/>
      <c r="Z509" s="402"/>
    </row>
    <row r="510" spans="2:26" ht="16.5" customHeight="1" x14ac:dyDescent="0.3">
      <c r="B510" s="493"/>
      <c r="E510" s="320" t="s">
        <v>498</v>
      </c>
      <c r="F510" s="1248" t="s">
        <v>501</v>
      </c>
      <c r="G510" s="1248"/>
      <c r="H510" s="1248"/>
      <c r="I510" s="321">
        <v>1905</v>
      </c>
      <c r="J510" s="402"/>
      <c r="K510" s="402"/>
      <c r="L510" s="402"/>
      <c r="M510" s="402"/>
      <c r="N510" s="402"/>
      <c r="O510" s="402"/>
      <c r="P510" s="402"/>
      <c r="Q510" s="402"/>
      <c r="R510" s="402"/>
      <c r="S510" s="402"/>
      <c r="T510" s="402"/>
      <c r="U510" s="402"/>
      <c r="V510" s="402"/>
      <c r="W510" s="402"/>
      <c r="X510" s="402"/>
      <c r="Y510" s="402"/>
      <c r="Z510" s="402"/>
    </row>
    <row r="511" spans="2:26" ht="16.5" customHeight="1" x14ac:dyDescent="0.3">
      <c r="B511" s="493"/>
      <c r="E511" s="320" t="s">
        <v>66</v>
      </c>
      <c r="F511" s="1248" t="s">
        <v>84</v>
      </c>
      <c r="G511" s="1248"/>
      <c r="H511" s="1248"/>
      <c r="I511" s="321">
        <v>4775</v>
      </c>
      <c r="J511" s="402"/>
      <c r="K511" s="402"/>
      <c r="L511" s="402"/>
      <c r="M511" s="402"/>
      <c r="N511" s="402"/>
      <c r="O511" s="402"/>
      <c r="P511" s="402"/>
      <c r="Q511" s="402"/>
      <c r="R511" s="402"/>
      <c r="S511" s="402"/>
      <c r="T511" s="402"/>
      <c r="U511" s="402"/>
      <c r="V511" s="402"/>
      <c r="W511" s="402"/>
      <c r="X511" s="402"/>
      <c r="Y511" s="402"/>
      <c r="Z511" s="402"/>
    </row>
    <row r="512" spans="2:26" ht="16.5" customHeight="1" x14ac:dyDescent="0.3">
      <c r="B512" s="493"/>
      <c r="E512" s="320" t="s">
        <v>141</v>
      </c>
      <c r="F512" s="1248" t="s">
        <v>141</v>
      </c>
      <c r="G512" s="1248"/>
      <c r="H512" s="1248"/>
      <c r="I512" s="322" t="s">
        <v>131</v>
      </c>
      <c r="J512" s="402"/>
      <c r="K512" s="402"/>
      <c r="L512" s="402"/>
      <c r="M512" s="402"/>
      <c r="N512" s="402"/>
      <c r="O512" s="402"/>
      <c r="P512" s="402"/>
      <c r="Q512" s="402"/>
      <c r="R512" s="402"/>
      <c r="S512" s="402"/>
      <c r="T512" s="402"/>
      <c r="U512" s="402"/>
      <c r="V512" s="402"/>
      <c r="W512" s="402"/>
      <c r="X512" s="402"/>
      <c r="Y512" s="402"/>
      <c r="Z512" s="402"/>
    </row>
    <row r="513" spans="1:27" ht="16.5" customHeight="1" x14ac:dyDescent="0.3">
      <c r="B513" s="493"/>
      <c r="E513" s="1257"/>
      <c r="F513" s="1257"/>
      <c r="G513" s="1257"/>
      <c r="H513" s="1257"/>
      <c r="I513" s="1257"/>
      <c r="J513" s="1257"/>
      <c r="K513" s="1257"/>
      <c r="L513" s="1257"/>
      <c r="M513" s="1257"/>
      <c r="N513" s="1257"/>
      <c r="O513" s="1257"/>
      <c r="P513" s="1257"/>
      <c r="Q513" s="1257"/>
      <c r="R513" s="1257"/>
      <c r="S513" s="402"/>
      <c r="T513" s="402"/>
      <c r="U513" s="402"/>
      <c r="V513" s="402"/>
      <c r="W513" s="402"/>
      <c r="X513" s="402"/>
      <c r="Y513" s="402"/>
      <c r="Z513" s="402"/>
    </row>
    <row r="514" spans="1:27" s="795" customFormat="1" ht="16.5" customHeight="1" x14ac:dyDescent="0.3">
      <c r="A514" s="484"/>
      <c r="B514" s="493"/>
      <c r="C514" s="794"/>
      <c r="D514" s="794"/>
      <c r="E514" s="1221" t="s">
        <v>1519</v>
      </c>
      <c r="F514" s="1221"/>
      <c r="G514" s="1221"/>
      <c r="H514" s="1221"/>
      <c r="I514" s="1221"/>
      <c r="J514" s="1221"/>
      <c r="K514" s="1221"/>
      <c r="L514" s="1221"/>
      <c r="M514" s="1221"/>
      <c r="N514" s="1221"/>
      <c r="O514" s="1221"/>
      <c r="P514" s="1221"/>
      <c r="Q514" s="1221"/>
      <c r="R514" s="846"/>
      <c r="S514" s="794"/>
      <c r="T514" s="794"/>
      <c r="U514" s="794"/>
      <c r="V514" s="794"/>
      <c r="W514" s="794"/>
      <c r="X514" s="794"/>
      <c r="Y514" s="794"/>
      <c r="Z514" s="794"/>
      <c r="AA514" s="794"/>
    </row>
    <row r="515" spans="1:27" s="795" customFormat="1" ht="16.5" customHeight="1" x14ac:dyDescent="0.3">
      <c r="A515" s="484"/>
      <c r="B515" s="493"/>
      <c r="C515" s="794"/>
      <c r="D515" s="794"/>
      <c r="E515" s="848" t="s">
        <v>1518</v>
      </c>
      <c r="F515" s="847"/>
      <c r="G515" s="847"/>
      <c r="H515" s="847"/>
      <c r="I515" s="847"/>
      <c r="J515" s="847"/>
      <c r="K515" s="847"/>
      <c r="L515" s="847"/>
      <c r="M515" s="847"/>
      <c r="N515" s="847"/>
      <c r="O515" s="847"/>
      <c r="P515" s="847"/>
      <c r="Q515" s="794"/>
      <c r="R515" s="794"/>
      <c r="S515" s="794"/>
      <c r="T515" s="794"/>
      <c r="U515" s="794"/>
      <c r="V515" s="794"/>
      <c r="W515" s="794"/>
      <c r="X515" s="794"/>
      <c r="Y515" s="794"/>
      <c r="Z515" s="794"/>
      <c r="AA515" s="794"/>
    </row>
    <row r="516" spans="1:27" ht="16.5" customHeight="1" x14ac:dyDescent="0.3">
      <c r="B516" s="493"/>
      <c r="E516" s="404"/>
      <c r="F516" s="402"/>
      <c r="G516" s="402"/>
      <c r="H516" s="402"/>
      <c r="I516" s="402"/>
      <c r="J516" s="402"/>
      <c r="K516" s="402"/>
      <c r="L516" s="402"/>
      <c r="M516" s="402"/>
      <c r="N516" s="402"/>
      <c r="O516" s="402"/>
      <c r="P516" s="402"/>
      <c r="Q516" s="402"/>
      <c r="R516" s="402"/>
      <c r="S516" s="402"/>
      <c r="T516" s="402"/>
      <c r="U516" s="402"/>
      <c r="V516" s="402"/>
      <c r="W516" s="402"/>
      <c r="X516" s="402"/>
      <c r="Y516" s="402"/>
      <c r="Z516" s="402"/>
    </row>
    <row r="517" spans="1:27" ht="16.5" customHeight="1" x14ac:dyDescent="0.3">
      <c r="B517" s="493"/>
      <c r="E517" s="516" t="s">
        <v>900</v>
      </c>
      <c r="F517" s="402"/>
      <c r="G517" s="402"/>
      <c r="H517" s="402"/>
      <c r="I517" s="402"/>
      <c r="J517" s="402"/>
      <c r="K517" s="402"/>
      <c r="L517" s="402"/>
      <c r="M517" s="402"/>
      <c r="N517" s="402"/>
      <c r="O517" s="402"/>
      <c r="P517" s="402"/>
      <c r="Q517" s="402"/>
      <c r="R517" s="402"/>
      <c r="S517" s="402"/>
      <c r="T517" s="402"/>
      <c r="U517" s="402"/>
      <c r="V517" s="402"/>
      <c r="W517" s="402"/>
      <c r="X517" s="402"/>
      <c r="Y517" s="402"/>
      <c r="Z517" s="402"/>
    </row>
    <row r="518" spans="1:27" ht="16.5" customHeight="1" x14ac:dyDescent="0.3">
      <c r="B518" s="493"/>
      <c r="E518" s="404"/>
      <c r="F518" s="402"/>
      <c r="G518" s="402"/>
      <c r="H518" s="402"/>
      <c r="I518" s="402"/>
      <c r="J518" s="402"/>
      <c r="K518" s="402"/>
      <c r="L518" s="402"/>
      <c r="M518" s="402"/>
      <c r="N518" s="402"/>
      <c r="O518" s="402"/>
      <c r="P518" s="402"/>
      <c r="Q518" s="402"/>
      <c r="R518" s="402"/>
      <c r="S518" s="402"/>
      <c r="T518" s="402"/>
      <c r="U518" s="402"/>
      <c r="V518" s="402"/>
      <c r="W518" s="402"/>
      <c r="X518" s="402"/>
      <c r="Y518" s="402"/>
      <c r="Z518" s="402"/>
    </row>
    <row r="519" spans="1:27" ht="16.5" customHeight="1" x14ac:dyDescent="0.3">
      <c r="B519" s="493"/>
      <c r="E519" s="1264" t="s">
        <v>780</v>
      </c>
      <c r="F519" s="1264"/>
      <c r="G519" s="1260" t="s">
        <v>129</v>
      </c>
      <c r="H519" s="1260"/>
      <c r="I519" s="756" t="s">
        <v>1517</v>
      </c>
      <c r="M519" s="402"/>
      <c r="N519" s="402"/>
      <c r="O519" s="402"/>
      <c r="P519" s="402"/>
      <c r="Q519" s="402"/>
      <c r="R519" s="402"/>
      <c r="S519" s="402"/>
      <c r="T519" s="402"/>
      <c r="U519" s="402"/>
      <c r="V519" s="402"/>
      <c r="W519" s="402"/>
      <c r="X519" s="402"/>
      <c r="Y519" s="402"/>
      <c r="Z519" s="402"/>
    </row>
    <row r="520" spans="1:27" ht="16.5" customHeight="1" x14ac:dyDescent="0.3">
      <c r="B520" s="493"/>
      <c r="E520" s="1262" t="s">
        <v>915</v>
      </c>
      <c r="F520" s="1262"/>
      <c r="G520" s="1262" t="s">
        <v>644</v>
      </c>
      <c r="H520" s="1262"/>
      <c r="I520" s="321">
        <v>1</v>
      </c>
      <c r="M520" s="402"/>
      <c r="N520" s="402"/>
      <c r="O520" s="402"/>
      <c r="P520" s="402"/>
      <c r="Q520" s="402"/>
      <c r="R520" s="402"/>
      <c r="S520" s="402"/>
      <c r="T520" s="402"/>
      <c r="U520" s="402"/>
      <c r="V520" s="402"/>
      <c r="W520" s="402"/>
      <c r="X520" s="402"/>
      <c r="Y520" s="402"/>
      <c r="Z520" s="402"/>
    </row>
    <row r="521" spans="1:27" ht="16.5" customHeight="1" x14ac:dyDescent="0.3">
      <c r="B521" s="493"/>
      <c r="E521" s="1262" t="s">
        <v>916</v>
      </c>
      <c r="F521" s="1262"/>
      <c r="G521" s="1262" t="s">
        <v>778</v>
      </c>
      <c r="H521" s="1262"/>
      <c r="I521" s="849">
        <v>27.9</v>
      </c>
      <c r="M521" s="402"/>
      <c r="N521" s="402"/>
      <c r="O521" s="402"/>
      <c r="P521" s="402"/>
      <c r="Q521" s="402"/>
      <c r="R521" s="402"/>
      <c r="S521" s="402"/>
      <c r="T521" s="402"/>
      <c r="U521" s="402"/>
      <c r="V521" s="402"/>
      <c r="W521" s="402"/>
      <c r="X521" s="402"/>
      <c r="Y521" s="402"/>
      <c r="Z521" s="402"/>
    </row>
    <row r="522" spans="1:27" ht="16.5" customHeight="1" x14ac:dyDescent="0.3">
      <c r="B522" s="493"/>
      <c r="E522" s="1262" t="s">
        <v>917</v>
      </c>
      <c r="F522" s="1262"/>
      <c r="G522" s="1262" t="s">
        <v>779</v>
      </c>
      <c r="H522" s="1262"/>
      <c r="I522" s="321">
        <v>273</v>
      </c>
      <c r="M522" s="402"/>
      <c r="N522" s="402"/>
      <c r="O522" s="402"/>
      <c r="P522" s="402"/>
      <c r="Q522" s="402"/>
      <c r="R522" s="402"/>
      <c r="S522" s="402"/>
      <c r="T522" s="402"/>
      <c r="U522" s="402"/>
      <c r="V522" s="402"/>
      <c r="W522" s="402"/>
      <c r="X522" s="402"/>
      <c r="Y522" s="402"/>
      <c r="Z522" s="402"/>
    </row>
    <row r="523" spans="1:27" ht="16.5" customHeight="1" x14ac:dyDescent="0.3">
      <c r="B523" s="493"/>
      <c r="E523" s="1262" t="s">
        <v>919</v>
      </c>
      <c r="F523" s="1262"/>
      <c r="G523" s="1262" t="s">
        <v>774</v>
      </c>
      <c r="H523" s="1262"/>
      <c r="I523" s="321">
        <v>24300</v>
      </c>
      <c r="M523" s="402"/>
      <c r="N523" s="402"/>
      <c r="O523" s="402"/>
      <c r="P523" s="402"/>
      <c r="Q523" s="402"/>
      <c r="R523" s="402"/>
      <c r="S523" s="402"/>
      <c r="T523" s="402"/>
      <c r="U523" s="402"/>
      <c r="V523" s="402"/>
      <c r="W523" s="402"/>
      <c r="X523" s="402"/>
      <c r="Y523" s="402"/>
      <c r="Z523" s="402"/>
    </row>
    <row r="524" spans="1:27" ht="16.5" customHeight="1" x14ac:dyDescent="0.3">
      <c r="B524" s="493"/>
      <c r="E524" s="1262" t="s">
        <v>918</v>
      </c>
      <c r="F524" s="1262"/>
      <c r="G524" s="1262" t="s">
        <v>775</v>
      </c>
      <c r="H524" s="1262"/>
      <c r="I524" s="850">
        <v>17400</v>
      </c>
      <c r="M524" s="402"/>
      <c r="N524" s="402"/>
      <c r="O524" s="402"/>
      <c r="P524" s="402"/>
      <c r="Q524" s="402"/>
      <c r="R524" s="402"/>
      <c r="S524" s="402"/>
      <c r="T524" s="402"/>
      <c r="U524" s="402"/>
      <c r="V524" s="402"/>
      <c r="W524" s="402"/>
      <c r="X524" s="402"/>
      <c r="Y524" s="402"/>
      <c r="Z524" s="402"/>
    </row>
    <row r="525" spans="1:27" ht="16.5" customHeight="1" x14ac:dyDescent="0.3">
      <c r="B525" s="493"/>
      <c r="E525" s="1262" t="s">
        <v>646</v>
      </c>
      <c r="F525" s="1262"/>
      <c r="G525" s="1262" t="s">
        <v>645</v>
      </c>
      <c r="H525" s="1262"/>
      <c r="I525" s="517">
        <v>539</v>
      </c>
      <c r="M525" s="402"/>
      <c r="N525" s="402"/>
      <c r="O525" s="402"/>
      <c r="P525" s="402"/>
      <c r="Q525" s="402"/>
      <c r="R525" s="402"/>
      <c r="S525" s="402"/>
      <c r="T525" s="402"/>
      <c r="U525" s="402"/>
      <c r="V525" s="402"/>
      <c r="W525" s="402"/>
      <c r="X525" s="402"/>
      <c r="Y525" s="402"/>
      <c r="Z525" s="402"/>
    </row>
    <row r="526" spans="1:27" ht="16.5" customHeight="1" x14ac:dyDescent="0.3">
      <c r="B526" s="493"/>
      <c r="E526" s="1262" t="s">
        <v>648</v>
      </c>
      <c r="F526" s="1262"/>
      <c r="G526" s="1262" t="s">
        <v>647</v>
      </c>
      <c r="H526" s="1262"/>
      <c r="I526" s="517">
        <v>2590</v>
      </c>
      <c r="M526" s="402"/>
      <c r="N526" s="402"/>
      <c r="O526" s="402"/>
      <c r="P526" s="402"/>
      <c r="Q526" s="402"/>
      <c r="R526" s="402"/>
      <c r="S526" s="402"/>
      <c r="T526" s="402"/>
      <c r="U526" s="402"/>
      <c r="V526" s="402"/>
      <c r="W526" s="402"/>
      <c r="X526" s="402"/>
      <c r="Y526" s="402"/>
      <c r="Z526" s="402"/>
    </row>
    <row r="527" spans="1:27" ht="16.5" customHeight="1" x14ac:dyDescent="0.3">
      <c r="B527" s="493"/>
      <c r="E527" s="1262" t="s">
        <v>649</v>
      </c>
      <c r="F527" s="1262"/>
      <c r="G527" s="1262" t="s">
        <v>781</v>
      </c>
      <c r="H527" s="1262"/>
      <c r="I527" s="517">
        <v>195</v>
      </c>
      <c r="M527" s="402"/>
      <c r="N527" s="402"/>
      <c r="O527" s="402"/>
      <c r="P527" s="402"/>
      <c r="Q527" s="402"/>
      <c r="R527" s="402"/>
      <c r="S527" s="402"/>
      <c r="T527" s="402"/>
      <c r="U527" s="402"/>
      <c r="V527" s="402"/>
      <c r="W527" s="402"/>
      <c r="X527" s="402"/>
      <c r="Y527" s="402"/>
      <c r="Z527" s="402"/>
    </row>
    <row r="528" spans="1:27" ht="16.5" customHeight="1" x14ac:dyDescent="0.3">
      <c r="B528" s="493"/>
      <c r="E528" s="1262" t="s">
        <v>920</v>
      </c>
      <c r="F528" s="1262"/>
      <c r="G528" s="1262" t="s">
        <v>782</v>
      </c>
      <c r="H528" s="1262"/>
      <c r="I528" s="517">
        <v>12400</v>
      </c>
      <c r="M528" s="402"/>
      <c r="N528" s="402"/>
      <c r="O528" s="402"/>
      <c r="P528" s="402"/>
      <c r="Q528" s="402"/>
      <c r="R528" s="402"/>
      <c r="S528" s="402"/>
      <c r="T528" s="402"/>
      <c r="U528" s="402"/>
      <c r="V528" s="402"/>
      <c r="W528" s="402"/>
      <c r="X528" s="402"/>
      <c r="Y528" s="402"/>
      <c r="Z528" s="402"/>
    </row>
    <row r="529" spans="1:111" ht="16.5" customHeight="1" x14ac:dyDescent="0.3">
      <c r="B529" s="493"/>
      <c r="E529" s="1262" t="s">
        <v>921</v>
      </c>
      <c r="F529" s="1262"/>
      <c r="G529" s="1262" t="s">
        <v>650</v>
      </c>
      <c r="H529" s="1262"/>
      <c r="I529" s="517">
        <v>9290</v>
      </c>
      <c r="M529" s="402"/>
      <c r="N529" s="402"/>
      <c r="O529" s="402"/>
      <c r="P529" s="402"/>
      <c r="Q529" s="402"/>
      <c r="R529" s="402"/>
      <c r="S529" s="402"/>
      <c r="T529" s="402"/>
      <c r="U529" s="402"/>
      <c r="V529" s="402"/>
      <c r="W529" s="402"/>
      <c r="X529" s="402"/>
      <c r="Y529" s="402"/>
      <c r="Z529" s="402"/>
    </row>
    <row r="530" spans="1:111" ht="16.5" customHeight="1" x14ac:dyDescent="0.3">
      <c r="B530" s="493"/>
      <c r="E530" s="1262" t="s">
        <v>141</v>
      </c>
      <c r="F530" s="1262"/>
      <c r="G530" s="1262" t="s">
        <v>131</v>
      </c>
      <c r="H530" s="1262"/>
      <c r="I530" s="845" t="s">
        <v>131</v>
      </c>
      <c r="M530" s="402"/>
      <c r="N530" s="402"/>
      <c r="O530" s="402"/>
      <c r="P530" s="402"/>
      <c r="Q530" s="402"/>
      <c r="R530" s="402"/>
      <c r="S530" s="402"/>
      <c r="T530" s="402"/>
      <c r="U530" s="402"/>
      <c r="V530" s="402"/>
      <c r="W530" s="402"/>
      <c r="X530" s="402"/>
      <c r="Y530" s="402"/>
      <c r="Z530" s="402"/>
    </row>
    <row r="531" spans="1:111" ht="16.5" customHeight="1" x14ac:dyDescent="0.3">
      <c r="B531" s="493"/>
      <c r="E531" s="404"/>
      <c r="F531" s="402"/>
      <c r="G531" s="402"/>
      <c r="H531" s="402"/>
      <c r="I531" s="402"/>
      <c r="J531" s="402"/>
      <c r="K531" s="402"/>
      <c r="L531" s="402"/>
      <c r="M531" s="402"/>
      <c r="N531" s="402"/>
      <c r="O531" s="402"/>
      <c r="P531" s="402"/>
      <c r="Q531" s="402"/>
      <c r="R531" s="402"/>
      <c r="S531" s="402"/>
      <c r="T531" s="402"/>
      <c r="U531" s="402"/>
      <c r="V531" s="402"/>
      <c r="W531" s="402"/>
      <c r="X531" s="402"/>
      <c r="Y531" s="402"/>
      <c r="Z531" s="402"/>
    </row>
    <row r="532" spans="1:111" s="795" customFormat="1" ht="16.5" customHeight="1" x14ac:dyDescent="0.3">
      <c r="A532" s="484"/>
      <c r="B532" s="493"/>
      <c r="C532" s="794"/>
      <c r="D532" s="794"/>
      <c r="E532" s="1221" t="s">
        <v>1519</v>
      </c>
      <c r="F532" s="1221"/>
      <c r="G532" s="1221"/>
      <c r="H532" s="1221"/>
      <c r="I532" s="1221"/>
      <c r="J532" s="1221"/>
      <c r="K532" s="1221"/>
      <c r="L532" s="1221"/>
      <c r="M532" s="1221"/>
      <c r="N532" s="1221"/>
      <c r="O532" s="1221"/>
      <c r="P532" s="1221"/>
      <c r="Q532" s="1221"/>
      <c r="R532" s="846"/>
      <c r="S532" s="794"/>
      <c r="T532" s="794"/>
      <c r="U532" s="794"/>
      <c r="V532" s="794"/>
      <c r="W532" s="794"/>
      <c r="X532" s="794"/>
      <c r="Y532" s="794"/>
      <c r="Z532" s="794"/>
      <c r="AA532" s="794"/>
    </row>
    <row r="533" spans="1:111" ht="16.5" customHeight="1" x14ac:dyDescent="0.3">
      <c r="B533" s="493"/>
      <c r="E533" s="404"/>
      <c r="F533" s="402"/>
      <c r="G533" s="402"/>
      <c r="H533" s="402"/>
      <c r="I533" s="402"/>
      <c r="J533" s="402"/>
      <c r="K533" s="402"/>
      <c r="L533" s="402"/>
      <c r="M533" s="402"/>
      <c r="N533" s="402"/>
      <c r="O533" s="402"/>
      <c r="P533" s="402"/>
      <c r="Q533" s="402"/>
      <c r="R533" s="402"/>
      <c r="S533" s="402"/>
      <c r="T533" s="402"/>
      <c r="U533" s="402"/>
      <c r="V533" s="402"/>
      <c r="W533" s="402"/>
      <c r="X533" s="402"/>
      <c r="Y533" s="402"/>
      <c r="Z533" s="402"/>
    </row>
    <row r="534" spans="1:111" ht="16.5" customHeight="1" x14ac:dyDescent="0.3">
      <c r="B534" s="493"/>
      <c r="D534" s="514" t="s">
        <v>922</v>
      </c>
      <c r="E534" s="514"/>
      <c r="F534" s="514"/>
      <c r="G534" s="514"/>
      <c r="H534" s="514"/>
      <c r="I534" s="514"/>
      <c r="J534" s="514"/>
      <c r="K534" s="514"/>
      <c r="L534" s="514"/>
      <c r="M534" s="514"/>
      <c r="N534" s="514"/>
      <c r="O534" s="514"/>
      <c r="P534" s="514"/>
      <c r="Q534" s="514"/>
      <c r="R534" s="514"/>
      <c r="S534" s="514"/>
      <c r="T534" s="514"/>
      <c r="U534" s="514"/>
      <c r="V534" s="514"/>
      <c r="W534" s="514"/>
      <c r="X534" s="514"/>
      <c r="Y534" s="514"/>
      <c r="Z534" s="514"/>
      <c r="AA534" s="514"/>
      <c r="AB534" s="514"/>
      <c r="AC534" s="514"/>
      <c r="AD534" s="514"/>
      <c r="AE534" s="514"/>
      <c r="AF534" s="514"/>
      <c r="AG534" s="514"/>
      <c r="AH534" s="514"/>
      <c r="AI534" s="514"/>
      <c r="AJ534" s="514"/>
      <c r="AK534" s="514"/>
      <c r="AL534" s="514"/>
      <c r="AM534" s="514"/>
      <c r="AN534" s="514"/>
      <c r="AO534" s="514"/>
      <c r="AP534" s="514"/>
      <c r="AQ534" s="514"/>
      <c r="AR534" s="514"/>
      <c r="AS534" s="514"/>
      <c r="AT534" s="514"/>
      <c r="AU534" s="514"/>
      <c r="AV534" s="514"/>
      <c r="AW534" s="514"/>
      <c r="AX534" s="514"/>
      <c r="AY534" s="514"/>
      <c r="AZ534" s="514"/>
      <c r="BA534" s="514"/>
      <c r="BB534" s="514"/>
      <c r="BC534" s="514"/>
      <c r="BD534" s="514"/>
      <c r="BE534" s="514"/>
      <c r="BF534" s="514"/>
      <c r="BG534" s="514"/>
      <c r="BH534" s="514"/>
      <c r="BI534" s="514"/>
      <c r="BJ534" s="514"/>
      <c r="BK534" s="514"/>
      <c r="BL534" s="514"/>
      <c r="BM534" s="514"/>
      <c r="BN534" s="514"/>
      <c r="BO534" s="514"/>
      <c r="BP534" s="514"/>
      <c r="BQ534" s="514"/>
      <c r="BR534" s="514"/>
      <c r="BS534" s="514"/>
      <c r="BT534" s="514"/>
      <c r="BU534" s="514"/>
      <c r="BV534" s="514"/>
      <c r="BW534" s="514"/>
      <c r="BX534" s="514"/>
      <c r="BY534" s="514"/>
      <c r="BZ534" s="514"/>
      <c r="CA534" s="514"/>
      <c r="CB534" s="514"/>
      <c r="CC534" s="514"/>
      <c r="CD534" s="514"/>
      <c r="CE534" s="514"/>
      <c r="CF534" s="514"/>
      <c r="CG534" s="514"/>
      <c r="CH534" s="514"/>
      <c r="CI534" s="514"/>
      <c r="CJ534" s="514"/>
      <c r="CK534" s="514"/>
      <c r="CL534" s="514"/>
      <c r="CM534" s="514"/>
      <c r="CN534" s="514"/>
      <c r="CO534" s="514"/>
      <c r="CP534" s="514"/>
      <c r="CQ534" s="514"/>
      <c r="CR534" s="514"/>
      <c r="CS534" s="514"/>
      <c r="CT534" s="514"/>
      <c r="CU534" s="514"/>
      <c r="CV534" s="514"/>
      <c r="CW534" s="514"/>
      <c r="CX534" s="514"/>
      <c r="CY534" s="514"/>
      <c r="CZ534" s="514"/>
      <c r="DA534" s="514"/>
      <c r="DB534" s="514"/>
      <c r="DC534" s="514"/>
      <c r="DD534" s="514"/>
      <c r="DE534" s="514"/>
      <c r="DF534" s="514"/>
      <c r="DG534" s="514"/>
    </row>
    <row r="535" spans="1:111" s="406" customFormat="1" ht="16.5" customHeight="1" x14ac:dyDescent="0.3">
      <c r="A535" s="484"/>
      <c r="B535" s="496"/>
      <c r="C535" s="405"/>
      <c r="D535" s="403"/>
      <c r="E535" s="403"/>
      <c r="F535" s="403"/>
      <c r="G535" s="403"/>
      <c r="H535" s="403"/>
      <c r="I535" s="403"/>
      <c r="J535" s="403"/>
      <c r="K535" s="403"/>
      <c r="L535" s="403"/>
      <c r="M535" s="403"/>
      <c r="N535" s="403"/>
      <c r="O535" s="403"/>
      <c r="P535" s="403"/>
      <c r="Q535" s="403"/>
      <c r="R535" s="403"/>
    </row>
    <row r="536" spans="1:111" s="401" customFormat="1" ht="18.75" x14ac:dyDescent="0.3">
      <c r="A536" s="484"/>
      <c r="B536" s="518"/>
      <c r="E536" s="857">
        <v>2014</v>
      </c>
      <c r="K536" s="857">
        <v>2023</v>
      </c>
      <c r="L536" s="858"/>
      <c r="M536" s="858"/>
      <c r="N536" s="859"/>
      <c r="O536" s="860"/>
      <c r="Q536" s="857">
        <v>2022</v>
      </c>
      <c r="W536" s="705">
        <v>2021</v>
      </c>
      <c r="X536" s="519"/>
      <c r="Y536" s="519"/>
      <c r="AA536" s="520"/>
      <c r="AC536" s="705">
        <v>2020</v>
      </c>
      <c r="AD536" s="519"/>
      <c r="AE536" s="519"/>
      <c r="AG536" s="520"/>
      <c r="AI536" s="520">
        <v>2019</v>
      </c>
      <c r="AK536" s="520"/>
      <c r="AM536" s="520"/>
      <c r="AO536" s="705">
        <v>2018</v>
      </c>
      <c r="AP536" s="705"/>
      <c r="AU536" s="520">
        <v>2017</v>
      </c>
      <c r="AV536" s="520"/>
      <c r="AW536" s="520"/>
      <c r="AY536" s="520"/>
      <c r="BA536" s="705">
        <v>2016</v>
      </c>
      <c r="BB536" s="705"/>
      <c r="BD536" s="520"/>
      <c r="BG536" s="521">
        <v>2015</v>
      </c>
      <c r="BH536" s="521"/>
      <c r="BJ536" s="520"/>
      <c r="BM536" s="521">
        <v>2014</v>
      </c>
      <c r="BN536" s="521"/>
      <c r="BS536" s="520">
        <v>2013</v>
      </c>
      <c r="BT536" s="520"/>
      <c r="BY536" s="522">
        <v>2012</v>
      </c>
      <c r="BZ536" s="522"/>
      <c r="CE536" s="520">
        <v>2011</v>
      </c>
      <c r="CF536" s="520"/>
      <c r="CK536" s="520">
        <v>2010</v>
      </c>
      <c r="CL536" s="520"/>
      <c r="CQ536" s="520">
        <v>2009</v>
      </c>
      <c r="CR536" s="520"/>
      <c r="CW536" s="520">
        <v>2008</v>
      </c>
      <c r="CX536" s="520"/>
      <c r="DC536" s="520">
        <v>2007</v>
      </c>
      <c r="DD536" s="520"/>
    </row>
    <row r="537" spans="1:111" s="525" customFormat="1" ht="16.5" customHeight="1" x14ac:dyDescent="0.3">
      <c r="A537" s="523"/>
      <c r="B537" s="524"/>
      <c r="E537" s="796"/>
      <c r="F537" s="796"/>
      <c r="G537" s="862" t="s">
        <v>924</v>
      </c>
      <c r="H537" s="303">
        <v>0.28299999999999997</v>
      </c>
      <c r="I537" s="287" t="s">
        <v>963</v>
      </c>
      <c r="K537" s="796"/>
      <c r="L537" s="796"/>
      <c r="M537" s="862" t="s">
        <v>924</v>
      </c>
      <c r="N537" s="303">
        <v>0.26</v>
      </c>
      <c r="O537" s="287" t="s">
        <v>963</v>
      </c>
      <c r="S537" s="526" t="s">
        <v>924</v>
      </c>
      <c r="T537" s="303">
        <v>0.27300000000000002</v>
      </c>
      <c r="U537" s="287" t="s">
        <v>963</v>
      </c>
      <c r="Y537" s="526" t="s">
        <v>924</v>
      </c>
      <c r="Z537" s="303">
        <v>0.25900000000000001</v>
      </c>
      <c r="AA537" s="287" t="s">
        <v>963</v>
      </c>
      <c r="AE537" s="526" t="s">
        <v>924</v>
      </c>
      <c r="AF537" s="303">
        <v>0.25</v>
      </c>
      <c r="AG537" s="287" t="s">
        <v>923</v>
      </c>
      <c r="AK537" s="527" t="s">
        <v>924</v>
      </c>
      <c r="AL537" s="303">
        <v>0.31000000238418579</v>
      </c>
      <c r="AM537" s="287" t="s">
        <v>923</v>
      </c>
      <c r="AQ537" s="526" t="s">
        <v>924</v>
      </c>
      <c r="AR537" s="303">
        <v>0.41</v>
      </c>
      <c r="AS537" s="287" t="s">
        <v>923</v>
      </c>
      <c r="AW537" s="526" t="s">
        <v>924</v>
      </c>
      <c r="AX537" s="303">
        <v>0.43</v>
      </c>
      <c r="AY537" s="287" t="s">
        <v>923</v>
      </c>
      <c r="BB537" s="526"/>
      <c r="BC537" s="526" t="s">
        <v>924</v>
      </c>
      <c r="BD537" s="303">
        <v>0.36</v>
      </c>
      <c r="BE537" s="287" t="s">
        <v>923</v>
      </c>
      <c r="BI537" s="526" t="s">
        <v>924</v>
      </c>
      <c r="BJ537" s="303">
        <v>0.4</v>
      </c>
      <c r="BK537" s="287" t="s">
        <v>923</v>
      </c>
      <c r="BO537" s="526" t="s">
        <v>924</v>
      </c>
      <c r="BP537" s="303">
        <v>0.37</v>
      </c>
      <c r="BQ537" s="287" t="s">
        <v>923</v>
      </c>
      <c r="BU537" s="526" t="s">
        <v>924</v>
      </c>
      <c r="BV537" s="303">
        <v>0.36</v>
      </c>
      <c r="BW537" s="287" t="s">
        <v>923</v>
      </c>
      <c r="CA537" s="526" t="s">
        <v>924</v>
      </c>
      <c r="CB537" s="303">
        <v>0.4</v>
      </c>
      <c r="CC537" s="287" t="s">
        <v>923</v>
      </c>
      <c r="CG537" s="526" t="s">
        <v>924</v>
      </c>
      <c r="CH537" s="303">
        <v>0.36</v>
      </c>
      <c r="CI537" s="287" t="s">
        <v>923</v>
      </c>
      <c r="CM537" s="526" t="s">
        <v>924</v>
      </c>
      <c r="CN537" s="303">
        <v>0.31</v>
      </c>
      <c r="CO537" s="287" t="s">
        <v>923</v>
      </c>
      <c r="CS537" s="526" t="s">
        <v>924</v>
      </c>
      <c r="CT537" s="303">
        <v>0.33</v>
      </c>
      <c r="CU537" s="287" t="s">
        <v>923</v>
      </c>
      <c r="CY537" s="526" t="s">
        <v>924</v>
      </c>
      <c r="CZ537" s="303">
        <v>0.42</v>
      </c>
      <c r="DA537" s="287" t="s">
        <v>923</v>
      </c>
      <c r="DE537" s="526" t="s">
        <v>924</v>
      </c>
      <c r="DF537" s="303">
        <v>0.45</v>
      </c>
      <c r="DG537" s="287" t="s">
        <v>923</v>
      </c>
    </row>
    <row r="538" spans="1:111" s="525" customFormat="1" ht="4.5" customHeight="1" x14ac:dyDescent="0.3">
      <c r="A538" s="523"/>
      <c r="B538" s="524"/>
      <c r="E538" s="796"/>
      <c r="F538" s="796"/>
      <c r="G538" s="863"/>
      <c r="H538" s="528"/>
      <c r="I538" s="528"/>
      <c r="K538" s="796"/>
      <c r="L538" s="796"/>
      <c r="M538" s="863"/>
      <c r="N538" s="528"/>
      <c r="O538" s="528"/>
      <c r="S538" s="528"/>
      <c r="T538" s="528"/>
      <c r="U538" s="528"/>
      <c r="Y538" s="528"/>
      <c r="Z538" s="528"/>
      <c r="AA538" s="528"/>
      <c r="AE538" s="528"/>
      <c r="AF538" s="716"/>
      <c r="AG538" s="528"/>
      <c r="AJ538" s="529"/>
      <c r="AL538" s="716"/>
      <c r="AM538" s="528"/>
      <c r="AQ538" s="528"/>
      <c r="AR538" s="716"/>
      <c r="AS538" s="528"/>
      <c r="AW538" s="528"/>
      <c r="AX538" s="716"/>
      <c r="AY538" s="528"/>
      <c r="BB538" s="528"/>
      <c r="BC538" s="528"/>
      <c r="BD538" s="716"/>
      <c r="BE538" s="528"/>
      <c r="BH538" s="529"/>
      <c r="BI538" s="528"/>
      <c r="BJ538" s="716"/>
      <c r="BK538" s="528"/>
      <c r="BO538" s="528"/>
      <c r="BP538" s="716"/>
      <c r="BQ538" s="528"/>
      <c r="BT538" s="529"/>
      <c r="BU538" s="528"/>
      <c r="BV538" s="716"/>
      <c r="BW538" s="528"/>
      <c r="CA538" s="528"/>
      <c r="CB538" s="716"/>
      <c r="CC538" s="528"/>
      <c r="CF538" s="529"/>
      <c r="CG538" s="528"/>
      <c r="CH538" s="716"/>
      <c r="CI538" s="528"/>
      <c r="CL538" s="529"/>
      <c r="CM538" s="528"/>
      <c r="CN538" s="716"/>
      <c r="CO538" s="528"/>
      <c r="CR538" s="529"/>
      <c r="CS538" s="528"/>
      <c r="CT538" s="716"/>
      <c r="CU538" s="528"/>
      <c r="CX538" s="529"/>
      <c r="CY538" s="528"/>
      <c r="CZ538" s="716"/>
      <c r="DA538" s="528"/>
      <c r="DD538" s="529"/>
      <c r="DE538" s="528"/>
      <c r="DF538" s="716"/>
      <c r="DG538" s="528"/>
    </row>
    <row r="539" spans="1:111" s="525" customFormat="1" ht="16.5" customHeight="1" x14ac:dyDescent="0.3">
      <c r="A539" s="523"/>
      <c r="B539" s="524"/>
      <c r="E539" s="796"/>
      <c r="F539" s="796"/>
      <c r="G539" s="862" t="s">
        <v>925</v>
      </c>
      <c r="H539" s="303">
        <v>0</v>
      </c>
      <c r="I539" s="287" t="s">
        <v>923</v>
      </c>
      <c r="K539" s="796"/>
      <c r="L539" s="796"/>
      <c r="M539" s="862" t="s">
        <v>925</v>
      </c>
      <c r="N539" s="303">
        <v>0</v>
      </c>
      <c r="O539" s="287" t="s">
        <v>923</v>
      </c>
      <c r="S539" s="526" t="s">
        <v>925</v>
      </c>
      <c r="T539" s="303">
        <v>0</v>
      </c>
      <c r="U539" s="287" t="s">
        <v>923</v>
      </c>
      <c r="Y539" s="526" t="s">
        <v>925</v>
      </c>
      <c r="Z539" s="303">
        <v>0</v>
      </c>
      <c r="AA539" s="287" t="s">
        <v>923</v>
      </c>
      <c r="AE539" s="526" t="s">
        <v>925</v>
      </c>
      <c r="AF539" s="303">
        <v>0</v>
      </c>
      <c r="AG539" s="287" t="s">
        <v>923</v>
      </c>
      <c r="AK539" s="526" t="s">
        <v>925</v>
      </c>
      <c r="AL539" s="303">
        <v>0</v>
      </c>
      <c r="AM539" s="287" t="s">
        <v>923</v>
      </c>
      <c r="AQ539" s="526" t="s">
        <v>925</v>
      </c>
      <c r="AR539" s="303">
        <v>0</v>
      </c>
      <c r="AS539" s="287" t="s">
        <v>923</v>
      </c>
      <c r="AW539" s="526" t="s">
        <v>925</v>
      </c>
      <c r="AX539" s="303">
        <v>0</v>
      </c>
      <c r="AY539" s="287" t="s">
        <v>923</v>
      </c>
      <c r="BB539" s="526"/>
      <c r="BC539" s="526" t="s">
        <v>925</v>
      </c>
      <c r="BD539" s="303">
        <v>0</v>
      </c>
      <c r="BE539" s="287" t="s">
        <v>923</v>
      </c>
      <c r="BI539" s="526" t="s">
        <v>925</v>
      </c>
      <c r="BJ539" s="303">
        <v>0</v>
      </c>
      <c r="BK539" s="287" t="s">
        <v>923</v>
      </c>
      <c r="BO539" s="526" t="s">
        <v>925</v>
      </c>
      <c r="BP539" s="303">
        <v>0</v>
      </c>
      <c r="BQ539" s="287" t="s">
        <v>923</v>
      </c>
      <c r="BU539" s="526" t="s">
        <v>925</v>
      </c>
      <c r="BV539" s="303">
        <v>0</v>
      </c>
      <c r="BW539" s="287" t="s">
        <v>923</v>
      </c>
      <c r="CA539" s="526" t="s">
        <v>925</v>
      </c>
      <c r="CB539" s="303">
        <v>0</v>
      </c>
      <c r="CC539" s="287" t="s">
        <v>923</v>
      </c>
      <c r="CG539" s="526" t="s">
        <v>925</v>
      </c>
      <c r="CH539" s="303">
        <v>0</v>
      </c>
      <c r="CI539" s="287" t="s">
        <v>923</v>
      </c>
      <c r="CM539" s="526" t="s">
        <v>925</v>
      </c>
      <c r="CN539" s="303">
        <v>0</v>
      </c>
      <c r="CO539" s="287" t="s">
        <v>923</v>
      </c>
      <c r="CS539" s="526" t="s">
        <v>925</v>
      </c>
      <c r="CT539" s="303">
        <v>0</v>
      </c>
      <c r="CU539" s="287" t="s">
        <v>923</v>
      </c>
      <c r="CY539" s="526" t="s">
        <v>925</v>
      </c>
      <c r="CZ539" s="303">
        <v>0</v>
      </c>
      <c r="DA539" s="287" t="s">
        <v>923</v>
      </c>
      <c r="DE539" s="526" t="s">
        <v>925</v>
      </c>
      <c r="DF539" s="303">
        <v>0</v>
      </c>
      <c r="DG539" s="287" t="s">
        <v>923</v>
      </c>
    </row>
    <row r="540" spans="1:111" s="525" customFormat="1" ht="4.5" customHeight="1" x14ac:dyDescent="0.3">
      <c r="A540" s="523"/>
      <c r="B540" s="524"/>
      <c r="E540" s="796"/>
      <c r="F540" s="796"/>
      <c r="G540" s="863"/>
      <c r="H540" s="528"/>
      <c r="I540" s="528"/>
      <c r="K540" s="796"/>
      <c r="L540" s="796"/>
      <c r="M540" s="863"/>
      <c r="N540" s="528"/>
      <c r="O540" s="528"/>
      <c r="S540" s="528"/>
      <c r="T540" s="528"/>
      <c r="U540" s="528"/>
      <c r="Y540" s="528"/>
      <c r="Z540" s="528"/>
      <c r="AA540" s="528"/>
      <c r="AE540" s="528"/>
      <c r="AF540" s="716"/>
      <c r="AG540" s="528"/>
      <c r="AH540" s="528"/>
      <c r="AK540" s="528"/>
      <c r="AL540" s="716"/>
      <c r="AM540" s="528"/>
      <c r="AQ540" s="528"/>
      <c r="AR540" s="716"/>
      <c r="AS540" s="528"/>
      <c r="AW540" s="528"/>
      <c r="AX540" s="716"/>
      <c r="AY540" s="528"/>
      <c r="BB540" s="528"/>
      <c r="BC540" s="528"/>
      <c r="BD540" s="716"/>
      <c r="BE540" s="528"/>
      <c r="BI540" s="528"/>
      <c r="BJ540" s="716"/>
      <c r="BK540" s="528"/>
      <c r="BO540" s="528"/>
      <c r="BP540" s="716"/>
      <c r="BQ540" s="528"/>
      <c r="BU540" s="528"/>
      <c r="BV540" s="716"/>
      <c r="BW540" s="528"/>
      <c r="CA540" s="528"/>
      <c r="CB540" s="716"/>
      <c r="CC540" s="528"/>
      <c r="CG540" s="528"/>
      <c r="CH540" s="716"/>
      <c r="CI540" s="528"/>
      <c r="CM540" s="528"/>
      <c r="CN540" s="716"/>
      <c r="CO540" s="528"/>
      <c r="CS540" s="528"/>
      <c r="CT540" s="716"/>
      <c r="CU540" s="528"/>
      <c r="CY540" s="528"/>
      <c r="CZ540" s="716"/>
      <c r="DA540" s="528"/>
      <c r="DE540" s="528"/>
      <c r="DF540" s="716"/>
      <c r="DG540" s="528"/>
    </row>
    <row r="541" spans="1:111" s="525" customFormat="1" ht="16.5" customHeight="1" x14ac:dyDescent="0.3">
      <c r="A541" s="523"/>
      <c r="B541" s="524"/>
      <c r="E541" s="796"/>
      <c r="F541" s="796"/>
      <c r="G541" s="864" t="s">
        <v>926</v>
      </c>
      <c r="H541" s="303">
        <v>0.30199999999999999</v>
      </c>
      <c r="I541" s="287" t="s">
        <v>923</v>
      </c>
      <c r="K541" s="796"/>
      <c r="L541" s="796"/>
      <c r="M541" s="864" t="s">
        <v>926</v>
      </c>
      <c r="N541" s="303">
        <v>0.30199999999999999</v>
      </c>
      <c r="O541" s="287" t="s">
        <v>923</v>
      </c>
      <c r="S541" s="527" t="s">
        <v>926</v>
      </c>
      <c r="T541" s="303">
        <v>0.30199999999999999</v>
      </c>
      <c r="U541" s="287" t="s">
        <v>923</v>
      </c>
      <c r="Y541" s="527" t="s">
        <v>926</v>
      </c>
      <c r="Z541" s="303">
        <v>0.30199999999999999</v>
      </c>
      <c r="AA541" s="287" t="s">
        <v>923</v>
      </c>
      <c r="AE541" s="527" t="s">
        <v>926</v>
      </c>
      <c r="AF541" s="303">
        <v>0.30199999999999999</v>
      </c>
      <c r="AG541" s="287" t="s">
        <v>923</v>
      </c>
      <c r="AK541" s="527" t="s">
        <v>926</v>
      </c>
      <c r="AL541" s="303">
        <v>0.30199999999999999</v>
      </c>
      <c r="AM541" s="287" t="s">
        <v>923</v>
      </c>
      <c r="AQ541" s="527" t="s">
        <v>926</v>
      </c>
      <c r="AR541" s="303">
        <v>0.30199999999999999</v>
      </c>
      <c r="AS541" s="287" t="s">
        <v>923</v>
      </c>
      <c r="AW541" s="527" t="s">
        <v>926</v>
      </c>
      <c r="AX541" s="303">
        <v>0.30199999999999999</v>
      </c>
      <c r="AY541" s="287" t="s">
        <v>923</v>
      </c>
      <c r="BB541" s="527"/>
      <c r="BC541" s="527" t="s">
        <v>926</v>
      </c>
      <c r="BD541" s="303">
        <v>0.30199999999999999</v>
      </c>
      <c r="BE541" s="287" t="s">
        <v>923</v>
      </c>
      <c r="BI541" s="527" t="s">
        <v>926</v>
      </c>
      <c r="BJ541" s="303">
        <v>0.30199999999999999</v>
      </c>
      <c r="BK541" s="287" t="s">
        <v>923</v>
      </c>
      <c r="BO541" s="527" t="s">
        <v>926</v>
      </c>
      <c r="BP541" s="303">
        <v>0.30199999999999999</v>
      </c>
      <c r="BQ541" s="287" t="s">
        <v>923</v>
      </c>
      <c r="BU541" s="527" t="s">
        <v>926</v>
      </c>
      <c r="BV541" s="303">
        <v>0.30199999999999999</v>
      </c>
      <c r="BW541" s="287" t="s">
        <v>923</v>
      </c>
      <c r="CA541" s="527" t="s">
        <v>926</v>
      </c>
      <c r="CB541" s="303">
        <v>0.30199999999999999</v>
      </c>
      <c r="CC541" s="287" t="s">
        <v>923</v>
      </c>
      <c r="CG541" s="527" t="s">
        <v>926</v>
      </c>
      <c r="CH541" s="303">
        <v>0.30199999999999999</v>
      </c>
      <c r="CI541" s="287" t="s">
        <v>923</v>
      </c>
      <c r="CM541" s="527" t="s">
        <v>926</v>
      </c>
      <c r="CN541" s="303">
        <v>0.30199999999999999</v>
      </c>
      <c r="CO541" s="287" t="s">
        <v>923</v>
      </c>
      <c r="CS541" s="527" t="s">
        <v>926</v>
      </c>
      <c r="CT541" s="303">
        <v>0.30199999999999999</v>
      </c>
      <c r="CU541" s="287" t="s">
        <v>923</v>
      </c>
      <c r="CY541" s="527" t="s">
        <v>926</v>
      </c>
      <c r="CZ541" s="303">
        <v>0.30199999999999999</v>
      </c>
      <c r="DA541" s="287" t="s">
        <v>923</v>
      </c>
      <c r="DE541" s="527" t="s">
        <v>926</v>
      </c>
      <c r="DF541" s="303">
        <v>0.30199999999999999</v>
      </c>
      <c r="DG541" s="287" t="s">
        <v>923</v>
      </c>
    </row>
    <row r="542" spans="1:111" s="525" customFormat="1" ht="3.75" customHeight="1" x14ac:dyDescent="0.3">
      <c r="A542" s="523"/>
      <c r="B542" s="524"/>
      <c r="E542" s="861"/>
      <c r="F542" s="861"/>
      <c r="G542" s="796"/>
      <c r="K542" s="861"/>
      <c r="L542" s="861"/>
      <c r="M542" s="796"/>
      <c r="W542" s="529"/>
      <c r="X542" s="529"/>
      <c r="AC542" s="529"/>
      <c r="AD542" s="529"/>
      <c r="AO542" s="530"/>
      <c r="BA542" s="530"/>
      <c r="BM542" s="529"/>
      <c r="BR542" s="529"/>
      <c r="BS542" s="529"/>
      <c r="BY542" s="529"/>
      <c r="CD542" s="529"/>
      <c r="CE542" s="529"/>
      <c r="CK542" s="529"/>
      <c r="CQ542" s="529"/>
      <c r="CW542" s="529"/>
      <c r="DC542" s="529"/>
    </row>
    <row r="543" spans="1:111" s="525" customFormat="1" x14ac:dyDescent="0.3">
      <c r="A543" s="523"/>
      <c r="B543" s="524"/>
      <c r="E543" s="795"/>
      <c r="F543" s="795"/>
      <c r="G543" s="795"/>
      <c r="K543" s="795"/>
      <c r="L543" s="795"/>
      <c r="M543" s="795"/>
    </row>
    <row r="544" spans="1:111" s="889" customFormat="1" ht="33" customHeight="1" x14ac:dyDescent="0.25">
      <c r="A544" s="887"/>
      <c r="B544" s="888"/>
      <c r="E544" s="1236" t="s">
        <v>1171</v>
      </c>
      <c r="F544" s="1236"/>
      <c r="G544" s="1236"/>
      <c r="H544" s="1236"/>
      <c r="I544" s="1236"/>
      <c r="K544" s="1231" t="s">
        <v>1171</v>
      </c>
      <c r="L544" s="1231"/>
      <c r="M544" s="1231"/>
      <c r="N544" s="1231"/>
      <c r="O544" s="1231"/>
      <c r="P544" s="841"/>
      <c r="Q544" s="1231" t="s">
        <v>1171</v>
      </c>
      <c r="R544" s="1231"/>
      <c r="S544" s="1231"/>
      <c r="T544" s="1231"/>
      <c r="U544" s="1231"/>
      <c r="W544" s="890" t="s">
        <v>1375</v>
      </c>
      <c r="AC544" s="890" t="s">
        <v>1175</v>
      </c>
      <c r="AI544" s="890" t="s">
        <v>1175</v>
      </c>
      <c r="AO544" s="890" t="s">
        <v>1175</v>
      </c>
      <c r="AU544" s="890" t="s">
        <v>1175</v>
      </c>
      <c r="BA544" s="890" t="s">
        <v>1175</v>
      </c>
      <c r="BG544" s="890" t="s">
        <v>1175</v>
      </c>
      <c r="BM544" s="890" t="s">
        <v>1175</v>
      </c>
      <c r="BS544" s="890" t="s">
        <v>1175</v>
      </c>
      <c r="BY544" s="890" t="s">
        <v>1175</v>
      </c>
      <c r="CE544" s="890" t="s">
        <v>1175</v>
      </c>
      <c r="CK544" s="890" t="s">
        <v>1175</v>
      </c>
      <c r="CQ544" s="890" t="s">
        <v>1175</v>
      </c>
      <c r="CW544" s="890" t="s">
        <v>1175</v>
      </c>
      <c r="DC544" s="890" t="s">
        <v>1175</v>
      </c>
    </row>
    <row r="545" spans="5:111" x14ac:dyDescent="0.3">
      <c r="E545" s="1224" t="s">
        <v>25</v>
      </c>
      <c r="F545" s="1225"/>
      <c r="G545" s="1225"/>
      <c r="H545" s="1226"/>
      <c r="I545" s="977" t="s">
        <v>964</v>
      </c>
      <c r="K545" s="1241" t="s">
        <v>25</v>
      </c>
      <c r="L545" s="1242"/>
      <c r="M545" s="1242"/>
      <c r="N545" s="1243"/>
      <c r="O545" s="851" t="s">
        <v>964</v>
      </c>
      <c r="Q545" s="1224" t="s">
        <v>25</v>
      </c>
      <c r="R545" s="1225"/>
      <c r="S545" s="1225"/>
      <c r="T545" s="1226"/>
      <c r="U545" s="717" t="s">
        <v>964</v>
      </c>
      <c r="W545" s="1224" t="s">
        <v>25</v>
      </c>
      <c r="X545" s="1225"/>
      <c r="Y545" s="1225"/>
      <c r="Z545" s="1226"/>
      <c r="AA545" s="289" t="s">
        <v>964</v>
      </c>
      <c r="AC545" s="1224" t="s">
        <v>25</v>
      </c>
      <c r="AD545" s="1225"/>
      <c r="AE545" s="1225"/>
      <c r="AF545" s="1226"/>
      <c r="AG545" s="289" t="s">
        <v>927</v>
      </c>
      <c r="AI545" s="1224" t="s">
        <v>25</v>
      </c>
      <c r="AJ545" s="1225"/>
      <c r="AK545" s="1225"/>
      <c r="AL545" s="1226"/>
      <c r="AM545" s="289" t="s">
        <v>927</v>
      </c>
      <c r="AO545" s="1224" t="s">
        <v>25</v>
      </c>
      <c r="AP545" s="1225"/>
      <c r="AQ545" s="1225"/>
      <c r="AR545" s="1226"/>
      <c r="AS545" s="289" t="s">
        <v>927</v>
      </c>
      <c r="AU545" s="1224" t="s">
        <v>25</v>
      </c>
      <c r="AV545" s="1225"/>
      <c r="AW545" s="1225"/>
      <c r="AX545" s="1226"/>
      <c r="AY545" s="289" t="s">
        <v>927</v>
      </c>
      <c r="BA545" s="1224" t="s">
        <v>25</v>
      </c>
      <c r="BB545" s="1225"/>
      <c r="BC545" s="1225"/>
      <c r="BD545" s="1226"/>
      <c r="BE545" s="289" t="s">
        <v>927</v>
      </c>
      <c r="BG545" s="1224" t="s">
        <v>25</v>
      </c>
      <c r="BH545" s="1225"/>
      <c r="BI545" s="1225"/>
      <c r="BJ545" s="1226"/>
      <c r="BK545" s="289" t="s">
        <v>927</v>
      </c>
      <c r="BM545" s="1224" t="s">
        <v>25</v>
      </c>
      <c r="BN545" s="1225"/>
      <c r="BO545" s="1225"/>
      <c r="BP545" s="1226"/>
      <c r="BQ545" s="289" t="s">
        <v>927</v>
      </c>
      <c r="BS545" s="1224" t="s">
        <v>25</v>
      </c>
      <c r="BT545" s="1225"/>
      <c r="BU545" s="1225"/>
      <c r="BV545" s="1226"/>
      <c r="BW545" s="289" t="s">
        <v>927</v>
      </c>
      <c r="BY545" s="1224" t="s">
        <v>25</v>
      </c>
      <c r="BZ545" s="1225"/>
      <c r="CA545" s="1225"/>
      <c r="CB545" s="1226"/>
      <c r="CC545" s="289" t="s">
        <v>927</v>
      </c>
      <c r="CD545" s="408"/>
      <c r="CE545" s="1224" t="s">
        <v>25</v>
      </c>
      <c r="CF545" s="1225"/>
      <c r="CG545" s="1225"/>
      <c r="CH545" s="1226"/>
      <c r="CI545" s="289" t="s">
        <v>927</v>
      </c>
      <c r="CK545" s="1224" t="s">
        <v>25</v>
      </c>
      <c r="CL545" s="1225"/>
      <c r="CM545" s="1225"/>
      <c r="CN545" s="1226"/>
      <c r="CO545" s="289" t="s">
        <v>927</v>
      </c>
      <c r="CQ545" s="1224" t="s">
        <v>25</v>
      </c>
      <c r="CR545" s="1225"/>
      <c r="CS545" s="1225"/>
      <c r="CT545" s="1226"/>
      <c r="CU545" s="289" t="s">
        <v>927</v>
      </c>
      <c r="CW545" s="1224" t="s">
        <v>25</v>
      </c>
      <c r="CX545" s="1225"/>
      <c r="CY545" s="1225"/>
      <c r="CZ545" s="1226"/>
      <c r="DA545" s="289" t="s">
        <v>927</v>
      </c>
      <c r="DC545" s="1224" t="s">
        <v>25</v>
      </c>
      <c r="DD545" s="1225"/>
      <c r="DE545" s="1225"/>
      <c r="DF545" s="1226"/>
      <c r="DG545" s="289" t="s">
        <v>927</v>
      </c>
    </row>
    <row r="546" spans="5:111" x14ac:dyDescent="0.3">
      <c r="E546" s="978" t="s">
        <v>998</v>
      </c>
      <c r="F546" s="979"/>
      <c r="G546" s="979"/>
      <c r="H546" s="980"/>
      <c r="I546" s="981">
        <v>0.28299999999999997</v>
      </c>
      <c r="K546" s="852" t="s">
        <v>998</v>
      </c>
      <c r="L546" s="853"/>
      <c r="M546" s="853"/>
      <c r="N546" s="854"/>
      <c r="O546" s="855">
        <v>0.25900000000000001</v>
      </c>
      <c r="Q546" s="718" t="s">
        <v>998</v>
      </c>
      <c r="R546" s="719"/>
      <c r="S546" s="719"/>
      <c r="T546" s="720"/>
      <c r="U546" s="721">
        <v>0.27300000000000002</v>
      </c>
      <c r="W546" s="20" t="s">
        <v>1000</v>
      </c>
      <c r="X546" s="288"/>
      <c r="Y546" s="10"/>
      <c r="Z546" s="10"/>
      <c r="AA546" s="531">
        <v>0</v>
      </c>
      <c r="AC546" s="20" t="s">
        <v>37</v>
      </c>
      <c r="AD546" s="288"/>
      <c r="AE546" s="10"/>
      <c r="AF546" s="10"/>
      <c r="AG546" s="531">
        <v>0</v>
      </c>
      <c r="AI546" s="20" t="s">
        <v>236</v>
      </c>
      <c r="AJ546" s="10"/>
      <c r="AK546" s="10"/>
      <c r="AL546" s="11"/>
      <c r="AM546" s="531">
        <v>0</v>
      </c>
      <c r="AO546" s="20" t="s">
        <v>347</v>
      </c>
      <c r="AP546" s="10"/>
      <c r="AQ546" s="10"/>
      <c r="AR546" s="10"/>
      <c r="AS546" s="531">
        <v>0</v>
      </c>
      <c r="AU546" s="20" t="s">
        <v>316</v>
      </c>
      <c r="AV546" s="288"/>
      <c r="AW546" s="10"/>
      <c r="AX546" s="636"/>
      <c r="AY546" s="531">
        <v>0.34000000357627869</v>
      </c>
      <c r="BA546" s="20" t="s">
        <v>37</v>
      </c>
      <c r="BB546" s="10"/>
      <c r="BC546" s="10"/>
      <c r="BD546" s="10"/>
      <c r="BE546" s="531">
        <v>0</v>
      </c>
      <c r="BG546" s="20" t="s">
        <v>37</v>
      </c>
      <c r="BH546" s="20"/>
      <c r="BI546" s="636"/>
      <c r="BJ546" s="11"/>
      <c r="BK546" s="531">
        <v>0</v>
      </c>
      <c r="BM546" s="20" t="s">
        <v>37</v>
      </c>
      <c r="BN546" s="10"/>
      <c r="BO546" s="10"/>
      <c r="BP546" s="10"/>
      <c r="BQ546" s="531">
        <v>0</v>
      </c>
      <c r="BS546" s="20" t="s">
        <v>37</v>
      </c>
      <c r="BT546" s="10"/>
      <c r="BU546" s="10"/>
      <c r="BV546" s="638"/>
      <c r="BW546" s="531">
        <v>0</v>
      </c>
      <c r="BY546" s="640" t="s">
        <v>37</v>
      </c>
      <c r="BZ546" s="641"/>
      <c r="CA546" s="641"/>
      <c r="CB546" s="641"/>
      <c r="CC546" s="531">
        <v>0</v>
      </c>
      <c r="CD546" s="408"/>
      <c r="CE546" s="640" t="s">
        <v>37</v>
      </c>
      <c r="CF546" s="641"/>
      <c r="CG546" s="641"/>
      <c r="CH546" s="638"/>
      <c r="CI546" s="531">
        <v>0</v>
      </c>
      <c r="CK546" s="640" t="s">
        <v>37</v>
      </c>
      <c r="CL546" s="641"/>
      <c r="CM546" s="641"/>
      <c r="CN546" s="638"/>
      <c r="CO546" s="531">
        <v>0</v>
      </c>
      <c r="CQ546" s="640" t="s">
        <v>37</v>
      </c>
      <c r="CR546" s="641"/>
      <c r="CS546" s="641"/>
      <c r="CT546" s="638"/>
      <c r="CU546" s="531">
        <v>0</v>
      </c>
      <c r="CW546" s="640" t="s">
        <v>37</v>
      </c>
      <c r="CX546" s="641"/>
      <c r="CY546" s="641"/>
      <c r="CZ546" s="638"/>
      <c r="DA546" s="531">
        <v>0</v>
      </c>
      <c r="DC546" s="640" t="s">
        <v>37</v>
      </c>
      <c r="DD546" s="641"/>
      <c r="DE546" s="641"/>
      <c r="DF546" s="638"/>
      <c r="DG546" s="531">
        <v>0</v>
      </c>
    </row>
    <row r="547" spans="5:111" x14ac:dyDescent="0.3">
      <c r="E547" s="978" t="s">
        <v>1000</v>
      </c>
      <c r="F547" s="979"/>
      <c r="G547" s="979"/>
      <c r="H547" s="980"/>
      <c r="I547" s="981">
        <v>0</v>
      </c>
      <c r="K547" s="852" t="s">
        <v>1000</v>
      </c>
      <c r="L547" s="853"/>
      <c r="M547" s="853"/>
      <c r="N547" s="854"/>
      <c r="O547" s="855">
        <v>0</v>
      </c>
      <c r="Q547" s="718" t="s">
        <v>1000</v>
      </c>
      <c r="R547" s="719"/>
      <c r="S547" s="719"/>
      <c r="T547" s="720"/>
      <c r="U547" s="721">
        <v>0</v>
      </c>
      <c r="W547" s="20" t="s">
        <v>1002</v>
      </c>
      <c r="X547" s="288"/>
      <c r="Y547" s="10"/>
      <c r="Z547" s="10"/>
      <c r="AA547" s="531">
        <v>0.25900000000000001</v>
      </c>
      <c r="AC547" s="20" t="s">
        <v>236</v>
      </c>
      <c r="AD547" s="288"/>
      <c r="AE547" s="10"/>
      <c r="AF547" s="10"/>
      <c r="AG547" s="531">
        <v>0</v>
      </c>
      <c r="AI547" s="20" t="s">
        <v>37</v>
      </c>
      <c r="AJ547" s="10"/>
      <c r="AK547" s="10"/>
      <c r="AL547" s="11"/>
      <c r="AM547" s="531">
        <v>0</v>
      </c>
      <c r="AO547" s="20" t="s">
        <v>37</v>
      </c>
      <c r="AP547" s="10"/>
      <c r="AQ547" s="10"/>
      <c r="AR547" s="10"/>
      <c r="AS547" s="531">
        <v>0</v>
      </c>
      <c r="AU547" s="20" t="s">
        <v>37</v>
      </c>
      <c r="AV547" s="288"/>
      <c r="AW547" s="10"/>
      <c r="AX547" s="636"/>
      <c r="AY547" s="531">
        <v>0</v>
      </c>
      <c r="BA547" s="20" t="s">
        <v>236</v>
      </c>
      <c r="BB547" s="10"/>
      <c r="BC547" s="10"/>
      <c r="BD547" s="10"/>
      <c r="BE547" s="531">
        <v>0</v>
      </c>
      <c r="BG547" s="20" t="s">
        <v>180</v>
      </c>
      <c r="BH547" s="20"/>
      <c r="BI547" s="636"/>
      <c r="BJ547" s="11"/>
      <c r="BK547" s="531">
        <v>0.40000000596046448</v>
      </c>
      <c r="BM547" s="20" t="s">
        <v>160</v>
      </c>
      <c r="BN547" s="10"/>
      <c r="BO547" s="10"/>
      <c r="BP547" s="10"/>
      <c r="BQ547" s="531">
        <v>0.37000000476837158</v>
      </c>
      <c r="BS547" s="20" t="s">
        <v>31</v>
      </c>
      <c r="BT547" s="10"/>
      <c r="BU547" s="10"/>
      <c r="BV547" s="638"/>
      <c r="BW547" s="531">
        <v>0.25</v>
      </c>
      <c r="BY547" s="640" t="s">
        <v>31</v>
      </c>
      <c r="BZ547" s="640"/>
      <c r="CA547" s="641"/>
      <c r="CB547" s="641"/>
      <c r="CC547" s="531">
        <v>0.38999998569488525</v>
      </c>
      <c r="CE547" s="20" t="s">
        <v>110</v>
      </c>
      <c r="CF547" s="10"/>
      <c r="CG547" s="10"/>
      <c r="CH547" s="638"/>
      <c r="CI547" s="531">
        <v>0.36</v>
      </c>
      <c r="CK547" s="20" t="s">
        <v>96</v>
      </c>
      <c r="CL547" s="10"/>
      <c r="CM547" s="10"/>
      <c r="CN547" s="638"/>
      <c r="CO547" s="531">
        <v>0.33</v>
      </c>
      <c r="CQ547" s="20" t="s">
        <v>758</v>
      </c>
      <c r="CR547" s="10"/>
      <c r="CS547" s="10"/>
      <c r="CT547" s="638"/>
      <c r="CU547" s="531">
        <v>0</v>
      </c>
      <c r="CW547" s="20" t="s">
        <v>758</v>
      </c>
      <c r="CX547" s="10"/>
      <c r="CY547" s="10"/>
      <c r="CZ547" s="638"/>
      <c r="DA547" s="531">
        <v>0</v>
      </c>
      <c r="DC547" s="640" t="s">
        <v>758</v>
      </c>
      <c r="DD547" s="10"/>
      <c r="DE547" s="10"/>
      <c r="DF547" s="638"/>
      <c r="DG547" s="531">
        <v>0</v>
      </c>
    </row>
    <row r="548" spans="5:111" x14ac:dyDescent="0.3">
      <c r="E548" s="978" t="s">
        <v>319</v>
      </c>
      <c r="F548" s="979"/>
      <c r="G548" s="979"/>
      <c r="H548" s="980"/>
      <c r="I548" s="981">
        <v>0.28299999999999997</v>
      </c>
      <c r="K548" s="852" t="s">
        <v>319</v>
      </c>
      <c r="L548" s="853"/>
      <c r="M548" s="853"/>
      <c r="N548" s="854"/>
      <c r="O548" s="855">
        <v>0.26</v>
      </c>
      <c r="Q548" s="718" t="s">
        <v>319</v>
      </c>
      <c r="R548" s="719"/>
      <c r="S548" s="719"/>
      <c r="T548" s="720"/>
      <c r="U548" s="721">
        <v>0.27200000000000002</v>
      </c>
      <c r="W548" s="20" t="s">
        <v>1003</v>
      </c>
      <c r="X548" s="288"/>
      <c r="Y548" s="10"/>
      <c r="Z548" s="10"/>
      <c r="AA548" s="531">
        <v>0</v>
      </c>
      <c r="AC548" s="20" t="s">
        <v>319</v>
      </c>
      <c r="AD548" s="288"/>
      <c r="AE548" s="10"/>
      <c r="AF548" s="10"/>
      <c r="AG548" s="531">
        <v>0</v>
      </c>
      <c r="AI548" s="20" t="s">
        <v>319</v>
      </c>
      <c r="AJ548" s="10"/>
      <c r="AK548" s="12"/>
      <c r="AL548" s="13"/>
      <c r="AM548" s="531">
        <v>0.28999999165534973</v>
      </c>
      <c r="AO548" s="20" t="s">
        <v>928</v>
      </c>
      <c r="AP548" s="10"/>
      <c r="AQ548" s="10"/>
      <c r="AR548" s="10"/>
      <c r="AS548" s="531">
        <v>0</v>
      </c>
      <c r="AU548" s="20" t="s">
        <v>236</v>
      </c>
      <c r="AV548" s="288"/>
      <c r="AW548" s="10"/>
      <c r="AX548" s="636"/>
      <c r="AY548" s="531">
        <v>7.0000000298023224E-2</v>
      </c>
      <c r="BA548" s="20" t="s">
        <v>237</v>
      </c>
      <c r="BB548" s="10"/>
      <c r="BC548" s="10"/>
      <c r="BD548" s="10"/>
      <c r="BE548" s="531">
        <v>0.33000001311302185</v>
      </c>
      <c r="BG548" s="20" t="s">
        <v>181</v>
      </c>
      <c r="BH548" s="20"/>
      <c r="BI548" s="636"/>
      <c r="BJ548" s="11"/>
      <c r="BK548" s="531">
        <v>0</v>
      </c>
      <c r="BM548" s="20" t="s">
        <v>161</v>
      </c>
      <c r="BN548" s="10"/>
      <c r="BO548" s="10"/>
      <c r="BP548" s="10"/>
      <c r="BQ548" s="531">
        <v>0.28999999165534973</v>
      </c>
      <c r="BS548" s="20" t="s">
        <v>97</v>
      </c>
      <c r="BT548" s="10"/>
      <c r="BU548" s="10"/>
      <c r="BV548" s="638"/>
      <c r="BW548" s="531">
        <v>2.9999999329447746E-2</v>
      </c>
      <c r="BY548" s="640" t="s">
        <v>26</v>
      </c>
      <c r="BZ548" s="640"/>
      <c r="CA548" s="641"/>
      <c r="CB548" s="641"/>
      <c r="CC548" s="531">
        <v>0.40000000596046448</v>
      </c>
      <c r="CE548" s="20" t="s">
        <v>31</v>
      </c>
      <c r="CF548" s="10"/>
      <c r="CG548" s="10"/>
      <c r="CH548" s="638"/>
      <c r="CI548" s="531">
        <v>0.35</v>
      </c>
      <c r="CK548" s="20" t="s">
        <v>765</v>
      </c>
      <c r="CL548" s="10"/>
      <c r="CM548" s="10"/>
      <c r="CN548" s="638"/>
      <c r="CO548" s="531">
        <v>0.13</v>
      </c>
      <c r="CQ548" s="20" t="s">
        <v>96</v>
      </c>
      <c r="CR548" s="10"/>
      <c r="CS548" s="10"/>
      <c r="CT548" s="638"/>
      <c r="CU548" s="531">
        <v>0.34000000357627869</v>
      </c>
      <c r="CW548" s="20" t="s">
        <v>96</v>
      </c>
      <c r="CX548" s="10"/>
      <c r="CY548" s="10"/>
      <c r="CZ548" s="638"/>
      <c r="DA548" s="531">
        <v>0.38</v>
      </c>
      <c r="DC548" s="640" t="s">
        <v>96</v>
      </c>
      <c r="DD548" s="10"/>
      <c r="DE548" s="10"/>
      <c r="DF548" s="638"/>
      <c r="DG548" s="531">
        <v>0.38</v>
      </c>
    </row>
    <row r="549" spans="5:111" x14ac:dyDescent="0.3">
      <c r="E549" s="978" t="s">
        <v>1002</v>
      </c>
      <c r="F549" s="979"/>
      <c r="G549" s="979"/>
      <c r="H549" s="980"/>
      <c r="I549" s="981">
        <v>0.26600000000000001</v>
      </c>
      <c r="K549" s="852" t="s">
        <v>1002</v>
      </c>
      <c r="L549" s="853"/>
      <c r="M549" s="853"/>
      <c r="N549" s="854"/>
      <c r="O549" s="855">
        <v>0.26</v>
      </c>
      <c r="Q549" s="718" t="s">
        <v>1002</v>
      </c>
      <c r="R549" s="719"/>
      <c r="S549" s="719"/>
      <c r="T549" s="720"/>
      <c r="U549" s="721">
        <v>0.27300000000000002</v>
      </c>
      <c r="W549" s="20" t="s">
        <v>998</v>
      </c>
      <c r="X549" s="288"/>
      <c r="Y549" s="10"/>
      <c r="Z549" s="10"/>
      <c r="AA549" s="531">
        <v>0.25900000000000001</v>
      </c>
      <c r="AC549" s="20" t="s">
        <v>538</v>
      </c>
      <c r="AD549" s="288"/>
      <c r="AE549" s="10"/>
      <c r="AF549" s="10"/>
      <c r="AG549" s="531">
        <v>0</v>
      </c>
      <c r="AI549" s="20" t="s">
        <v>237</v>
      </c>
      <c r="AJ549" s="10"/>
      <c r="AK549" s="12"/>
      <c r="AL549" s="13"/>
      <c r="AM549" s="531">
        <v>0.11999999731779099</v>
      </c>
      <c r="AO549" s="20" t="s">
        <v>929</v>
      </c>
      <c r="AP549" s="10"/>
      <c r="AQ549" s="10"/>
      <c r="AR549" s="10"/>
      <c r="AS549" s="531">
        <v>0.40999999642372131</v>
      </c>
      <c r="AU549" s="20" t="s">
        <v>319</v>
      </c>
      <c r="AV549" s="288"/>
      <c r="AW549" s="10"/>
      <c r="AX549" s="636"/>
      <c r="AY549" s="531">
        <v>0.43000000715255737</v>
      </c>
      <c r="BA549" s="20" t="s">
        <v>238</v>
      </c>
      <c r="BB549" s="10"/>
      <c r="BC549" s="10"/>
      <c r="BD549" s="10"/>
      <c r="BE549" s="531">
        <v>0</v>
      </c>
      <c r="BG549" s="20" t="s">
        <v>182</v>
      </c>
      <c r="BH549" s="20"/>
      <c r="BI549" s="636"/>
      <c r="BJ549" s="11"/>
      <c r="BK549" s="531">
        <v>0.40000000596046448</v>
      </c>
      <c r="BM549" s="20" t="s">
        <v>162</v>
      </c>
      <c r="BN549" s="10"/>
      <c r="BO549" s="10"/>
      <c r="BP549" s="10"/>
      <c r="BQ549" s="531">
        <v>0</v>
      </c>
      <c r="BS549" s="20" t="s">
        <v>98</v>
      </c>
      <c r="BT549" s="10"/>
      <c r="BU549" s="10"/>
      <c r="BV549" s="638"/>
      <c r="BW549" s="531">
        <v>0</v>
      </c>
      <c r="BY549" s="640" t="s">
        <v>96</v>
      </c>
      <c r="BZ549" s="640"/>
      <c r="CA549" s="641"/>
      <c r="CB549" s="641"/>
      <c r="CC549" s="531">
        <v>0.31000000238418579</v>
      </c>
      <c r="CE549" s="20" t="s">
        <v>26</v>
      </c>
      <c r="CF549" s="10"/>
      <c r="CG549" s="10"/>
      <c r="CH549" s="638"/>
      <c r="CI549" s="531">
        <v>0.36</v>
      </c>
      <c r="CK549" s="20" t="s">
        <v>766</v>
      </c>
      <c r="CL549" s="10"/>
      <c r="CM549" s="10"/>
      <c r="CN549" s="638"/>
      <c r="CO549" s="531">
        <v>0</v>
      </c>
      <c r="CQ549" s="20" t="s">
        <v>765</v>
      </c>
      <c r="CR549" s="10"/>
      <c r="CS549" s="10"/>
      <c r="CT549" s="638"/>
      <c r="CU549" s="531">
        <v>0.17000000178813934</v>
      </c>
      <c r="CW549" s="20" t="s">
        <v>765</v>
      </c>
      <c r="CX549" s="10"/>
      <c r="CY549" s="10"/>
      <c r="CZ549" s="638"/>
      <c r="DA549" s="531">
        <v>0</v>
      </c>
      <c r="DC549" s="640" t="s">
        <v>759</v>
      </c>
      <c r="DD549" s="10"/>
      <c r="DE549" s="10"/>
      <c r="DF549" s="638"/>
      <c r="DG549" s="531">
        <v>0.37</v>
      </c>
    </row>
    <row r="550" spans="5:111" x14ac:dyDescent="0.3">
      <c r="E550" s="978" t="s">
        <v>1449</v>
      </c>
      <c r="F550" s="979"/>
      <c r="G550" s="979"/>
      <c r="H550" s="980"/>
      <c r="I550" s="981">
        <v>0.28299999999999997</v>
      </c>
      <c r="K550" s="852" t="s">
        <v>1449</v>
      </c>
      <c r="L550" s="853"/>
      <c r="M550" s="853"/>
      <c r="N550" s="854"/>
      <c r="O550" s="855">
        <v>0</v>
      </c>
      <c r="Q550" s="718" t="s">
        <v>1003</v>
      </c>
      <c r="R550" s="719"/>
      <c r="S550" s="719"/>
      <c r="T550" s="720"/>
      <c r="U550" s="721">
        <v>0</v>
      </c>
      <c r="W550" s="20" t="s">
        <v>180</v>
      </c>
      <c r="X550" s="288"/>
      <c r="Y550" s="10"/>
      <c r="Z550" s="10"/>
      <c r="AA550" s="531">
        <v>0</v>
      </c>
      <c r="AC550" s="20" t="s">
        <v>237</v>
      </c>
      <c r="AD550" s="288"/>
      <c r="AE550" s="10"/>
      <c r="AF550" s="10"/>
      <c r="AG550" s="531">
        <v>0</v>
      </c>
      <c r="AI550" s="20" t="s">
        <v>455</v>
      </c>
      <c r="AJ550" s="10"/>
      <c r="AK550" s="12"/>
      <c r="AL550" s="13"/>
      <c r="AM550" s="531">
        <v>3.9999999105930328E-2</v>
      </c>
      <c r="AO550" s="20" t="s">
        <v>237</v>
      </c>
      <c r="AP550" s="10"/>
      <c r="AQ550" s="10"/>
      <c r="AR550" s="10"/>
      <c r="AS550" s="531">
        <v>0.31000000238418579</v>
      </c>
      <c r="AU550" s="20" t="s">
        <v>237</v>
      </c>
      <c r="AV550" s="288"/>
      <c r="AW550" s="10"/>
      <c r="AX550" s="636"/>
      <c r="AY550" s="531">
        <v>0.38999998569488525</v>
      </c>
      <c r="BA550" s="20" t="s">
        <v>320</v>
      </c>
      <c r="BB550" s="10"/>
      <c r="BC550" s="10"/>
      <c r="BD550" s="10"/>
      <c r="BE550" s="531">
        <v>0.30000001192092896</v>
      </c>
      <c r="BG550" s="20" t="s">
        <v>161</v>
      </c>
      <c r="BH550" s="10"/>
      <c r="BI550" s="10"/>
      <c r="BJ550" s="11"/>
      <c r="BK550" s="531">
        <v>0</v>
      </c>
      <c r="BM550" s="20" t="s">
        <v>97</v>
      </c>
      <c r="BN550" s="10"/>
      <c r="BO550" s="10"/>
      <c r="BP550" s="10"/>
      <c r="BQ550" s="531">
        <v>0</v>
      </c>
      <c r="BS550" s="20" t="s">
        <v>99</v>
      </c>
      <c r="BT550" s="10"/>
      <c r="BU550" s="10"/>
      <c r="BV550" s="638"/>
      <c r="BW550" s="531">
        <v>0</v>
      </c>
      <c r="BY550" s="640" t="s">
        <v>443</v>
      </c>
      <c r="BZ550" s="641"/>
      <c r="CA550" s="641"/>
      <c r="CB550" s="641"/>
      <c r="CC550" s="531">
        <v>0.30000001192092896</v>
      </c>
      <c r="CE550" s="20" t="s">
        <v>96</v>
      </c>
      <c r="CF550" s="10"/>
      <c r="CG550" s="10"/>
      <c r="CH550" s="638"/>
      <c r="CI550" s="531">
        <v>0.16</v>
      </c>
      <c r="CK550" s="20" t="s">
        <v>759</v>
      </c>
      <c r="CL550" s="10"/>
      <c r="CM550" s="10"/>
      <c r="CN550" s="638"/>
      <c r="CO550" s="531">
        <v>0.26</v>
      </c>
      <c r="CQ550" s="20" t="s">
        <v>766</v>
      </c>
      <c r="CR550" s="10"/>
      <c r="CS550" s="10"/>
      <c r="CT550" s="638"/>
      <c r="CU550" s="531">
        <v>9.9999997764825821E-3</v>
      </c>
      <c r="CW550" s="20" t="s">
        <v>759</v>
      </c>
      <c r="CX550" s="10"/>
      <c r="CY550" s="10"/>
      <c r="CZ550" s="638"/>
      <c r="DA550" s="531">
        <v>0.37</v>
      </c>
      <c r="DC550" s="640" t="s">
        <v>760</v>
      </c>
      <c r="DD550" s="10"/>
      <c r="DE550" s="10"/>
      <c r="DF550" s="638"/>
      <c r="DG550" s="531">
        <v>0.18</v>
      </c>
    </row>
    <row r="551" spans="5:111" x14ac:dyDescent="0.3">
      <c r="E551" s="978" t="s">
        <v>1006</v>
      </c>
      <c r="F551" s="979"/>
      <c r="G551" s="979"/>
      <c r="H551" s="980"/>
      <c r="I551" s="981">
        <v>0</v>
      </c>
      <c r="K551" s="852" t="s">
        <v>1006</v>
      </c>
      <c r="L551" s="853"/>
      <c r="M551" s="853"/>
      <c r="N551" s="854"/>
      <c r="O551" s="855">
        <v>0.24</v>
      </c>
      <c r="Q551" s="718" t="s">
        <v>1006</v>
      </c>
      <c r="R551" s="719"/>
      <c r="S551" s="719"/>
      <c r="T551" s="720"/>
      <c r="U551" s="721">
        <v>0.215</v>
      </c>
      <c r="W551" s="20" t="s">
        <v>1008</v>
      </c>
      <c r="X551" s="288"/>
      <c r="Y551" s="10"/>
      <c r="Z551" s="10"/>
      <c r="AA551" s="531">
        <v>0.25900000000000001</v>
      </c>
      <c r="AC551" s="20" t="s">
        <v>455</v>
      </c>
      <c r="AD551" s="288"/>
      <c r="AE551" s="10"/>
      <c r="AF551" s="10"/>
      <c r="AG551" s="531">
        <v>0</v>
      </c>
      <c r="AI551" s="20" t="s">
        <v>403</v>
      </c>
      <c r="AJ551" s="10"/>
      <c r="AK551" s="12"/>
      <c r="AL551" s="13"/>
      <c r="AM551" s="531">
        <v>0</v>
      </c>
      <c r="AO551" s="20" t="s">
        <v>930</v>
      </c>
      <c r="AP551" s="10"/>
      <c r="AQ551" s="10"/>
      <c r="AR551" s="10"/>
      <c r="AS551" s="531">
        <v>0.34999999403953552</v>
      </c>
      <c r="AU551" s="20" t="s">
        <v>160</v>
      </c>
      <c r="AV551" s="288"/>
      <c r="AW551" s="10"/>
      <c r="AX551" s="636"/>
      <c r="AY551" s="531">
        <v>0.41999998688697815</v>
      </c>
      <c r="BA551" s="20" t="s">
        <v>180</v>
      </c>
      <c r="BB551" s="10"/>
      <c r="BC551" s="10"/>
      <c r="BD551" s="10"/>
      <c r="BE551" s="531">
        <v>0.36000001430511475</v>
      </c>
      <c r="BG551" s="20" t="s">
        <v>162</v>
      </c>
      <c r="BH551" s="10"/>
      <c r="BI551" s="10"/>
      <c r="BJ551" s="11"/>
      <c r="BK551" s="531">
        <v>0.25</v>
      </c>
      <c r="BM551" s="20" t="s">
        <v>163</v>
      </c>
      <c r="BN551" s="10"/>
      <c r="BO551" s="10"/>
      <c r="BP551" s="10"/>
      <c r="BQ551" s="531">
        <v>0</v>
      </c>
      <c r="BS551" s="20" t="s">
        <v>26</v>
      </c>
      <c r="BT551" s="10"/>
      <c r="BU551" s="10"/>
      <c r="BV551" s="638"/>
      <c r="BW551" s="531">
        <v>0.34999999403953552</v>
      </c>
      <c r="BY551" s="640" t="s">
        <v>445</v>
      </c>
      <c r="BZ551" s="640"/>
      <c r="CA551" s="641"/>
      <c r="CB551" s="641"/>
      <c r="CC551" s="531">
        <v>0</v>
      </c>
      <c r="CE551" s="20" t="s">
        <v>765</v>
      </c>
      <c r="CF551" s="10"/>
      <c r="CG551" s="10"/>
      <c r="CH551" s="638"/>
      <c r="CI551" s="531">
        <v>0.21</v>
      </c>
      <c r="CK551" s="20" t="s">
        <v>36</v>
      </c>
      <c r="CL551" s="10"/>
      <c r="CM551" s="10"/>
      <c r="CN551" s="638"/>
      <c r="CO551" s="531">
        <v>0</v>
      </c>
      <c r="CQ551" s="20" t="s">
        <v>759</v>
      </c>
      <c r="CR551" s="10"/>
      <c r="CS551" s="10"/>
      <c r="CT551" s="638"/>
      <c r="CU551" s="531">
        <v>0.2800000011920929</v>
      </c>
      <c r="CW551" s="20" t="s">
        <v>33</v>
      </c>
      <c r="CX551" s="10"/>
      <c r="CY551" s="10"/>
      <c r="CZ551" s="638"/>
      <c r="DA551" s="531">
        <v>0.42</v>
      </c>
      <c r="DC551" s="640" t="s">
        <v>33</v>
      </c>
      <c r="DD551" s="10"/>
      <c r="DE551" s="10"/>
      <c r="DF551" s="638"/>
      <c r="DG551" s="531">
        <v>0.22</v>
      </c>
    </row>
    <row r="552" spans="5:111" x14ac:dyDescent="0.3">
      <c r="E552" s="978" t="s">
        <v>1639</v>
      </c>
      <c r="F552" s="979"/>
      <c r="G552" s="979"/>
      <c r="H552" s="980"/>
      <c r="I552" s="981">
        <v>0</v>
      </c>
      <c r="K552" s="852" t="s">
        <v>405</v>
      </c>
      <c r="L552" s="853"/>
      <c r="M552" s="853"/>
      <c r="N552" s="854"/>
      <c r="O552" s="855">
        <v>0.26</v>
      </c>
      <c r="Q552" s="718" t="s">
        <v>405</v>
      </c>
      <c r="R552" s="719"/>
      <c r="S552" s="719"/>
      <c r="T552" s="720"/>
      <c r="U552" s="721">
        <v>0.252</v>
      </c>
      <c r="W552" s="20" t="s">
        <v>1011</v>
      </c>
      <c r="X552" s="288"/>
      <c r="Y552" s="10"/>
      <c r="Z552" s="10"/>
      <c r="AA552" s="531">
        <v>0.25800000000000001</v>
      </c>
      <c r="AC552" s="20" t="s">
        <v>403</v>
      </c>
      <c r="AD552" s="288"/>
      <c r="AE552" s="10"/>
      <c r="AF552" s="10"/>
      <c r="AG552" s="531">
        <v>0</v>
      </c>
      <c r="AI552" s="20" t="s">
        <v>404</v>
      </c>
      <c r="AJ552" s="10"/>
      <c r="AK552" s="12"/>
      <c r="AL552" s="13"/>
      <c r="AM552" s="531">
        <v>0</v>
      </c>
      <c r="AO552" s="20" t="s">
        <v>160</v>
      </c>
      <c r="AP552" s="10"/>
      <c r="AQ552" s="10"/>
      <c r="AR552" s="10"/>
      <c r="AS552" s="531">
        <v>0.36000001430511475</v>
      </c>
      <c r="AU552" s="20" t="s">
        <v>238</v>
      </c>
      <c r="AV552" s="288"/>
      <c r="AW552" s="10"/>
      <c r="AX552" s="636"/>
      <c r="AY552" s="531">
        <v>0</v>
      </c>
      <c r="BA552" s="20" t="s">
        <v>181</v>
      </c>
      <c r="BB552" s="10"/>
      <c r="BC552" s="10"/>
      <c r="BD552" s="10"/>
      <c r="BE552" s="531">
        <v>0</v>
      </c>
      <c r="BG552" s="20" t="s">
        <v>97</v>
      </c>
      <c r="BH552" s="10"/>
      <c r="BI552" s="10"/>
      <c r="BJ552" s="11"/>
      <c r="BK552" s="531">
        <v>0</v>
      </c>
      <c r="BM552" s="20" t="s">
        <v>164</v>
      </c>
      <c r="BN552" s="10"/>
      <c r="BO552" s="10"/>
      <c r="BP552" s="10"/>
      <c r="BQ552" s="531">
        <v>0.37000000476837158</v>
      </c>
      <c r="BS552" s="20" t="s">
        <v>443</v>
      </c>
      <c r="BT552" s="10"/>
      <c r="BU552" s="10"/>
      <c r="BV552" s="638"/>
      <c r="BW552" s="531">
        <v>0.25</v>
      </c>
      <c r="BY552" s="640" t="s">
        <v>42</v>
      </c>
      <c r="BZ552" s="640"/>
      <c r="CA552" s="641"/>
      <c r="CB552" s="641"/>
      <c r="CC552" s="531">
        <v>0</v>
      </c>
      <c r="CE552" s="20" t="s">
        <v>770</v>
      </c>
      <c r="CF552" s="10"/>
      <c r="CG552" s="10"/>
      <c r="CH552" s="638"/>
      <c r="CI552" s="531">
        <v>0</v>
      </c>
      <c r="CK552" s="20" t="s">
        <v>768</v>
      </c>
      <c r="CL552" s="10"/>
      <c r="CM552" s="10"/>
      <c r="CN552" s="638"/>
      <c r="CO552" s="531">
        <v>0.21</v>
      </c>
      <c r="CQ552" s="20" t="s">
        <v>29</v>
      </c>
      <c r="CR552" s="10"/>
      <c r="CS552" s="10"/>
      <c r="CT552" s="638"/>
      <c r="CU552" s="531">
        <v>0.25999999046325684</v>
      </c>
      <c r="CW552" s="20" t="s">
        <v>34</v>
      </c>
      <c r="CX552" s="10"/>
      <c r="CY552" s="10"/>
      <c r="CZ552" s="638"/>
      <c r="DA552" s="531">
        <v>0.19</v>
      </c>
      <c r="DC552" s="640" t="s">
        <v>34</v>
      </c>
      <c r="DD552" s="10"/>
      <c r="DE552" s="10"/>
      <c r="DF552" s="638"/>
      <c r="DG552" s="531">
        <v>0.21</v>
      </c>
    </row>
    <row r="553" spans="5:111" x14ac:dyDescent="0.3">
      <c r="E553" s="978" t="s">
        <v>405</v>
      </c>
      <c r="F553" s="979"/>
      <c r="G553" s="979"/>
      <c r="H553" s="980"/>
      <c r="I553" s="981">
        <v>0.28299999999999997</v>
      </c>
      <c r="K553" s="852" t="s">
        <v>540</v>
      </c>
      <c r="L553" s="853"/>
      <c r="M553" s="853"/>
      <c r="N553" s="854"/>
      <c r="O553" s="855">
        <v>0.23599999999999999</v>
      </c>
      <c r="Q553" s="718" t="s">
        <v>931</v>
      </c>
      <c r="R553" s="719"/>
      <c r="S553" s="719"/>
      <c r="T553" s="720"/>
      <c r="U553" s="721">
        <v>0.27200000000000002</v>
      </c>
      <c r="W553" s="20" t="s">
        <v>1012</v>
      </c>
      <c r="X553" s="288"/>
      <c r="Y553" s="10"/>
      <c r="Z553" s="10"/>
      <c r="AA553" s="531">
        <v>0.25900000000000001</v>
      </c>
      <c r="AC553" s="20" t="s">
        <v>404</v>
      </c>
      <c r="AD553" s="288"/>
      <c r="AE553" s="10"/>
      <c r="AF553" s="10"/>
      <c r="AG553" s="531">
        <v>0</v>
      </c>
      <c r="AI553" s="20" t="s">
        <v>160</v>
      </c>
      <c r="AJ553" s="10"/>
      <c r="AK553" s="10"/>
      <c r="AL553" s="11"/>
      <c r="AM553" s="531">
        <v>0.27000001072883606</v>
      </c>
      <c r="AO553" s="20" t="s">
        <v>238</v>
      </c>
      <c r="AP553" s="10"/>
      <c r="AQ553" s="10"/>
      <c r="AR553" s="10"/>
      <c r="AS553" s="531">
        <v>0</v>
      </c>
      <c r="AU553" s="20" t="s">
        <v>320</v>
      </c>
      <c r="AV553" s="288"/>
      <c r="AW553" s="10"/>
      <c r="AX553" s="636"/>
      <c r="AY553" s="531">
        <v>0.31999999284744263</v>
      </c>
      <c r="BA553" s="20" t="s">
        <v>239</v>
      </c>
      <c r="BB553" s="10"/>
      <c r="BC553" s="10"/>
      <c r="BD553" s="10"/>
      <c r="BE553" s="531">
        <v>0</v>
      </c>
      <c r="BG553" s="20" t="s">
        <v>183</v>
      </c>
      <c r="BH553" s="10"/>
      <c r="BI553" s="10"/>
      <c r="BJ553" s="11"/>
      <c r="BK553" s="531">
        <v>0.38999998569488525</v>
      </c>
      <c r="BM553" s="20" t="s">
        <v>99</v>
      </c>
      <c r="BN553" s="10"/>
      <c r="BO553" s="10"/>
      <c r="BP553" s="10"/>
      <c r="BQ553" s="531">
        <v>0</v>
      </c>
      <c r="BS553" s="20" t="s">
        <v>100</v>
      </c>
      <c r="BT553" s="10"/>
      <c r="BU553" s="10"/>
      <c r="BV553" s="638"/>
      <c r="BW553" s="531">
        <v>0</v>
      </c>
      <c r="BY553" s="640" t="s">
        <v>327</v>
      </c>
      <c r="BZ553" s="640"/>
      <c r="CA553" s="641"/>
      <c r="CB553" s="641"/>
      <c r="CC553" s="531">
        <v>0.37000000476837158</v>
      </c>
      <c r="CE553" s="20" t="s">
        <v>42</v>
      </c>
      <c r="CF553" s="10"/>
      <c r="CG553" s="10"/>
      <c r="CH553" s="638"/>
      <c r="CI553" s="531">
        <v>0.19</v>
      </c>
      <c r="CK553" s="20" t="s">
        <v>33</v>
      </c>
      <c r="CL553" s="10"/>
      <c r="CM553" s="10"/>
      <c r="CN553" s="638"/>
      <c r="CO553" s="531">
        <v>0.06</v>
      </c>
      <c r="CQ553" s="20" t="s">
        <v>33</v>
      </c>
      <c r="CR553" s="10"/>
      <c r="CS553" s="10"/>
      <c r="CT553" s="638"/>
      <c r="CU553" s="531">
        <v>0.14000000059604645</v>
      </c>
      <c r="CW553" s="20" t="s">
        <v>762</v>
      </c>
      <c r="CX553" s="10"/>
      <c r="CY553" s="10"/>
      <c r="CZ553" s="638"/>
      <c r="DA553" s="531">
        <v>0.34</v>
      </c>
      <c r="DC553" s="640" t="s">
        <v>761</v>
      </c>
      <c r="DD553" s="10"/>
      <c r="DE553" s="10"/>
      <c r="DF553" s="638"/>
      <c r="DG553" s="531">
        <v>0.4</v>
      </c>
    </row>
    <row r="554" spans="5:111" x14ac:dyDescent="0.3">
      <c r="E554" s="978" t="s">
        <v>540</v>
      </c>
      <c r="F554" s="979"/>
      <c r="G554" s="979"/>
      <c r="H554" s="980"/>
      <c r="I554" s="981">
        <v>0.28299999999999997</v>
      </c>
      <c r="K554" s="852" t="s">
        <v>931</v>
      </c>
      <c r="L554" s="853"/>
      <c r="M554" s="853"/>
      <c r="N554" s="854"/>
      <c r="O554" s="855">
        <v>0.26</v>
      </c>
      <c r="Q554" s="718" t="s">
        <v>1008</v>
      </c>
      <c r="R554" s="719"/>
      <c r="S554" s="719"/>
      <c r="T554" s="720"/>
      <c r="U554" s="721">
        <v>0.27200000000000002</v>
      </c>
      <c r="W554" s="20" t="s">
        <v>1014</v>
      </c>
      <c r="X554" s="288"/>
      <c r="Y554" s="10"/>
      <c r="Z554" s="10"/>
      <c r="AA554" s="531">
        <v>0.25800000000000001</v>
      </c>
      <c r="AC554" s="20" t="s">
        <v>160</v>
      </c>
      <c r="AD554" s="288"/>
      <c r="AE554" s="10"/>
      <c r="AF554" s="10"/>
      <c r="AG554" s="531">
        <v>0.18</v>
      </c>
      <c r="AI554" s="20" t="s">
        <v>238</v>
      </c>
      <c r="AJ554" s="10"/>
      <c r="AK554" s="10"/>
      <c r="AL554" s="11"/>
      <c r="AM554" s="531">
        <v>0</v>
      </c>
      <c r="AO554" s="20" t="s">
        <v>348</v>
      </c>
      <c r="AP554" s="10"/>
      <c r="AQ554" s="10"/>
      <c r="AR554" s="10"/>
      <c r="AS554" s="531">
        <v>0.40999999642372131</v>
      </c>
      <c r="AU554" s="20" t="s">
        <v>180</v>
      </c>
      <c r="AV554" s="288"/>
      <c r="AW554" s="10"/>
      <c r="AX554" s="636"/>
      <c r="AY554" s="531">
        <v>0.41999998688697815</v>
      </c>
      <c r="BA554" s="20" t="s">
        <v>182</v>
      </c>
      <c r="BB554" s="10"/>
      <c r="BC554" s="10"/>
      <c r="BD554" s="10"/>
      <c r="BE554" s="531">
        <v>0.36000001430511475</v>
      </c>
      <c r="BG554" s="20" t="s">
        <v>163</v>
      </c>
      <c r="BH554" s="10"/>
      <c r="BI554" s="10"/>
      <c r="BJ554" s="11"/>
      <c r="BK554" s="531">
        <v>0</v>
      </c>
      <c r="BM554" s="20" t="s">
        <v>26</v>
      </c>
      <c r="BN554" s="10"/>
      <c r="BO554" s="10"/>
      <c r="BP554" s="10"/>
      <c r="BQ554" s="531">
        <v>0.36000001430511475</v>
      </c>
      <c r="BS554" s="20" t="s">
        <v>42</v>
      </c>
      <c r="BT554" s="10"/>
      <c r="BU554" s="10"/>
      <c r="BV554" s="638"/>
      <c r="BW554" s="531">
        <v>0</v>
      </c>
      <c r="BY554" s="640" t="s">
        <v>36</v>
      </c>
      <c r="BZ554" s="640"/>
      <c r="CA554" s="641"/>
      <c r="CB554" s="641"/>
      <c r="CC554" s="531">
        <v>0</v>
      </c>
      <c r="CE554" s="20" t="s">
        <v>759</v>
      </c>
      <c r="CF554" s="10"/>
      <c r="CG554" s="10"/>
      <c r="CH554" s="638"/>
      <c r="CI554" s="531">
        <v>0.33</v>
      </c>
      <c r="CK554" s="20" t="s">
        <v>34</v>
      </c>
      <c r="CL554" s="10"/>
      <c r="CM554" s="10"/>
      <c r="CN554" s="638"/>
      <c r="CO554" s="531">
        <v>0.05</v>
      </c>
      <c r="CQ554" s="20" t="s">
        <v>34</v>
      </c>
      <c r="CR554" s="10"/>
      <c r="CS554" s="10"/>
      <c r="CT554" s="638"/>
      <c r="CU554" s="531">
        <v>0.14000000059604645</v>
      </c>
      <c r="CW554" s="20" t="s">
        <v>763</v>
      </c>
      <c r="CX554" s="10"/>
      <c r="CY554" s="10"/>
      <c r="CZ554" s="638"/>
      <c r="DA554" s="531">
        <v>0.04</v>
      </c>
      <c r="DC554" s="640" t="s">
        <v>762</v>
      </c>
      <c r="DD554" s="10"/>
      <c r="DE554" s="10"/>
      <c r="DF554" s="638"/>
      <c r="DG554" s="531">
        <v>0.35</v>
      </c>
    </row>
    <row r="555" spans="5:111" x14ac:dyDescent="0.3">
      <c r="E555" s="978" t="s">
        <v>931</v>
      </c>
      <c r="F555" s="979"/>
      <c r="G555" s="979"/>
      <c r="H555" s="980"/>
      <c r="I555" s="981">
        <v>0.28299999999999997</v>
      </c>
      <c r="K555" s="852" t="s">
        <v>1008</v>
      </c>
      <c r="L555" s="853"/>
      <c r="M555" s="853"/>
      <c r="N555" s="854"/>
      <c r="O555" s="855">
        <v>0.25900000000000001</v>
      </c>
      <c r="Q555" s="718" t="s">
        <v>1011</v>
      </c>
      <c r="R555" s="719"/>
      <c r="S555" s="719"/>
      <c r="T555" s="720"/>
      <c r="U555" s="721">
        <v>0.26900000000000002</v>
      </c>
      <c r="W555" s="20" t="s">
        <v>1015</v>
      </c>
      <c r="X555" s="288"/>
      <c r="Y555" s="10"/>
      <c r="Z555" s="10"/>
      <c r="AA555" s="531">
        <v>0</v>
      </c>
      <c r="AC555" s="20" t="s">
        <v>238</v>
      </c>
      <c r="AD555" s="288"/>
      <c r="AE555" s="10"/>
      <c r="AF555" s="10"/>
      <c r="AG555" s="531">
        <v>0</v>
      </c>
      <c r="AI555" s="20" t="s">
        <v>348</v>
      </c>
      <c r="AJ555" s="10"/>
      <c r="AK555" s="10"/>
      <c r="AL555" s="11"/>
      <c r="AM555" s="531">
        <v>0.31000000238418579</v>
      </c>
      <c r="AO555" s="20" t="s">
        <v>931</v>
      </c>
      <c r="AP555" s="10"/>
      <c r="AQ555" s="10"/>
      <c r="AR555" s="10"/>
      <c r="AS555" s="531">
        <v>0.30000001192092896</v>
      </c>
      <c r="AU555" s="20" t="s">
        <v>31</v>
      </c>
      <c r="AV555" s="288"/>
      <c r="AW555" s="10"/>
      <c r="AX555" s="636"/>
      <c r="AY555" s="531">
        <v>5.9999998658895493E-2</v>
      </c>
      <c r="BA555" s="20" t="s">
        <v>161</v>
      </c>
      <c r="BB555" s="10"/>
      <c r="BC555" s="10"/>
      <c r="BD555" s="10"/>
      <c r="BE555" s="531">
        <v>0</v>
      </c>
      <c r="BG555" s="20" t="s">
        <v>99</v>
      </c>
      <c r="BH555" s="10"/>
      <c r="BI555" s="10"/>
      <c r="BJ555" s="11"/>
      <c r="BK555" s="531">
        <v>0</v>
      </c>
      <c r="BM555" s="20" t="s">
        <v>323</v>
      </c>
      <c r="BN555" s="10"/>
      <c r="BO555" s="10"/>
      <c r="BP555" s="10"/>
      <c r="BQ555" s="531">
        <v>0</v>
      </c>
      <c r="BS555" s="20" t="s">
        <v>327</v>
      </c>
      <c r="BT555" s="10"/>
      <c r="BU555" s="10"/>
      <c r="BV555" s="638"/>
      <c r="BW555" s="531">
        <v>0.31000000238418579</v>
      </c>
      <c r="BY555" s="640" t="s">
        <v>29</v>
      </c>
      <c r="BZ555" s="640"/>
      <c r="CA555" s="641"/>
      <c r="CB555" s="641"/>
      <c r="CC555" s="531">
        <v>0.25</v>
      </c>
      <c r="CE555" s="20" t="s">
        <v>36</v>
      </c>
      <c r="CF555" s="10"/>
      <c r="CG555" s="10"/>
      <c r="CH555" s="638"/>
      <c r="CI555" s="531">
        <v>0</v>
      </c>
      <c r="CK555" s="20" t="s">
        <v>39</v>
      </c>
      <c r="CL555" s="10"/>
      <c r="CM555" s="10"/>
      <c r="CN555" s="638"/>
      <c r="CO555" s="531">
        <v>0</v>
      </c>
      <c r="CQ555" s="20" t="s">
        <v>767</v>
      </c>
      <c r="CR555" s="10"/>
      <c r="CS555" s="10"/>
      <c r="CT555" s="638"/>
      <c r="CU555" s="531">
        <v>0.27000001072883606</v>
      </c>
      <c r="CW555" s="20" t="s">
        <v>109</v>
      </c>
      <c r="CX555" s="10"/>
      <c r="CY555" s="10"/>
      <c r="CZ555" s="638"/>
      <c r="DA555" s="531">
        <v>0.35</v>
      </c>
      <c r="DC555" s="640" t="s">
        <v>763</v>
      </c>
      <c r="DD555" s="10"/>
      <c r="DE555" s="10"/>
      <c r="DF555" s="638"/>
      <c r="DG555" s="531">
        <v>0</v>
      </c>
    </row>
    <row r="556" spans="5:111" x14ac:dyDescent="0.3">
      <c r="E556" s="978" t="s">
        <v>1007</v>
      </c>
      <c r="F556" s="979"/>
      <c r="G556" s="979"/>
      <c r="H556" s="980"/>
      <c r="I556" s="981">
        <v>0.28299999999999997</v>
      </c>
      <c r="K556" s="852" t="s">
        <v>1011</v>
      </c>
      <c r="L556" s="853"/>
      <c r="M556" s="853"/>
      <c r="N556" s="854"/>
      <c r="O556" s="855">
        <v>0.26</v>
      </c>
      <c r="Q556" s="718" t="s">
        <v>1012</v>
      </c>
      <c r="R556" s="719"/>
      <c r="S556" s="719"/>
      <c r="T556" s="720"/>
      <c r="U556" s="721">
        <v>0.27300000000000002</v>
      </c>
      <c r="W556" s="20" t="s">
        <v>1016</v>
      </c>
      <c r="X556" s="288"/>
      <c r="Y556" s="10"/>
      <c r="Z556" s="10"/>
      <c r="AA556" s="531">
        <v>0.20699999999999999</v>
      </c>
      <c r="AC556" s="20" t="s">
        <v>348</v>
      </c>
      <c r="AD556" s="288"/>
      <c r="AE556" s="10"/>
      <c r="AF556" s="10"/>
      <c r="AG556" s="531">
        <v>0.25</v>
      </c>
      <c r="AI556" s="20" t="s">
        <v>405</v>
      </c>
      <c r="AJ556" s="10"/>
      <c r="AK556" s="10"/>
      <c r="AL556" s="11"/>
      <c r="AM556" s="531">
        <v>0</v>
      </c>
      <c r="AO556" s="20" t="s">
        <v>180</v>
      </c>
      <c r="AP556" s="10"/>
      <c r="AQ556" s="10"/>
      <c r="AR556" s="10"/>
      <c r="AS556" s="531">
        <v>0.40000000596046448</v>
      </c>
      <c r="AU556" s="20" t="s">
        <v>181</v>
      </c>
      <c r="AV556" s="288"/>
      <c r="AW556" s="10"/>
      <c r="AX556" s="636"/>
      <c r="AY556" s="531">
        <v>1.9999999552965164E-2</v>
      </c>
      <c r="BA556" s="20" t="s">
        <v>162</v>
      </c>
      <c r="BB556" s="10"/>
      <c r="BC556" s="10"/>
      <c r="BD556" s="10"/>
      <c r="BE556" s="531">
        <v>0.15000000596046448</v>
      </c>
      <c r="BG556" s="20" t="s">
        <v>26</v>
      </c>
      <c r="BH556" s="10"/>
      <c r="BI556" s="10"/>
      <c r="BJ556" s="11"/>
      <c r="BK556" s="531">
        <v>0.40000000596046448</v>
      </c>
      <c r="BM556" s="20" t="s">
        <v>443</v>
      </c>
      <c r="BN556" s="10"/>
      <c r="BO556" s="10"/>
      <c r="BP556" s="10"/>
      <c r="BQ556" s="531">
        <v>0.27000001072883606</v>
      </c>
      <c r="BS556" s="20" t="s">
        <v>101</v>
      </c>
      <c r="BT556" s="10"/>
      <c r="BU556" s="10"/>
      <c r="BV556" s="638"/>
      <c r="BW556" s="531">
        <v>0.2800000011920929</v>
      </c>
      <c r="BY556" s="640" t="s">
        <v>33</v>
      </c>
      <c r="BZ556" s="640"/>
      <c r="CA556" s="641"/>
      <c r="CB556" s="641"/>
      <c r="CC556" s="531">
        <v>0.14000000059604645</v>
      </c>
      <c r="CE556" s="20" t="s">
        <v>768</v>
      </c>
      <c r="CF556" s="10"/>
      <c r="CG556" s="10"/>
      <c r="CH556" s="638"/>
      <c r="CI556" s="531">
        <v>0.23</v>
      </c>
      <c r="CK556" s="20" t="s">
        <v>762</v>
      </c>
      <c r="CL556" s="10"/>
      <c r="CM556" s="10"/>
      <c r="CN556" s="638"/>
      <c r="CO556" s="531">
        <v>0.21</v>
      </c>
      <c r="CQ556" s="20" t="s">
        <v>39</v>
      </c>
      <c r="CR556" s="10"/>
      <c r="CS556" s="10"/>
      <c r="CT556" s="638"/>
      <c r="CU556" s="531">
        <v>0</v>
      </c>
      <c r="CW556" s="20" t="s">
        <v>32</v>
      </c>
      <c r="CX556" s="10"/>
      <c r="CY556" s="10"/>
      <c r="CZ556" s="638"/>
      <c r="DA556" s="531">
        <v>0.36</v>
      </c>
      <c r="DC556" s="640" t="s">
        <v>109</v>
      </c>
      <c r="DD556" s="10"/>
      <c r="DE556" s="10"/>
      <c r="DF556" s="638"/>
      <c r="DG556" s="531">
        <v>0.35</v>
      </c>
    </row>
    <row r="557" spans="5:111" ht="14.45" customHeight="1" x14ac:dyDescent="0.3">
      <c r="E557" s="978" t="s">
        <v>1008</v>
      </c>
      <c r="F557" s="979"/>
      <c r="G557" s="979"/>
      <c r="H557" s="980"/>
      <c r="I557" s="981">
        <v>0.26200000000000001</v>
      </c>
      <c r="K557" s="852" t="s">
        <v>1013</v>
      </c>
      <c r="L557" s="853"/>
      <c r="M557" s="853"/>
      <c r="N557" s="854"/>
      <c r="O557" s="855">
        <v>0.25700000000000001</v>
      </c>
      <c r="Q557" s="718" t="s">
        <v>1014</v>
      </c>
      <c r="R557" s="719"/>
      <c r="S557" s="719"/>
      <c r="T557" s="720"/>
      <c r="U557" s="721">
        <v>0.27200000000000002</v>
      </c>
      <c r="W557" s="20" t="s">
        <v>1017</v>
      </c>
      <c r="X557" s="288"/>
      <c r="Y557" s="10"/>
      <c r="Z557" s="10"/>
      <c r="AA557" s="531">
        <v>0.16800000000000001</v>
      </c>
      <c r="AC557" s="20" t="s">
        <v>405</v>
      </c>
      <c r="AD557" s="288"/>
      <c r="AE557" s="10"/>
      <c r="AF557" s="10"/>
      <c r="AG557" s="531">
        <v>0</v>
      </c>
      <c r="AI557" s="20" t="s">
        <v>465</v>
      </c>
      <c r="AJ557" s="10"/>
      <c r="AK557" s="10"/>
      <c r="AL557" s="11"/>
      <c r="AM557" s="531">
        <v>0.31000000238418579</v>
      </c>
      <c r="AO557" s="20" t="s">
        <v>349</v>
      </c>
      <c r="AP557" s="10"/>
      <c r="AQ557" s="10"/>
      <c r="AR557" s="10"/>
      <c r="AS557" s="531">
        <v>0</v>
      </c>
      <c r="AU557" s="20" t="s">
        <v>303</v>
      </c>
      <c r="AV557" s="288"/>
      <c r="AW557" s="10"/>
      <c r="AX557" s="636"/>
      <c r="AY557" s="531">
        <v>0</v>
      </c>
      <c r="BA557" s="20" t="s">
        <v>97</v>
      </c>
      <c r="BB557" s="10"/>
      <c r="BC557" s="10"/>
      <c r="BD557" s="10"/>
      <c r="BE557" s="531">
        <v>0</v>
      </c>
      <c r="BG557" s="20" t="s">
        <v>184</v>
      </c>
      <c r="BH557" s="20"/>
      <c r="BI557" s="636"/>
      <c r="BJ557" s="11"/>
      <c r="BK557" s="531">
        <v>0.40000000596046448</v>
      </c>
      <c r="BM557" s="20" t="s">
        <v>100</v>
      </c>
      <c r="BN557" s="10"/>
      <c r="BO557" s="10"/>
      <c r="BP557" s="10"/>
      <c r="BQ557" s="531">
        <v>0.25999999046325684</v>
      </c>
      <c r="BS557" s="20" t="s">
        <v>102</v>
      </c>
      <c r="BT557" s="10"/>
      <c r="BU557" s="10"/>
      <c r="BV557" s="638"/>
      <c r="BW557" s="531">
        <v>0.36000001430511475</v>
      </c>
      <c r="BY557" s="640" t="s">
        <v>34</v>
      </c>
      <c r="BZ557" s="640"/>
      <c r="CA557" s="641"/>
      <c r="CB557" s="641"/>
      <c r="CC557" s="531">
        <v>0.12999999523162842</v>
      </c>
      <c r="CE557" s="20" t="s">
        <v>33</v>
      </c>
      <c r="CF557" s="10"/>
      <c r="CG557" s="10"/>
      <c r="CH557" s="638"/>
      <c r="CI557" s="531">
        <v>0.08</v>
      </c>
      <c r="CK557" s="20" t="s">
        <v>41</v>
      </c>
      <c r="CL557" s="10"/>
      <c r="CM557" s="10"/>
      <c r="CN557" s="638"/>
      <c r="CO557" s="531">
        <v>0.28000000000000003</v>
      </c>
      <c r="CQ557" s="20" t="s">
        <v>762</v>
      </c>
      <c r="CR557" s="10"/>
      <c r="CS557" s="10"/>
      <c r="CT557" s="638"/>
      <c r="CU557" s="531">
        <v>0.23999999463558197</v>
      </c>
      <c r="CW557" s="1222" t="s">
        <v>1548</v>
      </c>
      <c r="CX557" s="1222"/>
      <c r="CY557" s="1222"/>
      <c r="CZ557" s="1222"/>
      <c r="DA557" s="1222"/>
      <c r="DC557" s="640" t="s">
        <v>764</v>
      </c>
      <c r="DD557" s="10"/>
      <c r="DE557" s="10"/>
      <c r="DF557" s="638"/>
      <c r="DG557" s="531">
        <v>0.4</v>
      </c>
    </row>
    <row r="558" spans="5:111" x14ac:dyDescent="0.3">
      <c r="E558" s="978" t="s">
        <v>1640</v>
      </c>
      <c r="F558" s="979"/>
      <c r="G558" s="979"/>
      <c r="H558" s="980"/>
      <c r="I558" s="981">
        <v>0.28199999999999997</v>
      </c>
      <c r="K558" s="852" t="s">
        <v>1014</v>
      </c>
      <c r="L558" s="853"/>
      <c r="M558" s="853"/>
      <c r="N558" s="854"/>
      <c r="O558" s="855">
        <v>0.26</v>
      </c>
      <c r="Q558" s="718" t="s">
        <v>1015</v>
      </c>
      <c r="R558" s="719"/>
      <c r="S558" s="719"/>
      <c r="T558" s="720"/>
      <c r="U558" s="721">
        <v>0</v>
      </c>
      <c r="W558" s="20" t="s">
        <v>546</v>
      </c>
      <c r="X558" s="288"/>
      <c r="Y558" s="10"/>
      <c r="Z558" s="10"/>
      <c r="AA558" s="531">
        <v>0.25800000000000001</v>
      </c>
      <c r="AC558" s="20" t="s">
        <v>465</v>
      </c>
      <c r="AD558" s="288"/>
      <c r="AE558" s="10"/>
      <c r="AF558" s="10"/>
      <c r="AG558" s="531">
        <v>0.22</v>
      </c>
      <c r="AI558" s="20" t="s">
        <v>320</v>
      </c>
      <c r="AJ558" s="10"/>
      <c r="AK558" s="10"/>
      <c r="AL558" s="11"/>
      <c r="AM558" s="531">
        <v>0</v>
      </c>
      <c r="AO558" s="20" t="s">
        <v>932</v>
      </c>
      <c r="AP558" s="10"/>
      <c r="AQ558" s="10"/>
      <c r="AR558" s="10"/>
      <c r="AS558" s="531">
        <v>0.11999999731779099</v>
      </c>
      <c r="AU558" s="20" t="s">
        <v>239</v>
      </c>
      <c r="AV558" s="288"/>
      <c r="AW558" s="10"/>
      <c r="AX558" s="636"/>
      <c r="AY558" s="531">
        <v>0</v>
      </c>
      <c r="BA558" s="20" t="s">
        <v>183</v>
      </c>
      <c r="BB558" s="10"/>
      <c r="BC558" s="10"/>
      <c r="BD558" s="10"/>
      <c r="BE558" s="531">
        <v>0</v>
      </c>
      <c r="BG558" s="20" t="s">
        <v>185</v>
      </c>
      <c r="BH558" s="20"/>
      <c r="BI558" s="636"/>
      <c r="BJ558" s="11"/>
      <c r="BK558" s="531">
        <v>0</v>
      </c>
      <c r="BM558" s="20" t="s">
        <v>42</v>
      </c>
      <c r="BN558" s="10"/>
      <c r="BO558" s="10"/>
      <c r="BP558" s="10"/>
      <c r="BQ558" s="531">
        <v>0</v>
      </c>
      <c r="BS558" s="20" t="s">
        <v>103</v>
      </c>
      <c r="BT558" s="10"/>
      <c r="BU558" s="10"/>
      <c r="BV558" s="638"/>
      <c r="BW558" s="531">
        <v>0.31999999284744263</v>
      </c>
      <c r="BY558" s="640" t="s">
        <v>30</v>
      </c>
      <c r="BZ558" s="640"/>
      <c r="CA558" s="641"/>
      <c r="CB558" s="641"/>
      <c r="CC558" s="531">
        <v>9.9999997764825821E-3</v>
      </c>
      <c r="CE558" s="20" t="s">
        <v>34</v>
      </c>
      <c r="CF558" s="10"/>
      <c r="CG558" s="10"/>
      <c r="CH558" s="638"/>
      <c r="CI558" s="531">
        <v>0.08</v>
      </c>
      <c r="CK558" s="20" t="s">
        <v>769</v>
      </c>
      <c r="CL558" s="10"/>
      <c r="CM558" s="10"/>
      <c r="CN558" s="638"/>
      <c r="CO558" s="531">
        <v>0</v>
      </c>
      <c r="CQ558" s="20" t="s">
        <v>27</v>
      </c>
      <c r="CR558" s="10"/>
      <c r="CS558" s="10"/>
      <c r="CT558" s="638"/>
      <c r="CU558" s="531">
        <v>0.12999999523162842</v>
      </c>
      <c r="CW558" s="1223"/>
      <c r="CX558" s="1223"/>
      <c r="CY558" s="1223"/>
      <c r="CZ558" s="1223"/>
      <c r="DA558" s="1223"/>
      <c r="DC558" s="640" t="s">
        <v>32</v>
      </c>
      <c r="DD558" s="10"/>
      <c r="DE558" s="10"/>
      <c r="DF558" s="638"/>
      <c r="DG558" s="531">
        <v>0.31</v>
      </c>
    </row>
    <row r="559" spans="5:111" ht="14.45" customHeight="1" x14ac:dyDescent="0.3">
      <c r="E559" s="978" t="s">
        <v>1011</v>
      </c>
      <c r="F559" s="979"/>
      <c r="G559" s="979"/>
      <c r="H559" s="980"/>
      <c r="I559" s="981">
        <v>0.28299999999999997</v>
      </c>
      <c r="K559" s="852" t="s">
        <v>1015</v>
      </c>
      <c r="L559" s="853"/>
      <c r="M559" s="853"/>
      <c r="N559" s="854"/>
      <c r="O559" s="855">
        <v>0</v>
      </c>
      <c r="Q559" s="718" t="s">
        <v>1016</v>
      </c>
      <c r="R559" s="719"/>
      <c r="S559" s="719"/>
      <c r="T559" s="720"/>
      <c r="U559" s="721">
        <v>0.20399999999999999</v>
      </c>
      <c r="W559" s="20" t="s">
        <v>1021</v>
      </c>
      <c r="X559" s="288"/>
      <c r="Y559" s="10"/>
      <c r="Z559" s="10"/>
      <c r="AA559" s="531">
        <v>0</v>
      </c>
      <c r="AC559" s="20" t="s">
        <v>539</v>
      </c>
      <c r="AD559" s="288"/>
      <c r="AE559" s="10"/>
      <c r="AF559" s="10"/>
      <c r="AG559" s="531">
        <v>0</v>
      </c>
      <c r="AI559" s="20" t="s">
        <v>180</v>
      </c>
      <c r="AJ559" s="10"/>
      <c r="AK559" s="10"/>
      <c r="AL559" s="11"/>
      <c r="AM559" s="531">
        <v>0.30000001192092896</v>
      </c>
      <c r="AO559" s="20" t="s">
        <v>181</v>
      </c>
      <c r="AP559" s="10"/>
      <c r="AQ559" s="10"/>
      <c r="AR559" s="10"/>
      <c r="AS559" s="531">
        <v>0.34999999403953552</v>
      </c>
      <c r="AU559" s="20" t="s">
        <v>318</v>
      </c>
      <c r="AV559" s="288"/>
      <c r="AW559" s="10"/>
      <c r="AX559" s="636"/>
      <c r="AY559" s="531">
        <v>0</v>
      </c>
      <c r="BA559" s="20" t="s">
        <v>240</v>
      </c>
      <c r="BB559" s="10"/>
      <c r="BC559" s="10"/>
      <c r="BD559" s="10"/>
      <c r="BE559" s="531">
        <v>0</v>
      </c>
      <c r="BG559" s="20" t="s">
        <v>186</v>
      </c>
      <c r="BH559" s="20"/>
      <c r="BI559" s="636"/>
      <c r="BJ559" s="11"/>
      <c r="BK559" s="531">
        <v>0</v>
      </c>
      <c r="BM559" s="20" t="s">
        <v>327</v>
      </c>
      <c r="BN559" s="10"/>
      <c r="BO559" s="10"/>
      <c r="BP559" s="10"/>
      <c r="BQ559" s="531">
        <v>0.33000001311302185</v>
      </c>
      <c r="BS559" s="20" t="s">
        <v>36</v>
      </c>
      <c r="BT559" s="10"/>
      <c r="BU559" s="10"/>
      <c r="BV559" s="638"/>
      <c r="BW559" s="531">
        <v>0</v>
      </c>
      <c r="BY559" s="640" t="s">
        <v>38</v>
      </c>
      <c r="BZ559" s="641"/>
      <c r="CA559" s="641"/>
      <c r="CB559" s="641"/>
      <c r="CC559" s="531">
        <v>0</v>
      </c>
      <c r="CE559" s="20" t="s">
        <v>30</v>
      </c>
      <c r="CF559" s="10"/>
      <c r="CG559" s="10"/>
      <c r="CH559" s="638"/>
      <c r="CI559" s="531">
        <v>0</v>
      </c>
      <c r="CK559" s="20" t="s">
        <v>27</v>
      </c>
      <c r="CL559" s="10"/>
      <c r="CM559" s="10"/>
      <c r="CN559" s="638"/>
      <c r="CO559" s="531">
        <v>0.1</v>
      </c>
      <c r="CQ559" s="20" t="s">
        <v>109</v>
      </c>
      <c r="CR559" s="10"/>
      <c r="CS559" s="10"/>
      <c r="CT559" s="638"/>
      <c r="CU559" s="531">
        <v>0.28999999165534973</v>
      </c>
      <c r="DC559" s="1222" t="s">
        <v>1548</v>
      </c>
      <c r="DD559" s="1222"/>
      <c r="DE559" s="1222"/>
      <c r="DF559" s="1222"/>
      <c r="DG559" s="1222"/>
    </row>
    <row r="560" spans="5:111" x14ac:dyDescent="0.3">
      <c r="E560" s="978" t="s">
        <v>1013</v>
      </c>
      <c r="F560" s="979"/>
      <c r="G560" s="979"/>
      <c r="H560" s="980"/>
      <c r="I560" s="981">
        <v>0.28100000000000003</v>
      </c>
      <c r="K560" s="852" t="s">
        <v>1015</v>
      </c>
      <c r="L560" s="853"/>
      <c r="M560" s="853"/>
      <c r="N560" s="854"/>
      <c r="O560" s="855">
        <v>0</v>
      </c>
      <c r="Q560" s="718" t="s">
        <v>1017</v>
      </c>
      <c r="R560" s="719"/>
      <c r="S560" s="719"/>
      <c r="T560" s="720"/>
      <c r="U560" s="721">
        <v>0.26400000000000001</v>
      </c>
      <c r="W560" s="20" t="s">
        <v>1026</v>
      </c>
      <c r="X560" s="288"/>
      <c r="Y560" s="10"/>
      <c r="Z560" s="10"/>
      <c r="AA560" s="531">
        <v>0.13100000000000001</v>
      </c>
      <c r="AC560" s="20" t="s">
        <v>540</v>
      </c>
      <c r="AD560" s="288"/>
      <c r="AE560" s="10"/>
      <c r="AF560" s="10"/>
      <c r="AG560" s="531">
        <v>0</v>
      </c>
      <c r="AI560" s="20" t="s">
        <v>466</v>
      </c>
      <c r="AJ560" s="10"/>
      <c r="AK560" s="10"/>
      <c r="AL560" s="11"/>
      <c r="AM560" s="531">
        <v>0</v>
      </c>
      <c r="AO560" s="20" t="s">
        <v>239</v>
      </c>
      <c r="AP560" s="10"/>
      <c r="AQ560" s="10"/>
      <c r="AR560" s="10"/>
      <c r="AS560" s="531">
        <v>0</v>
      </c>
      <c r="AU560" s="20" t="s">
        <v>182</v>
      </c>
      <c r="AV560" s="288"/>
      <c r="AW560" s="10"/>
      <c r="AX560" s="636"/>
      <c r="AY560" s="531">
        <v>0.40999999642372131</v>
      </c>
      <c r="BA560" s="20" t="s">
        <v>241</v>
      </c>
      <c r="BB560" s="10"/>
      <c r="BC560" s="10"/>
      <c r="BD560" s="10"/>
      <c r="BE560" s="531">
        <v>0.18000000715255737</v>
      </c>
      <c r="BG560" s="20" t="s">
        <v>323</v>
      </c>
      <c r="BH560" s="10"/>
      <c r="BI560" s="10"/>
      <c r="BJ560" s="11"/>
      <c r="BK560" s="531">
        <v>2.9999999329447746E-2</v>
      </c>
      <c r="BM560" s="20" t="s">
        <v>101</v>
      </c>
      <c r="BN560" s="10"/>
      <c r="BO560" s="10"/>
      <c r="BP560" s="10"/>
      <c r="BQ560" s="531">
        <v>0</v>
      </c>
      <c r="BS560" s="20" t="s">
        <v>29</v>
      </c>
      <c r="BT560" s="10"/>
      <c r="BU560" s="10"/>
      <c r="BV560" s="638"/>
      <c r="BW560" s="531">
        <v>0.23999999463558197</v>
      </c>
      <c r="BY560" s="640" t="s">
        <v>39</v>
      </c>
      <c r="BZ560" s="641"/>
      <c r="CA560" s="641"/>
      <c r="CB560" s="641"/>
      <c r="CC560" s="531">
        <v>0</v>
      </c>
      <c r="CE560" s="20" t="s">
        <v>39</v>
      </c>
      <c r="CF560" s="10"/>
      <c r="CG560" s="10"/>
      <c r="CH560" s="638"/>
      <c r="CI560" s="531">
        <v>0</v>
      </c>
      <c r="CK560" s="20" t="s">
        <v>109</v>
      </c>
      <c r="CL560" s="10"/>
      <c r="CM560" s="10"/>
      <c r="CN560" s="638"/>
      <c r="CO560" s="531">
        <v>0.23</v>
      </c>
      <c r="CQ560" s="20" t="s">
        <v>764</v>
      </c>
      <c r="CR560" s="10"/>
      <c r="CS560" s="10"/>
      <c r="CT560" s="638"/>
      <c r="CU560" s="531">
        <v>0.27000001072883606</v>
      </c>
      <c r="DC560" s="1223"/>
      <c r="DD560" s="1223"/>
      <c r="DE560" s="1223"/>
      <c r="DF560" s="1223"/>
      <c r="DG560" s="1223"/>
    </row>
    <row r="561" spans="5:99" x14ac:dyDescent="0.3">
      <c r="E561" s="978" t="s">
        <v>1014</v>
      </c>
      <c r="F561" s="979"/>
      <c r="G561" s="979"/>
      <c r="H561" s="980"/>
      <c r="I561" s="981">
        <v>0.28199999999999997</v>
      </c>
      <c r="K561" s="852" t="s">
        <v>304</v>
      </c>
      <c r="L561" s="853"/>
      <c r="M561" s="853"/>
      <c r="N561" s="854"/>
      <c r="O561" s="855">
        <v>0.26</v>
      </c>
      <c r="Q561" s="718" t="s">
        <v>546</v>
      </c>
      <c r="R561" s="719"/>
      <c r="S561" s="719"/>
      <c r="T561" s="720"/>
      <c r="U561" s="721">
        <v>0.27</v>
      </c>
      <c r="W561" s="20" t="s">
        <v>1027</v>
      </c>
      <c r="X561" s="288"/>
      <c r="Y561" s="10"/>
      <c r="Z561" s="10"/>
      <c r="AA561" s="531">
        <v>0.25900000000000001</v>
      </c>
      <c r="AC561" s="20" t="s">
        <v>320</v>
      </c>
      <c r="AD561" s="288"/>
      <c r="AE561" s="10"/>
      <c r="AF561" s="10"/>
      <c r="AG561" s="531">
        <v>0</v>
      </c>
      <c r="AI561" s="20" t="s">
        <v>31</v>
      </c>
      <c r="AJ561" s="10"/>
      <c r="AK561" s="10"/>
      <c r="AL561" s="11"/>
      <c r="AM561" s="531">
        <v>0.18000000715255737</v>
      </c>
      <c r="AO561" s="20" t="s">
        <v>933</v>
      </c>
      <c r="AP561" s="10"/>
      <c r="AQ561" s="10"/>
      <c r="AR561" s="10"/>
      <c r="AS561" s="531">
        <v>0</v>
      </c>
      <c r="AU561" s="20" t="s">
        <v>161</v>
      </c>
      <c r="AV561" s="288"/>
      <c r="AW561" s="10"/>
      <c r="AX561" s="636"/>
      <c r="AY561" s="531">
        <v>0</v>
      </c>
      <c r="BA561" s="20" t="s">
        <v>163</v>
      </c>
      <c r="BB561" s="10"/>
      <c r="BC561" s="10"/>
      <c r="BD561" s="10"/>
      <c r="BE561" s="531">
        <v>0</v>
      </c>
      <c r="BG561" s="20" t="s">
        <v>187</v>
      </c>
      <c r="BH561" s="10"/>
      <c r="BI561" s="10"/>
      <c r="BJ561" s="11"/>
      <c r="BK561" s="531">
        <v>1.9999999552965164E-2</v>
      </c>
      <c r="BM561" s="20" t="s">
        <v>165</v>
      </c>
      <c r="BN561" s="10"/>
      <c r="BO561" s="10"/>
      <c r="BP561" s="10"/>
      <c r="BQ561" s="531">
        <v>0</v>
      </c>
      <c r="BS561" s="20" t="s">
        <v>447</v>
      </c>
      <c r="BT561" s="10"/>
      <c r="BU561" s="10"/>
      <c r="BV561" s="638"/>
      <c r="BW561" s="531">
        <v>0.34999999403953552</v>
      </c>
      <c r="BY561" s="640" t="s">
        <v>446</v>
      </c>
      <c r="BZ561" s="641"/>
      <c r="CA561" s="641"/>
      <c r="CB561" s="641"/>
      <c r="CC561" s="531">
        <v>0.23999999463558197</v>
      </c>
      <c r="CE561" s="20" t="s">
        <v>762</v>
      </c>
      <c r="CF561" s="10"/>
      <c r="CG561" s="10"/>
      <c r="CH561" s="638"/>
      <c r="CI561" s="531">
        <v>0.23</v>
      </c>
      <c r="CK561" s="20" t="s">
        <v>764</v>
      </c>
      <c r="CL561" s="10"/>
      <c r="CM561" s="10"/>
      <c r="CN561" s="638"/>
      <c r="CO561" s="531">
        <v>0.28000000000000003</v>
      </c>
      <c r="CQ561" s="20" t="s">
        <v>32</v>
      </c>
      <c r="CR561" s="10"/>
      <c r="CS561" s="10"/>
      <c r="CT561" s="638"/>
      <c r="CU561" s="531">
        <v>0.30000001192092896</v>
      </c>
    </row>
    <row r="562" spans="5:99" ht="14.45" customHeight="1" x14ac:dyDescent="0.3">
      <c r="E562" s="978" t="s">
        <v>1015</v>
      </c>
      <c r="F562" s="979"/>
      <c r="G562" s="979"/>
      <c r="H562" s="980"/>
      <c r="I562" s="981">
        <v>0.26400000000000001</v>
      </c>
      <c r="K562" s="852" t="s">
        <v>1016</v>
      </c>
      <c r="L562" s="853"/>
      <c r="M562" s="853"/>
      <c r="N562" s="854"/>
      <c r="O562" s="855">
        <v>0.14000000000000001</v>
      </c>
      <c r="Q562" s="718" t="s">
        <v>1377</v>
      </c>
      <c r="R562" s="719"/>
      <c r="S562" s="719"/>
      <c r="T562" s="720"/>
      <c r="U562" s="721">
        <v>0</v>
      </c>
      <c r="W562" s="20" t="s">
        <v>1033</v>
      </c>
      <c r="X562" s="288"/>
      <c r="Y562" s="10"/>
      <c r="Z562" s="10"/>
      <c r="AA562" s="531">
        <v>0.25600000000000001</v>
      </c>
      <c r="AC562" s="20" t="s">
        <v>180</v>
      </c>
      <c r="AD562" s="288"/>
      <c r="AE562" s="10"/>
      <c r="AF562" s="10"/>
      <c r="AG562" s="531">
        <v>0</v>
      </c>
      <c r="AI562" s="20" t="s">
        <v>181</v>
      </c>
      <c r="AJ562" s="10"/>
      <c r="AK562" s="10"/>
      <c r="AL562" s="11"/>
      <c r="AM562" s="531">
        <v>0</v>
      </c>
      <c r="AO562" s="20" t="s">
        <v>182</v>
      </c>
      <c r="AP562" s="10"/>
      <c r="AQ562" s="10"/>
      <c r="AR562" s="10"/>
      <c r="AS562" s="531">
        <v>0.28999999165534973</v>
      </c>
      <c r="AU562" s="20" t="s">
        <v>304</v>
      </c>
      <c r="AV562" s="288"/>
      <c r="AW562" s="10"/>
      <c r="AX562" s="636"/>
      <c r="AY562" s="531">
        <v>0</v>
      </c>
      <c r="BA562" s="20" t="s">
        <v>99</v>
      </c>
      <c r="BB562" s="10"/>
      <c r="BC562" s="10"/>
      <c r="BD562" s="10"/>
      <c r="BE562" s="531">
        <v>0</v>
      </c>
      <c r="BG562" s="20" t="s">
        <v>443</v>
      </c>
      <c r="BH562" s="10"/>
      <c r="BI562" s="10"/>
      <c r="BJ562" s="11"/>
      <c r="BK562" s="531">
        <v>0.34000000357627869</v>
      </c>
      <c r="BM562" s="20" t="s">
        <v>102</v>
      </c>
      <c r="BN562" s="10"/>
      <c r="BO562" s="10"/>
      <c r="BP562" s="10"/>
      <c r="BQ562" s="531">
        <v>0.31000000238418579</v>
      </c>
      <c r="BS562" s="20" t="s">
        <v>33</v>
      </c>
      <c r="BT562" s="10"/>
      <c r="BU562" s="10"/>
      <c r="BV562" s="638"/>
      <c r="BW562" s="531">
        <v>0.23000000417232513</v>
      </c>
      <c r="BY562" s="640" t="s">
        <v>41</v>
      </c>
      <c r="BZ562" s="641"/>
      <c r="CA562" s="641"/>
      <c r="CB562" s="641"/>
      <c r="CC562" s="531">
        <v>0</v>
      </c>
      <c r="CE562" s="20" t="s">
        <v>41</v>
      </c>
      <c r="CF562" s="10"/>
      <c r="CG562" s="10"/>
      <c r="CH562" s="638"/>
      <c r="CI562" s="531">
        <v>0.33</v>
      </c>
      <c r="CK562" s="20" t="s">
        <v>40</v>
      </c>
      <c r="CL562" s="10"/>
      <c r="CM562" s="10"/>
      <c r="CN562" s="638"/>
      <c r="CO562" s="531">
        <v>0</v>
      </c>
      <c r="CQ562" s="1227" t="s">
        <v>1548</v>
      </c>
      <c r="CR562" s="1227"/>
      <c r="CS562" s="1227"/>
      <c r="CT562" s="1227"/>
      <c r="CU562" s="1227"/>
    </row>
    <row r="563" spans="5:99" x14ac:dyDescent="0.3">
      <c r="E563" s="978" t="s">
        <v>304</v>
      </c>
      <c r="F563" s="979"/>
      <c r="G563" s="979"/>
      <c r="H563" s="980"/>
      <c r="I563" s="981">
        <v>0.28299999999999997</v>
      </c>
      <c r="K563" s="852" t="s">
        <v>1017</v>
      </c>
      <c r="L563" s="853"/>
      <c r="M563" s="853"/>
      <c r="N563" s="854"/>
      <c r="O563" s="855">
        <v>0.25700000000000001</v>
      </c>
      <c r="Q563" s="718" t="s">
        <v>1023</v>
      </c>
      <c r="R563" s="719"/>
      <c r="S563" s="719"/>
      <c r="T563" s="720"/>
      <c r="U563" s="721">
        <v>0</v>
      </c>
      <c r="W563" s="20" t="s">
        <v>1044</v>
      </c>
      <c r="X563" s="288"/>
      <c r="Y563" s="10"/>
      <c r="Z563" s="10"/>
      <c r="AA563" s="531">
        <v>0</v>
      </c>
      <c r="AC563" s="20" t="s">
        <v>541</v>
      </c>
      <c r="AD563" s="288"/>
      <c r="AE563" s="10"/>
      <c r="AF563" s="10"/>
      <c r="AG563" s="531">
        <v>0</v>
      </c>
      <c r="AI563" s="20" t="s">
        <v>239</v>
      </c>
      <c r="AJ563" s="10"/>
      <c r="AK563" s="10"/>
      <c r="AL563" s="11"/>
      <c r="AM563" s="531">
        <v>0</v>
      </c>
      <c r="AO563" s="20" t="s">
        <v>161</v>
      </c>
      <c r="AP563" s="10"/>
      <c r="AQ563" s="10"/>
      <c r="AR563" s="10"/>
      <c r="AS563" s="531">
        <v>0</v>
      </c>
      <c r="AU563" s="20" t="s">
        <v>162</v>
      </c>
      <c r="AV563" s="288"/>
      <c r="AW563" s="10"/>
      <c r="AX563" s="636"/>
      <c r="AY563" s="531">
        <v>0.10999999940395355</v>
      </c>
      <c r="BA563" s="20" t="s">
        <v>242</v>
      </c>
      <c r="BB563" s="10"/>
      <c r="BC563" s="10"/>
      <c r="BD563" s="10"/>
      <c r="BE563" s="531">
        <v>0</v>
      </c>
      <c r="BG563" s="20" t="s">
        <v>188</v>
      </c>
      <c r="BH563" s="636"/>
      <c r="BI563" s="636"/>
      <c r="BJ563" s="11"/>
      <c r="BK563" s="531">
        <v>0</v>
      </c>
      <c r="BM563" s="20" t="s">
        <v>36</v>
      </c>
      <c r="BN563" s="10"/>
      <c r="BO563" s="10"/>
      <c r="BP563" s="10"/>
      <c r="BQ563" s="531">
        <v>0</v>
      </c>
      <c r="BS563" s="20" t="s">
        <v>34</v>
      </c>
      <c r="BT563" s="10"/>
      <c r="BU563" s="10"/>
      <c r="BV563" s="638"/>
      <c r="BW563" s="531">
        <v>0.23000000417232513</v>
      </c>
      <c r="BY563" s="640" t="s">
        <v>27</v>
      </c>
      <c r="BZ563" s="641"/>
      <c r="CA563" s="641"/>
      <c r="CB563" s="641"/>
      <c r="CC563" s="531">
        <v>0.23999999463558197</v>
      </c>
      <c r="CE563" s="20" t="s">
        <v>27</v>
      </c>
      <c r="CF563" s="10"/>
      <c r="CG563" s="10"/>
      <c r="CH563" s="638"/>
      <c r="CI563" s="531">
        <v>0.17</v>
      </c>
      <c r="CK563" s="20" t="s">
        <v>32</v>
      </c>
      <c r="CL563" s="10"/>
      <c r="CM563" s="10"/>
      <c r="CN563" s="638"/>
      <c r="CO563" s="531">
        <v>0.26</v>
      </c>
      <c r="CQ563" s="951"/>
      <c r="CR563" s="951"/>
      <c r="CS563" s="951"/>
      <c r="CT563" s="951"/>
      <c r="CU563" s="951"/>
    </row>
    <row r="564" spans="5:99" ht="14.45" customHeight="1" x14ac:dyDescent="0.3">
      <c r="E564" s="978" t="s">
        <v>1016</v>
      </c>
      <c r="F564" s="979"/>
      <c r="G564" s="979"/>
      <c r="H564" s="980"/>
      <c r="I564" s="981">
        <v>0.16</v>
      </c>
      <c r="K564" s="852" t="s">
        <v>546</v>
      </c>
      <c r="L564" s="853"/>
      <c r="M564" s="853"/>
      <c r="N564" s="854"/>
      <c r="O564" s="855">
        <v>0.25600000000000001</v>
      </c>
      <c r="Q564" s="718" t="s">
        <v>1026</v>
      </c>
      <c r="R564" s="719"/>
      <c r="S564" s="719"/>
      <c r="T564" s="720"/>
      <c r="U564" s="721">
        <v>0.19500000000000001</v>
      </c>
      <c r="W564" s="20" t="s">
        <v>1046</v>
      </c>
      <c r="X564" s="288"/>
      <c r="Y564" s="10"/>
      <c r="Z564" s="10"/>
      <c r="AA564" s="531">
        <v>0.254</v>
      </c>
      <c r="AC564" s="20" t="s">
        <v>31</v>
      </c>
      <c r="AD564" s="288"/>
      <c r="AE564" s="10"/>
      <c r="AF564" s="10"/>
      <c r="AG564" s="531">
        <v>0.14000000000000001</v>
      </c>
      <c r="AI564" s="20" t="s">
        <v>318</v>
      </c>
      <c r="AJ564" s="10"/>
      <c r="AK564" s="10"/>
      <c r="AL564" s="11"/>
      <c r="AM564" s="531">
        <v>0</v>
      </c>
      <c r="AO564" s="20" t="s">
        <v>304</v>
      </c>
      <c r="AP564" s="10"/>
      <c r="AQ564" s="10"/>
      <c r="AR564" s="10"/>
      <c r="AS564" s="531">
        <v>0</v>
      </c>
      <c r="AU564" s="20" t="s">
        <v>97</v>
      </c>
      <c r="AV564" s="288"/>
      <c r="AW564" s="10"/>
      <c r="AX564" s="636"/>
      <c r="AY564" s="531">
        <v>0</v>
      </c>
      <c r="BA564" s="20" t="s">
        <v>26</v>
      </c>
      <c r="BB564" s="10"/>
      <c r="BC564" s="10"/>
      <c r="BD564" s="10"/>
      <c r="BE564" s="531">
        <v>5.000000074505806E-2</v>
      </c>
      <c r="BG564" s="20" t="s">
        <v>189</v>
      </c>
      <c r="BH564" s="636"/>
      <c r="BI564" s="636"/>
      <c r="BJ564" s="11"/>
      <c r="BK564" s="531">
        <v>0</v>
      </c>
      <c r="BM564" s="20" t="s">
        <v>29</v>
      </c>
      <c r="BN564" s="10"/>
      <c r="BO564" s="10"/>
      <c r="BP564" s="10"/>
      <c r="BQ564" s="531">
        <v>0.27000001072883606</v>
      </c>
      <c r="BS564" s="20" t="s">
        <v>30</v>
      </c>
      <c r="BT564" s="10"/>
      <c r="BU564" s="10"/>
      <c r="BV564" s="638"/>
      <c r="BW564" s="531">
        <v>0.31999999284744263</v>
      </c>
      <c r="BY564" s="640" t="s">
        <v>28</v>
      </c>
      <c r="BZ564" s="641"/>
      <c r="CA564" s="641"/>
      <c r="CB564" s="641"/>
      <c r="CC564" s="531">
        <v>0.34999999403953552</v>
      </c>
      <c r="CE564" s="20" t="s">
        <v>109</v>
      </c>
      <c r="CF564" s="10"/>
      <c r="CG564" s="10"/>
      <c r="CH564" s="638"/>
      <c r="CI564" s="531">
        <v>0.26</v>
      </c>
      <c r="CK564" s="1222" t="s">
        <v>1548</v>
      </c>
      <c r="CL564" s="1222"/>
      <c r="CM564" s="1222"/>
      <c r="CN564" s="1222"/>
      <c r="CO564" s="1222"/>
    </row>
    <row r="565" spans="5:99" x14ac:dyDescent="0.3">
      <c r="E565" s="978" t="s">
        <v>1017</v>
      </c>
      <c r="F565" s="979"/>
      <c r="G565" s="979"/>
      <c r="H565" s="980"/>
      <c r="I565" s="981">
        <v>0.28299999999999997</v>
      </c>
      <c r="K565" s="852" t="s">
        <v>1392</v>
      </c>
      <c r="L565" s="853"/>
      <c r="M565" s="853"/>
      <c r="N565" s="854"/>
      <c r="O565" s="855">
        <v>0.25600000000000001</v>
      </c>
      <c r="Q565" s="718" t="s">
        <v>1028</v>
      </c>
      <c r="R565" s="719"/>
      <c r="S565" s="719"/>
      <c r="T565" s="720"/>
      <c r="U565" s="721">
        <v>0.27200000000000002</v>
      </c>
      <c r="W565" s="20" t="s">
        <v>1047</v>
      </c>
      <c r="X565" s="288"/>
      <c r="Y565" s="10"/>
      <c r="Z565" s="10"/>
      <c r="AA565" s="531">
        <v>0.25900000000000001</v>
      </c>
      <c r="AC565" s="20" t="s">
        <v>542</v>
      </c>
      <c r="AD565" s="288"/>
      <c r="AE565" s="10"/>
      <c r="AF565" s="10"/>
      <c r="AG565" s="531">
        <v>0</v>
      </c>
      <c r="AI565" s="20" t="s">
        <v>467</v>
      </c>
      <c r="AJ565" s="10"/>
      <c r="AK565" s="10"/>
      <c r="AL565" s="11"/>
      <c r="AM565" s="531">
        <v>0.2800000011920929</v>
      </c>
      <c r="AO565" s="20" t="s">
        <v>162</v>
      </c>
      <c r="AP565" s="10"/>
      <c r="AQ565" s="10"/>
      <c r="AR565" s="10"/>
      <c r="AS565" s="531">
        <v>0.25</v>
      </c>
      <c r="AU565" s="20" t="s">
        <v>183</v>
      </c>
      <c r="AV565" s="288"/>
      <c r="AW565" s="10"/>
      <c r="AX565" s="636"/>
      <c r="AY565" s="531">
        <v>0</v>
      </c>
      <c r="BA565" s="20" t="s">
        <v>185</v>
      </c>
      <c r="BB565" s="10"/>
      <c r="BC565" s="10"/>
      <c r="BD565" s="10"/>
      <c r="BE565" s="531">
        <v>0</v>
      </c>
      <c r="BG565" s="20" t="s">
        <v>100</v>
      </c>
      <c r="BH565" s="636"/>
      <c r="BI565" s="636"/>
      <c r="BJ565" s="11"/>
      <c r="BK565" s="531">
        <v>0.33000001311302185</v>
      </c>
      <c r="BM565" s="20" t="s">
        <v>447</v>
      </c>
      <c r="BN565" s="10"/>
      <c r="BO565" s="10"/>
      <c r="BP565" s="10"/>
      <c r="BQ565" s="531">
        <v>0.31999999284744263</v>
      </c>
      <c r="BS565" s="20" t="s">
        <v>38</v>
      </c>
      <c r="BT565" s="10"/>
      <c r="BU565" s="10"/>
      <c r="BV565" s="638"/>
      <c r="BW565" s="531">
        <v>0</v>
      </c>
      <c r="BY565" s="640" t="s">
        <v>35</v>
      </c>
      <c r="BZ565" s="641"/>
      <c r="CA565" s="641"/>
      <c r="CB565" s="641"/>
      <c r="CC565" s="531">
        <v>0.25</v>
      </c>
      <c r="CE565" s="20" t="s">
        <v>764</v>
      </c>
      <c r="CF565" s="10"/>
      <c r="CG565" s="10"/>
      <c r="CH565" s="638"/>
      <c r="CI565" s="531">
        <v>0.36</v>
      </c>
      <c r="CK565" s="951"/>
      <c r="CL565" s="951"/>
      <c r="CM565" s="951"/>
      <c r="CN565" s="951"/>
      <c r="CO565" s="951"/>
    </row>
    <row r="566" spans="5:99" x14ac:dyDescent="0.3">
      <c r="E566" s="978" t="s">
        <v>546</v>
      </c>
      <c r="F566" s="979"/>
      <c r="G566" s="979"/>
      <c r="H566" s="980"/>
      <c r="I566" s="981">
        <v>0.27400000000000002</v>
      </c>
      <c r="K566" s="852" t="s">
        <v>1377</v>
      </c>
      <c r="L566" s="853"/>
      <c r="M566" s="853"/>
      <c r="N566" s="854"/>
      <c r="O566" s="855">
        <v>0</v>
      </c>
      <c r="Q566" s="718" t="s">
        <v>1378</v>
      </c>
      <c r="R566" s="719"/>
      <c r="S566" s="719"/>
      <c r="T566" s="720"/>
      <c r="U566" s="721">
        <v>0.26800000000000002</v>
      </c>
      <c r="W566" s="20" t="s">
        <v>558</v>
      </c>
      <c r="X566" s="288"/>
      <c r="Y566" s="10"/>
      <c r="Z566" s="10"/>
      <c r="AA566" s="531">
        <v>0.253</v>
      </c>
      <c r="AC566" s="20" t="s">
        <v>181</v>
      </c>
      <c r="AD566" s="288"/>
      <c r="AE566" s="10"/>
      <c r="AF566" s="10"/>
      <c r="AG566" s="531">
        <v>0</v>
      </c>
      <c r="AI566" s="20" t="s">
        <v>182</v>
      </c>
      <c r="AJ566" s="10"/>
      <c r="AK566" s="10"/>
      <c r="AL566" s="11"/>
      <c r="AM566" s="531">
        <v>0</v>
      </c>
      <c r="AO566" s="20" t="s">
        <v>97</v>
      </c>
      <c r="AP566" s="10"/>
      <c r="AQ566" s="10"/>
      <c r="AR566" s="10"/>
      <c r="AS566" s="531">
        <v>0</v>
      </c>
      <c r="AU566" s="20" t="s">
        <v>163</v>
      </c>
      <c r="AV566" s="288"/>
      <c r="AW566" s="10"/>
      <c r="AX566" s="636"/>
      <c r="AY566" s="531">
        <v>0</v>
      </c>
      <c r="BA566" s="20" t="s">
        <v>243</v>
      </c>
      <c r="BB566" s="10"/>
      <c r="BC566" s="10"/>
      <c r="BD566" s="10"/>
      <c r="BE566" s="531">
        <v>1.9999999552965164E-2</v>
      </c>
      <c r="BG566" s="20" t="s">
        <v>190</v>
      </c>
      <c r="BH566" s="636"/>
      <c r="BI566" s="636"/>
      <c r="BJ566" s="11"/>
      <c r="BK566" s="531">
        <v>0</v>
      </c>
      <c r="BM566" s="20" t="s">
        <v>33</v>
      </c>
      <c r="BN566" s="10"/>
      <c r="BO566" s="10"/>
      <c r="BP566" s="10"/>
      <c r="BQ566" s="531">
        <v>0.28999999165534973</v>
      </c>
      <c r="BS566" s="20" t="s">
        <v>39</v>
      </c>
      <c r="BT566" s="10"/>
      <c r="BU566" s="10"/>
      <c r="BV566" s="638"/>
      <c r="BW566" s="531">
        <v>0</v>
      </c>
      <c r="BY566" s="640" t="s">
        <v>444</v>
      </c>
      <c r="BZ566" s="641"/>
      <c r="CA566" s="641"/>
      <c r="CB566" s="641"/>
      <c r="CC566" s="531">
        <v>0.30000001192092896</v>
      </c>
      <c r="CE566" s="20" t="s">
        <v>40</v>
      </c>
      <c r="CF566" s="10"/>
      <c r="CG566" s="10"/>
      <c r="CH566" s="638"/>
      <c r="CI566" s="531">
        <v>0</v>
      </c>
    </row>
    <row r="567" spans="5:99" x14ac:dyDescent="0.3">
      <c r="E567" s="978" t="s">
        <v>547</v>
      </c>
      <c r="F567" s="979"/>
      <c r="G567" s="979"/>
      <c r="H567" s="980"/>
      <c r="I567" s="981">
        <v>0</v>
      </c>
      <c r="K567" s="852" t="s">
        <v>1026</v>
      </c>
      <c r="L567" s="853"/>
      <c r="M567" s="853"/>
      <c r="N567" s="854"/>
      <c r="O567" s="855">
        <v>0.25</v>
      </c>
      <c r="Q567" s="718" t="s">
        <v>1033</v>
      </c>
      <c r="R567" s="719"/>
      <c r="S567" s="719"/>
      <c r="T567" s="720"/>
      <c r="U567" s="721">
        <v>0.27300000000000002</v>
      </c>
      <c r="W567" s="20" t="s">
        <v>1048</v>
      </c>
      <c r="X567" s="288"/>
      <c r="Y567" s="10"/>
      <c r="Z567" s="10"/>
      <c r="AA567" s="531">
        <v>0.25900000000000001</v>
      </c>
      <c r="AC567" s="20" t="s">
        <v>239</v>
      </c>
      <c r="AD567" s="288"/>
      <c r="AE567" s="10"/>
      <c r="AF567" s="10"/>
      <c r="AG567" s="531">
        <v>0</v>
      </c>
      <c r="AI567" s="20" t="s">
        <v>161</v>
      </c>
      <c r="AJ567" s="10"/>
      <c r="AK567" s="10"/>
      <c r="AL567" s="11"/>
      <c r="AM567" s="531">
        <v>0</v>
      </c>
      <c r="AO567" s="20" t="s">
        <v>183</v>
      </c>
      <c r="AP567" s="10"/>
      <c r="AQ567" s="10"/>
      <c r="AR567" s="10"/>
      <c r="AS567" s="531">
        <v>0</v>
      </c>
      <c r="AU567" s="20" t="s">
        <v>99</v>
      </c>
      <c r="AV567" s="288"/>
      <c r="AW567" s="10"/>
      <c r="AX567" s="636"/>
      <c r="AY567" s="531">
        <v>0</v>
      </c>
      <c r="BA567" s="20" t="s">
        <v>244</v>
      </c>
      <c r="BB567" s="10"/>
      <c r="BC567" s="10"/>
      <c r="BD567" s="10"/>
      <c r="BE567" s="531">
        <v>0</v>
      </c>
      <c r="BG567" s="20" t="s">
        <v>191</v>
      </c>
      <c r="BH567" s="636"/>
      <c r="BI567" s="636"/>
      <c r="BJ567" s="11"/>
      <c r="BK567" s="531">
        <v>0</v>
      </c>
      <c r="BM567" s="20" t="s">
        <v>34</v>
      </c>
      <c r="BN567" s="10"/>
      <c r="BO567" s="10"/>
      <c r="BP567" s="10"/>
      <c r="BQ567" s="531">
        <v>0.28999999165534973</v>
      </c>
      <c r="BS567" s="20" t="s">
        <v>104</v>
      </c>
      <c r="BT567" s="10"/>
      <c r="BU567" s="10"/>
      <c r="BV567" s="638"/>
      <c r="BW567" s="531">
        <v>0</v>
      </c>
      <c r="BY567" s="640" t="s">
        <v>40</v>
      </c>
      <c r="BZ567" s="641"/>
      <c r="CA567" s="641"/>
      <c r="CB567" s="641"/>
      <c r="CC567" s="531">
        <v>9.9999997764825821E-3</v>
      </c>
      <c r="CE567" s="20" t="s">
        <v>43</v>
      </c>
      <c r="CF567" s="10"/>
      <c r="CG567" s="10"/>
      <c r="CH567" s="638"/>
      <c r="CI567" s="531">
        <v>0</v>
      </c>
    </row>
    <row r="568" spans="5:99" x14ac:dyDescent="0.3">
      <c r="E568" s="978" t="s">
        <v>1377</v>
      </c>
      <c r="F568" s="979"/>
      <c r="G568" s="979"/>
      <c r="H568" s="980"/>
      <c r="I568" s="981">
        <v>0</v>
      </c>
      <c r="K568" s="852" t="s">
        <v>1027</v>
      </c>
      <c r="L568" s="853"/>
      <c r="M568" s="853"/>
      <c r="N568" s="854"/>
      <c r="O568" s="855">
        <v>0.249</v>
      </c>
      <c r="Q568" s="718" t="s">
        <v>1042</v>
      </c>
      <c r="R568" s="719"/>
      <c r="S568" s="719"/>
      <c r="T568" s="720"/>
      <c r="U568" s="721">
        <v>0.27200000000000002</v>
      </c>
      <c r="W568" s="20" t="s">
        <v>1052</v>
      </c>
      <c r="X568" s="288"/>
      <c r="Y568" s="10"/>
      <c r="Z568" s="10"/>
      <c r="AA568" s="531">
        <v>0.25800000000000001</v>
      </c>
      <c r="AC568" s="20" t="s">
        <v>543</v>
      </c>
      <c r="AD568" s="288"/>
      <c r="AE568" s="10"/>
      <c r="AF568" s="10"/>
      <c r="AG568" s="531">
        <v>0.24</v>
      </c>
      <c r="AI568" s="20" t="s">
        <v>304</v>
      </c>
      <c r="AJ568" s="10"/>
      <c r="AK568" s="10"/>
      <c r="AL568" s="11"/>
      <c r="AM568" s="531">
        <v>0</v>
      </c>
      <c r="AO568" s="20" t="s">
        <v>350</v>
      </c>
      <c r="AP568" s="10"/>
      <c r="AQ568" s="10"/>
      <c r="AR568" s="10"/>
      <c r="AS568" s="531">
        <v>0.40000000596046448</v>
      </c>
      <c r="AU568" s="20" t="s">
        <v>321</v>
      </c>
      <c r="AV568" s="288"/>
      <c r="AW568" s="10"/>
      <c r="AX568" s="636"/>
      <c r="AY568" s="531">
        <v>0</v>
      </c>
      <c r="BA568" s="20" t="s">
        <v>245</v>
      </c>
      <c r="BB568" s="10"/>
      <c r="BC568" s="10"/>
      <c r="BD568" s="10"/>
      <c r="BE568" s="531">
        <v>0</v>
      </c>
      <c r="BG568" s="20" t="s">
        <v>192</v>
      </c>
      <c r="BH568" s="636"/>
      <c r="BI568" s="636"/>
      <c r="BJ568" s="11"/>
      <c r="BK568" s="531">
        <v>0.20999999344348907</v>
      </c>
      <c r="BM568" s="20" t="s">
        <v>166</v>
      </c>
      <c r="BN568" s="10"/>
      <c r="BO568" s="10"/>
      <c r="BP568" s="10"/>
      <c r="BQ568" s="531">
        <v>0.34000000357627869</v>
      </c>
      <c r="BS568" s="20" t="s">
        <v>446</v>
      </c>
      <c r="BT568" s="10"/>
      <c r="BU568" s="10"/>
      <c r="BV568" s="638"/>
      <c r="BW568" s="531">
        <v>0.17000000178813934</v>
      </c>
      <c r="BY568" s="640" t="s">
        <v>43</v>
      </c>
      <c r="BZ568" s="641"/>
      <c r="CA568" s="641"/>
      <c r="CB568" s="641"/>
      <c r="CC568" s="531">
        <v>0</v>
      </c>
      <c r="CE568" s="20" t="s">
        <v>32</v>
      </c>
      <c r="CF568" s="10"/>
      <c r="CG568" s="10"/>
      <c r="CH568" s="638"/>
      <c r="CI568" s="531">
        <v>0.33</v>
      </c>
    </row>
    <row r="569" spans="5:99" ht="14.45" customHeight="1" x14ac:dyDescent="0.3">
      <c r="E569" s="978" t="s">
        <v>1642</v>
      </c>
      <c r="F569" s="979"/>
      <c r="G569" s="979"/>
      <c r="H569" s="980"/>
      <c r="I569" s="981">
        <v>0.28299999999999997</v>
      </c>
      <c r="K569" s="852" t="s">
        <v>1028</v>
      </c>
      <c r="L569" s="853"/>
      <c r="M569" s="853"/>
      <c r="N569" s="854"/>
      <c r="O569" s="855">
        <v>0.26</v>
      </c>
      <c r="Q569" s="718" t="s">
        <v>1044</v>
      </c>
      <c r="R569" s="719"/>
      <c r="S569" s="719"/>
      <c r="T569" s="720"/>
      <c r="U569" s="721">
        <v>0</v>
      </c>
      <c r="W569" s="20" t="s">
        <v>1055</v>
      </c>
      <c r="X569" s="288"/>
      <c r="Y569" s="10"/>
      <c r="Z569" s="10"/>
      <c r="AA569" s="531">
        <v>0.247</v>
      </c>
      <c r="AC569" s="20" t="s">
        <v>544</v>
      </c>
      <c r="AD569" s="288"/>
      <c r="AE569" s="10"/>
      <c r="AF569" s="10"/>
      <c r="AG569" s="531">
        <v>0.25</v>
      </c>
      <c r="AI569" s="20" t="s">
        <v>162</v>
      </c>
      <c r="AJ569" s="10"/>
      <c r="AK569" s="10"/>
      <c r="AL569" s="10"/>
      <c r="AM569" s="531">
        <v>0.18999999761581421</v>
      </c>
      <c r="AO569" s="20" t="s">
        <v>241</v>
      </c>
      <c r="AP569" s="10"/>
      <c r="AQ569" s="10"/>
      <c r="AR569" s="10"/>
      <c r="AS569" s="531">
        <v>0.37999999523162842</v>
      </c>
      <c r="AU569" s="20" t="s">
        <v>305</v>
      </c>
      <c r="AV569" s="288"/>
      <c r="AW569" s="10"/>
      <c r="AX569" s="636"/>
      <c r="AY569" s="531">
        <v>0</v>
      </c>
      <c r="BA569" s="20" t="s">
        <v>246</v>
      </c>
      <c r="BB569" s="10"/>
      <c r="BC569" s="10"/>
      <c r="BD569" s="10"/>
      <c r="BE569" s="531">
        <v>0</v>
      </c>
      <c r="BG569" s="20" t="s">
        <v>193</v>
      </c>
      <c r="BH569" s="636"/>
      <c r="BI569" s="636"/>
      <c r="BJ569" s="11"/>
      <c r="BK569" s="531">
        <v>0</v>
      </c>
      <c r="BM569" s="20" t="s">
        <v>38</v>
      </c>
      <c r="BN569" s="10"/>
      <c r="BO569" s="10"/>
      <c r="BP569" s="10"/>
      <c r="BQ569" s="531">
        <v>0</v>
      </c>
      <c r="BS569" s="20" t="s">
        <v>105</v>
      </c>
      <c r="BT569" s="10"/>
      <c r="BU569" s="10"/>
      <c r="BV569" s="638"/>
      <c r="BW569" s="531">
        <v>0.14000000059604645</v>
      </c>
      <c r="BY569" s="640" t="s">
        <v>32</v>
      </c>
      <c r="BZ569" s="641"/>
      <c r="CA569" s="641"/>
      <c r="CB569" s="641"/>
      <c r="CC569" s="531">
        <v>0.38999998569488525</v>
      </c>
      <c r="CE569" s="1222" t="s">
        <v>1548</v>
      </c>
      <c r="CF569" s="1222"/>
      <c r="CG569" s="1222"/>
      <c r="CH569" s="1222"/>
      <c r="CI569" s="1222"/>
    </row>
    <row r="570" spans="5:99" x14ac:dyDescent="0.3">
      <c r="E570" s="978" t="s">
        <v>1644</v>
      </c>
      <c r="F570" s="979"/>
      <c r="G570" s="979"/>
      <c r="H570" s="980"/>
      <c r="I570" s="981">
        <v>0.27800000000000002</v>
      </c>
      <c r="K570" s="852" t="s">
        <v>1378</v>
      </c>
      <c r="L570" s="853"/>
      <c r="M570" s="853"/>
      <c r="N570" s="854"/>
      <c r="O570" s="855">
        <v>0.26</v>
      </c>
      <c r="Q570" s="718" t="s">
        <v>558</v>
      </c>
      <c r="R570" s="719"/>
      <c r="S570" s="719"/>
      <c r="T570" s="720"/>
      <c r="U570" s="721">
        <v>0.27200000000000002</v>
      </c>
      <c r="W570" s="20" t="s">
        <v>1058</v>
      </c>
      <c r="X570" s="288"/>
      <c r="Y570" s="10"/>
      <c r="Z570" s="10"/>
      <c r="AA570" s="531">
        <v>0.255</v>
      </c>
      <c r="AC570" s="20" t="s">
        <v>318</v>
      </c>
      <c r="AD570" s="288"/>
      <c r="AE570" s="10"/>
      <c r="AF570" s="10"/>
      <c r="AG570" s="531">
        <v>0</v>
      </c>
      <c r="AI570" s="20" t="s">
        <v>97</v>
      </c>
      <c r="AJ570" s="10"/>
      <c r="AK570" s="10"/>
      <c r="AL570" s="10"/>
      <c r="AM570" s="531">
        <v>0</v>
      </c>
      <c r="AO570" s="20" t="s">
        <v>351</v>
      </c>
      <c r="AP570" s="10"/>
      <c r="AQ570" s="10"/>
      <c r="AR570" s="10"/>
      <c r="AS570" s="531">
        <v>0</v>
      </c>
      <c r="AU570" s="20" t="s">
        <v>26</v>
      </c>
      <c r="AV570" s="288"/>
      <c r="AW570" s="10"/>
      <c r="AX570" s="636"/>
      <c r="AY570" s="531">
        <v>0</v>
      </c>
      <c r="BA570" s="20" t="s">
        <v>247</v>
      </c>
      <c r="BB570" s="10"/>
      <c r="BC570" s="10"/>
      <c r="BD570" s="10"/>
      <c r="BE570" s="531">
        <v>0</v>
      </c>
      <c r="BG570" s="20" t="s">
        <v>42</v>
      </c>
      <c r="BH570" s="636"/>
      <c r="BI570" s="636"/>
      <c r="BJ570" s="11"/>
      <c r="BK570" s="531">
        <v>0</v>
      </c>
      <c r="BM570" s="20" t="s">
        <v>39</v>
      </c>
      <c r="BN570" s="10"/>
      <c r="BO570" s="10"/>
      <c r="BP570" s="10"/>
      <c r="BQ570" s="531">
        <v>0</v>
      </c>
      <c r="BS570" s="20" t="s">
        <v>41</v>
      </c>
      <c r="BT570" s="10"/>
      <c r="BU570" s="10"/>
      <c r="BV570" s="638"/>
      <c r="BW570" s="531">
        <v>0</v>
      </c>
      <c r="BY570" s="640" t="s">
        <v>44</v>
      </c>
      <c r="BZ570" s="640"/>
      <c r="CA570" s="641"/>
      <c r="CB570" s="641"/>
      <c r="CC570" s="531">
        <v>0</v>
      </c>
      <c r="CE570" s="951"/>
      <c r="CF570" s="951"/>
      <c r="CG570" s="951"/>
      <c r="CH570" s="951"/>
      <c r="CI570" s="951"/>
    </row>
    <row r="571" spans="5:99" ht="14.45" customHeight="1" x14ac:dyDescent="0.3">
      <c r="E571" s="978" t="s">
        <v>1026</v>
      </c>
      <c r="F571" s="979"/>
      <c r="G571" s="979"/>
      <c r="H571" s="980"/>
      <c r="I571" s="981">
        <v>0.27900000000000003</v>
      </c>
      <c r="K571" s="852" t="s">
        <v>1035</v>
      </c>
      <c r="L571" s="853"/>
      <c r="M571" s="853"/>
      <c r="N571" s="854"/>
      <c r="O571" s="855">
        <v>0.26</v>
      </c>
      <c r="Q571" s="718" t="s">
        <v>1048</v>
      </c>
      <c r="R571" s="719"/>
      <c r="S571" s="719"/>
      <c r="T571" s="720"/>
      <c r="U571" s="721">
        <v>0.27300000000000002</v>
      </c>
      <c r="W571" s="20" t="s">
        <v>363</v>
      </c>
      <c r="X571" s="288"/>
      <c r="Y571" s="10"/>
      <c r="Z571" s="10"/>
      <c r="AA571" s="531">
        <v>0.249</v>
      </c>
      <c r="AC571" s="20" t="s">
        <v>545</v>
      </c>
      <c r="AD571" s="288"/>
      <c r="AE571" s="10"/>
      <c r="AF571" s="10"/>
      <c r="AG571" s="531">
        <v>0</v>
      </c>
      <c r="AI571" s="20" t="s">
        <v>183</v>
      </c>
      <c r="AJ571" s="10"/>
      <c r="AK571" s="10"/>
      <c r="AL571" s="10"/>
      <c r="AM571" s="531">
        <v>0</v>
      </c>
      <c r="AO571" s="20" t="s">
        <v>163</v>
      </c>
      <c r="AP571" s="10"/>
      <c r="AQ571" s="10"/>
      <c r="AR571" s="10"/>
      <c r="AS571" s="531">
        <v>0</v>
      </c>
      <c r="AU571" s="20" t="s">
        <v>185</v>
      </c>
      <c r="AV571" s="288"/>
      <c r="AW571" s="10"/>
      <c r="AX571" s="636"/>
      <c r="AY571" s="531">
        <v>0</v>
      </c>
      <c r="BA571" s="20" t="s">
        <v>323</v>
      </c>
      <c r="BB571" s="10"/>
      <c r="BC571" s="10"/>
      <c r="BD571" s="10"/>
      <c r="BE571" s="531">
        <v>0</v>
      </c>
      <c r="BG571" s="20" t="s">
        <v>327</v>
      </c>
      <c r="BH571" s="636"/>
      <c r="BI571" s="636"/>
      <c r="BJ571" s="11"/>
      <c r="BK571" s="531">
        <v>0.37999999523162842</v>
      </c>
      <c r="BM571" s="20" t="s">
        <v>104</v>
      </c>
      <c r="BN571" s="10"/>
      <c r="BO571" s="10"/>
      <c r="BP571" s="10"/>
      <c r="BQ571" s="531">
        <v>0</v>
      </c>
      <c r="BS571" s="20" t="s">
        <v>27</v>
      </c>
      <c r="BT571" s="10"/>
      <c r="BU571" s="10"/>
      <c r="BV571" s="638"/>
      <c r="BW571" s="531">
        <v>0.15999999642372131</v>
      </c>
      <c r="BY571" s="1222" t="s">
        <v>1548</v>
      </c>
      <c r="BZ571" s="1222"/>
      <c r="CA571" s="1222"/>
      <c r="CB571" s="1222"/>
      <c r="CC571" s="1222"/>
    </row>
    <row r="572" spans="5:99" x14ac:dyDescent="0.3">
      <c r="E572" s="978" t="s">
        <v>1027</v>
      </c>
      <c r="F572" s="979"/>
      <c r="G572" s="979"/>
      <c r="H572" s="980"/>
      <c r="I572" s="981">
        <v>0.28299999999999997</v>
      </c>
      <c r="K572" s="852" t="s">
        <v>1037</v>
      </c>
      <c r="L572" s="853"/>
      <c r="M572" s="853"/>
      <c r="N572" s="854"/>
      <c r="O572" s="855">
        <v>0.25900000000000001</v>
      </c>
      <c r="Q572" s="718" t="s">
        <v>1055</v>
      </c>
      <c r="R572" s="719"/>
      <c r="S572" s="719"/>
      <c r="T572" s="720"/>
      <c r="U572" s="721">
        <v>0.25600000000000001</v>
      </c>
      <c r="W572" s="20" t="s">
        <v>411</v>
      </c>
      <c r="X572" s="288"/>
      <c r="Y572" s="10"/>
      <c r="Z572" s="10"/>
      <c r="AA572" s="531">
        <v>0.25900000000000001</v>
      </c>
      <c r="AC572" s="20" t="s">
        <v>467</v>
      </c>
      <c r="AD572" s="288"/>
      <c r="AE572" s="10"/>
      <c r="AF572" s="10"/>
      <c r="AG572" s="531">
        <v>0.21</v>
      </c>
      <c r="AI572" s="20" t="s">
        <v>406</v>
      </c>
      <c r="AJ572" s="10"/>
      <c r="AK572" s="10"/>
      <c r="AL572" s="10"/>
      <c r="AM572" s="531">
        <v>0</v>
      </c>
      <c r="AO572" s="20" t="s">
        <v>352</v>
      </c>
      <c r="AP572" s="10"/>
      <c r="AQ572" s="10"/>
      <c r="AR572" s="10"/>
      <c r="AS572" s="531">
        <v>0</v>
      </c>
      <c r="AU572" s="20" t="s">
        <v>244</v>
      </c>
      <c r="AV572" s="288"/>
      <c r="AW572" s="10"/>
      <c r="AX572" s="636"/>
      <c r="AY572" s="531">
        <v>0</v>
      </c>
      <c r="BA572" s="20" t="s">
        <v>248</v>
      </c>
      <c r="BB572" s="10"/>
      <c r="BC572" s="10"/>
      <c r="BD572" s="10"/>
      <c r="BE572" s="531">
        <v>0.36000001430511475</v>
      </c>
      <c r="BG572" s="20" t="s">
        <v>102</v>
      </c>
      <c r="BH572" s="636"/>
      <c r="BI572" s="636"/>
      <c r="BJ572" s="11"/>
      <c r="BK572" s="531">
        <v>0.33000001311302185</v>
      </c>
      <c r="BM572" s="20" t="s">
        <v>446</v>
      </c>
      <c r="BN572" s="10"/>
      <c r="BO572" s="10"/>
      <c r="BP572" s="10"/>
      <c r="BQ572" s="531">
        <v>0.18999999761581421</v>
      </c>
      <c r="BS572" s="20" t="s">
        <v>28</v>
      </c>
      <c r="BT572" s="10"/>
      <c r="BU572" s="10"/>
      <c r="BV572" s="638"/>
      <c r="BW572" s="531">
        <v>0</v>
      </c>
      <c r="BY572" s="951"/>
      <c r="BZ572" s="951"/>
      <c r="CA572" s="951"/>
      <c r="CB572" s="951"/>
      <c r="CC572" s="951"/>
    </row>
    <row r="573" spans="5:99" x14ac:dyDescent="0.3">
      <c r="E573" s="978" t="s">
        <v>1028</v>
      </c>
      <c r="F573" s="979"/>
      <c r="G573" s="979"/>
      <c r="H573" s="980"/>
      <c r="I573" s="981">
        <v>0.28299999999999997</v>
      </c>
      <c r="K573" s="852" t="s">
        <v>1038</v>
      </c>
      <c r="L573" s="853"/>
      <c r="M573" s="853"/>
      <c r="N573" s="854"/>
      <c r="O573" s="855">
        <v>0.25800000000000001</v>
      </c>
      <c r="Q573" s="718" t="s">
        <v>1058</v>
      </c>
      <c r="R573" s="719"/>
      <c r="S573" s="719"/>
      <c r="T573" s="720"/>
      <c r="U573" s="721">
        <v>0.27300000000000002</v>
      </c>
      <c r="W573" s="20" t="s">
        <v>364</v>
      </c>
      <c r="X573" s="288"/>
      <c r="Y573" s="10"/>
      <c r="Z573" s="10"/>
      <c r="AA573" s="531">
        <v>0.23400000000000001</v>
      </c>
      <c r="AC573" s="20" t="s">
        <v>182</v>
      </c>
      <c r="AD573" s="288"/>
      <c r="AE573" s="10"/>
      <c r="AF573" s="10"/>
      <c r="AG573" s="531">
        <v>0</v>
      </c>
      <c r="AI573" s="20" t="s">
        <v>468</v>
      </c>
      <c r="AJ573" s="10"/>
      <c r="AK573" s="10"/>
      <c r="AL573" s="10"/>
      <c r="AM573" s="531">
        <v>0.28999999165534973</v>
      </c>
      <c r="AO573" s="20" t="s">
        <v>99</v>
      </c>
      <c r="AP573" s="10"/>
      <c r="AQ573" s="10"/>
      <c r="AR573" s="10"/>
      <c r="AS573" s="531">
        <v>0</v>
      </c>
      <c r="AU573" s="20" t="s">
        <v>245</v>
      </c>
      <c r="AV573" s="288"/>
      <c r="AW573" s="10"/>
      <c r="AX573" s="636"/>
      <c r="AY573" s="531">
        <v>0</v>
      </c>
      <c r="BA573" s="20" t="s">
        <v>187</v>
      </c>
      <c r="BB573" s="10"/>
      <c r="BC573" s="10"/>
      <c r="BD573" s="10"/>
      <c r="BE573" s="531">
        <v>0</v>
      </c>
      <c r="BG573" s="20" t="s">
        <v>194</v>
      </c>
      <c r="BH573" s="636"/>
      <c r="BI573" s="636"/>
      <c r="BJ573" s="11"/>
      <c r="BK573" s="531">
        <v>0.40000000596046448</v>
      </c>
      <c r="BM573" s="20" t="s">
        <v>105</v>
      </c>
      <c r="BN573" s="10"/>
      <c r="BO573" s="10"/>
      <c r="BP573" s="10"/>
      <c r="BQ573" s="531">
        <v>0.14000000059604645</v>
      </c>
      <c r="BS573" s="20" t="s">
        <v>35</v>
      </c>
      <c r="BT573" s="10"/>
      <c r="BU573" s="10"/>
      <c r="BV573" s="638"/>
      <c r="BW573" s="531">
        <v>0.20999999344348907</v>
      </c>
    </row>
    <row r="574" spans="5:99" x14ac:dyDescent="0.3">
      <c r="E574" s="978" t="s">
        <v>1378</v>
      </c>
      <c r="F574" s="979"/>
      <c r="G574" s="979"/>
      <c r="H574" s="980"/>
      <c r="I574" s="981">
        <v>0.28299999999999997</v>
      </c>
      <c r="K574" s="852" t="s">
        <v>1042</v>
      </c>
      <c r="L574" s="853"/>
      <c r="M574" s="853"/>
      <c r="N574" s="854"/>
      <c r="O574" s="855">
        <v>0.25800000000000001</v>
      </c>
      <c r="Q574" s="718" t="s">
        <v>363</v>
      </c>
      <c r="R574" s="719"/>
      <c r="S574" s="719"/>
      <c r="T574" s="720"/>
      <c r="U574" s="721">
        <v>0.27200000000000002</v>
      </c>
      <c r="W574" s="20" t="s">
        <v>566</v>
      </c>
      <c r="X574" s="288"/>
      <c r="Y574" s="10"/>
      <c r="Z574" s="10"/>
      <c r="AA574" s="531">
        <v>0</v>
      </c>
      <c r="AC574" s="20" t="s">
        <v>161</v>
      </c>
      <c r="AD574" s="288"/>
      <c r="AE574" s="10"/>
      <c r="AF574" s="10"/>
      <c r="AG574" s="531">
        <v>0</v>
      </c>
      <c r="AI574" s="20" t="s">
        <v>469</v>
      </c>
      <c r="AJ574" s="10"/>
      <c r="AK574" s="10"/>
      <c r="AL574" s="10"/>
      <c r="AM574" s="531">
        <v>0</v>
      </c>
      <c r="AO574" s="20" t="s">
        <v>353</v>
      </c>
      <c r="AP574" s="10"/>
      <c r="AQ574" s="10"/>
      <c r="AR574" s="10"/>
      <c r="AS574" s="531">
        <v>0</v>
      </c>
      <c r="AU574" s="20" t="s">
        <v>246</v>
      </c>
      <c r="AV574" s="288"/>
      <c r="AW574" s="10"/>
      <c r="AX574" s="636"/>
      <c r="AY574" s="531">
        <v>0</v>
      </c>
      <c r="BA574" s="20" t="s">
        <v>249</v>
      </c>
      <c r="BB574" s="10"/>
      <c r="BC574" s="10"/>
      <c r="BD574" s="10"/>
      <c r="BE574" s="531">
        <v>0</v>
      </c>
      <c r="BG574" s="20" t="s">
        <v>195</v>
      </c>
      <c r="BH574" s="636"/>
      <c r="BI574" s="636"/>
      <c r="BJ574" s="11"/>
      <c r="BK574" s="531">
        <v>0</v>
      </c>
      <c r="BM574" s="20" t="s">
        <v>41</v>
      </c>
      <c r="BN574" s="10"/>
      <c r="BO574" s="10"/>
      <c r="BP574" s="10"/>
      <c r="BQ574" s="531">
        <v>0</v>
      </c>
      <c r="BS574" s="20" t="s">
        <v>444</v>
      </c>
      <c r="BT574" s="10"/>
      <c r="BU574" s="10"/>
      <c r="BV574" s="638"/>
      <c r="BW574" s="531">
        <v>0.11999999731779099</v>
      </c>
    </row>
    <row r="575" spans="5:99" x14ac:dyDescent="0.3">
      <c r="E575" s="978" t="s">
        <v>1035</v>
      </c>
      <c r="F575" s="979"/>
      <c r="G575" s="979"/>
      <c r="H575" s="980"/>
      <c r="I575" s="981">
        <v>0.28299999999999997</v>
      </c>
      <c r="K575" s="852" t="s">
        <v>1043</v>
      </c>
      <c r="L575" s="853"/>
      <c r="M575" s="853"/>
      <c r="N575" s="854"/>
      <c r="O575" s="855">
        <v>0.26</v>
      </c>
      <c r="Q575" s="718" t="s">
        <v>411</v>
      </c>
      <c r="R575" s="719"/>
      <c r="S575" s="719"/>
      <c r="T575" s="720"/>
      <c r="U575" s="721">
        <v>0.27300000000000002</v>
      </c>
      <c r="W575" s="20" t="s">
        <v>1065</v>
      </c>
      <c r="X575" s="288"/>
      <c r="Y575" s="10"/>
      <c r="Z575" s="10"/>
      <c r="AA575" s="531">
        <v>0.25800000000000001</v>
      </c>
      <c r="AC575" s="20" t="s">
        <v>304</v>
      </c>
      <c r="AD575" s="288"/>
      <c r="AE575" s="10"/>
      <c r="AF575" s="10"/>
      <c r="AG575" s="531">
        <v>0</v>
      </c>
      <c r="AI575" s="20" t="s">
        <v>350</v>
      </c>
      <c r="AJ575" s="10"/>
      <c r="AK575" s="10"/>
      <c r="AL575" s="10"/>
      <c r="AM575" s="531">
        <v>0</v>
      </c>
      <c r="AO575" s="20" t="s">
        <v>354</v>
      </c>
      <c r="AP575" s="10"/>
      <c r="AQ575" s="10"/>
      <c r="AR575" s="10"/>
      <c r="AS575" s="531">
        <v>0</v>
      </c>
      <c r="AU575" s="20" t="s">
        <v>247</v>
      </c>
      <c r="AV575" s="288"/>
      <c r="AW575" s="10"/>
      <c r="AX575" s="636"/>
      <c r="AY575" s="531">
        <v>0</v>
      </c>
      <c r="BA575" s="20" t="s">
        <v>250</v>
      </c>
      <c r="BB575" s="10"/>
      <c r="BC575" s="10"/>
      <c r="BD575" s="10"/>
      <c r="BE575" s="531">
        <v>0.23999999463558197</v>
      </c>
      <c r="BG575" s="20" t="s">
        <v>196</v>
      </c>
      <c r="BH575" s="636"/>
      <c r="BI575" s="636"/>
      <c r="BJ575" s="11"/>
      <c r="BK575" s="531">
        <v>9.9999997764825821E-3</v>
      </c>
      <c r="BM575" s="20" t="s">
        <v>167</v>
      </c>
      <c r="BN575" s="10"/>
      <c r="BO575" s="10"/>
      <c r="BP575" s="10"/>
      <c r="BQ575" s="531">
        <v>0.119999997317791</v>
      </c>
      <c r="BS575" s="20" t="s">
        <v>40</v>
      </c>
      <c r="BT575" s="10"/>
      <c r="BU575" s="10"/>
      <c r="BV575" s="638"/>
      <c r="BW575" s="531">
        <v>0</v>
      </c>
    </row>
    <row r="576" spans="5:99" x14ac:dyDescent="0.3">
      <c r="E576" s="978" t="s">
        <v>1038</v>
      </c>
      <c r="F576" s="979"/>
      <c r="G576" s="979"/>
      <c r="H576" s="980"/>
      <c r="I576" s="981">
        <v>0.27600000000000002</v>
      </c>
      <c r="K576" s="852" t="s">
        <v>1044</v>
      </c>
      <c r="L576" s="853"/>
      <c r="M576" s="853"/>
      <c r="N576" s="854"/>
      <c r="O576" s="855">
        <v>0.23699999999999999</v>
      </c>
      <c r="Q576" s="718" t="s">
        <v>364</v>
      </c>
      <c r="R576" s="719"/>
      <c r="S576" s="719"/>
      <c r="T576" s="720"/>
      <c r="U576" s="721">
        <v>0.27300000000000002</v>
      </c>
      <c r="W576" s="20" t="s">
        <v>1067</v>
      </c>
      <c r="X576" s="288"/>
      <c r="Y576" s="10"/>
      <c r="Z576" s="10"/>
      <c r="AA576" s="531">
        <v>0.255</v>
      </c>
      <c r="AC576" s="20" t="s">
        <v>162</v>
      </c>
      <c r="AD576" s="288"/>
      <c r="AE576" s="10"/>
      <c r="AF576" s="10"/>
      <c r="AG576" s="531">
        <v>0.2</v>
      </c>
      <c r="AI576" s="20" t="s">
        <v>427</v>
      </c>
      <c r="AJ576" s="10"/>
      <c r="AK576" s="10"/>
      <c r="AL576" s="10"/>
      <c r="AM576" s="531">
        <v>0</v>
      </c>
      <c r="AO576" s="20" t="s">
        <v>355</v>
      </c>
      <c r="AP576" s="10"/>
      <c r="AQ576" s="10"/>
      <c r="AR576" s="10"/>
      <c r="AS576" s="531">
        <v>0</v>
      </c>
      <c r="AU576" s="20" t="s">
        <v>306</v>
      </c>
      <c r="AV576" s="288"/>
      <c r="AW576" s="10"/>
      <c r="AX576" s="636"/>
      <c r="AY576" s="531">
        <v>0</v>
      </c>
      <c r="BA576" s="20" t="s">
        <v>251</v>
      </c>
      <c r="BB576" s="10"/>
      <c r="BC576" s="10"/>
      <c r="BD576" s="10"/>
      <c r="BE576" s="531">
        <v>0.23999999463558197</v>
      </c>
      <c r="BG576" s="20" t="s">
        <v>36</v>
      </c>
      <c r="BH576" s="636"/>
      <c r="BI576" s="636"/>
      <c r="BJ576" s="11"/>
      <c r="BK576" s="531">
        <v>0</v>
      </c>
      <c r="BM576" s="20" t="s">
        <v>28</v>
      </c>
      <c r="BN576" s="10"/>
      <c r="BO576" s="10"/>
      <c r="BP576" s="10"/>
      <c r="BQ576" s="531">
        <v>3.9999999105930328E-2</v>
      </c>
      <c r="BS576" s="20" t="s">
        <v>106</v>
      </c>
      <c r="BT576" s="10"/>
      <c r="BU576" s="10"/>
      <c r="BV576" s="638"/>
      <c r="BW576" s="531">
        <v>0.34000000357627869</v>
      </c>
    </row>
    <row r="577" spans="5:75" x14ac:dyDescent="0.3">
      <c r="E577" s="978" t="s">
        <v>1646</v>
      </c>
      <c r="F577" s="979"/>
      <c r="G577" s="979"/>
      <c r="H577" s="980"/>
      <c r="I577" s="981">
        <v>0</v>
      </c>
      <c r="K577" s="852" t="s">
        <v>1455</v>
      </c>
      <c r="L577" s="853"/>
      <c r="M577" s="853"/>
      <c r="N577" s="854"/>
      <c r="O577" s="855">
        <v>0.26</v>
      </c>
      <c r="Q577" s="718" t="s">
        <v>566</v>
      </c>
      <c r="R577" s="719"/>
      <c r="S577" s="719"/>
      <c r="T577" s="720"/>
      <c r="U577" s="721">
        <v>0</v>
      </c>
      <c r="W577" s="20" t="s">
        <v>1068</v>
      </c>
      <c r="X577" s="288"/>
      <c r="Y577" s="10"/>
      <c r="Z577" s="10"/>
      <c r="AA577" s="531">
        <v>0.25900000000000001</v>
      </c>
      <c r="AC577" s="20" t="s">
        <v>97</v>
      </c>
      <c r="AD577" s="288"/>
      <c r="AE577" s="10"/>
      <c r="AF577" s="10"/>
      <c r="AG577" s="531">
        <v>0</v>
      </c>
      <c r="AI577" s="20" t="s">
        <v>163</v>
      </c>
      <c r="AJ577" s="10"/>
      <c r="AK577" s="10"/>
      <c r="AL577" s="10"/>
      <c r="AM577" s="531">
        <v>0</v>
      </c>
      <c r="AO577" s="20" t="s">
        <v>305</v>
      </c>
      <c r="AP577" s="10"/>
      <c r="AQ577" s="10"/>
      <c r="AR577" s="10"/>
      <c r="AS577" s="531">
        <v>0</v>
      </c>
      <c r="AU577" s="20" t="s">
        <v>322</v>
      </c>
      <c r="AV577" s="288"/>
      <c r="AW577" s="10"/>
      <c r="AX577" s="636"/>
      <c r="AY577" s="531">
        <v>0</v>
      </c>
      <c r="BA577" s="20" t="s">
        <v>252</v>
      </c>
      <c r="BB577" s="10"/>
      <c r="BC577" s="10"/>
      <c r="BD577" s="10"/>
      <c r="BE577" s="531">
        <v>0</v>
      </c>
      <c r="BG577" s="20" t="s">
        <v>29</v>
      </c>
      <c r="BH577" s="636"/>
      <c r="BI577" s="636"/>
      <c r="BJ577" s="11"/>
      <c r="BK577" s="531">
        <v>0.31000000238418579</v>
      </c>
      <c r="BM577" s="20" t="s">
        <v>35</v>
      </c>
      <c r="BN577" s="10"/>
      <c r="BO577" s="10"/>
      <c r="BP577" s="10"/>
      <c r="BQ577" s="531">
        <v>0.20000000298023224</v>
      </c>
      <c r="BS577" s="20" t="s">
        <v>43</v>
      </c>
      <c r="BT577" s="10"/>
      <c r="BU577" s="10"/>
      <c r="BV577" s="638"/>
      <c r="BW577" s="531">
        <v>0</v>
      </c>
    </row>
    <row r="578" spans="5:75" x14ac:dyDescent="0.3">
      <c r="E578" s="978" t="s">
        <v>1042</v>
      </c>
      <c r="F578" s="979"/>
      <c r="G578" s="979"/>
      <c r="H578" s="980"/>
      <c r="I578" s="981">
        <v>0.28000000000000003</v>
      </c>
      <c r="K578" s="852" t="s">
        <v>1456</v>
      </c>
      <c r="L578" s="853"/>
      <c r="M578" s="853"/>
      <c r="N578" s="854"/>
      <c r="O578" s="855">
        <v>0.26</v>
      </c>
      <c r="Q578" s="718" t="s">
        <v>1065</v>
      </c>
      <c r="R578" s="719"/>
      <c r="S578" s="719"/>
      <c r="T578" s="720"/>
      <c r="U578" s="721">
        <v>0.27200000000000002</v>
      </c>
      <c r="W578" s="20" t="s">
        <v>1073</v>
      </c>
      <c r="X578" s="288"/>
      <c r="Y578" s="10"/>
      <c r="Z578" s="10"/>
      <c r="AA578" s="531">
        <v>0.23699999999999999</v>
      </c>
      <c r="AC578" s="20" t="s">
        <v>183</v>
      </c>
      <c r="AD578" s="288"/>
      <c r="AE578" s="10"/>
      <c r="AF578" s="10"/>
      <c r="AG578" s="531">
        <v>0</v>
      </c>
      <c r="AI578" s="20" t="s">
        <v>164</v>
      </c>
      <c r="AJ578" s="10"/>
      <c r="AK578" s="10"/>
      <c r="AL578" s="10"/>
      <c r="AM578" s="531">
        <v>0.31000000238418579</v>
      </c>
      <c r="AO578" s="20" t="s">
        <v>26</v>
      </c>
      <c r="AP578" s="10"/>
      <c r="AQ578" s="10"/>
      <c r="AR578" s="10"/>
      <c r="AS578" s="531">
        <v>0</v>
      </c>
      <c r="AU578" s="20" t="s">
        <v>323</v>
      </c>
      <c r="AV578" s="288"/>
      <c r="AW578" s="10"/>
      <c r="AX578" s="636"/>
      <c r="AY578" s="531">
        <v>0</v>
      </c>
      <c r="BA578" s="20" t="s">
        <v>449</v>
      </c>
      <c r="BB578" s="10"/>
      <c r="BC578" s="10"/>
      <c r="BD578" s="10"/>
      <c r="BE578" s="531">
        <v>0</v>
      </c>
      <c r="BG578" s="20" t="s">
        <v>447</v>
      </c>
      <c r="BH578" s="636"/>
      <c r="BI578" s="636"/>
      <c r="BJ578" s="11"/>
      <c r="BK578" s="531">
        <v>0.36000001430511475</v>
      </c>
      <c r="BM578" s="20" t="s">
        <v>444</v>
      </c>
      <c r="BN578" s="10"/>
      <c r="BO578" s="10"/>
      <c r="BP578" s="10"/>
      <c r="BQ578" s="531">
        <v>0.12999999523162842</v>
      </c>
      <c r="BS578" s="20" t="s">
        <v>107</v>
      </c>
      <c r="BT578" s="10"/>
      <c r="BU578" s="10"/>
      <c r="BV578" s="638"/>
      <c r="BW578" s="531">
        <v>0</v>
      </c>
    </row>
    <row r="579" spans="5:75" x14ac:dyDescent="0.3">
      <c r="E579" s="978" t="s">
        <v>1043</v>
      </c>
      <c r="F579" s="979"/>
      <c r="G579" s="979"/>
      <c r="H579" s="980"/>
      <c r="I579" s="981">
        <v>0.28299999999999997</v>
      </c>
      <c r="K579" s="852" t="s">
        <v>1457</v>
      </c>
      <c r="L579" s="853"/>
      <c r="M579" s="853"/>
      <c r="N579" s="854"/>
      <c r="O579" s="855">
        <v>0.25900000000000001</v>
      </c>
      <c r="Q579" s="718" t="s">
        <v>1066</v>
      </c>
      <c r="R579" s="719"/>
      <c r="S579" s="719"/>
      <c r="T579" s="720"/>
      <c r="U579" s="721">
        <v>0.26700000000000002</v>
      </c>
      <c r="W579" s="20" t="s">
        <v>1074</v>
      </c>
      <c r="X579" s="288"/>
      <c r="Y579" s="10"/>
      <c r="Z579" s="10"/>
      <c r="AA579" s="531">
        <v>0.11899999999999999</v>
      </c>
      <c r="AC579" s="20" t="s">
        <v>406</v>
      </c>
      <c r="AD579" s="288"/>
      <c r="AE579" s="10"/>
      <c r="AF579" s="10"/>
      <c r="AG579" s="531">
        <v>0</v>
      </c>
      <c r="AI579" s="20" t="s">
        <v>99</v>
      </c>
      <c r="AJ579" s="10"/>
      <c r="AK579" s="10"/>
      <c r="AL579" s="10"/>
      <c r="AM579" s="531">
        <v>0</v>
      </c>
      <c r="AO579" s="20" t="s">
        <v>934</v>
      </c>
      <c r="AP579" s="10"/>
      <c r="AQ579" s="10"/>
      <c r="AR579" s="10"/>
      <c r="AS579" s="531">
        <v>0</v>
      </c>
      <c r="AU579" s="20" t="s">
        <v>248</v>
      </c>
      <c r="AV579" s="288"/>
      <c r="AW579" s="10"/>
      <c r="AX579" s="636"/>
      <c r="AY579" s="531">
        <v>0</v>
      </c>
      <c r="BA579" s="20" t="s">
        <v>253</v>
      </c>
      <c r="BB579" s="10"/>
      <c r="BC579" s="10"/>
      <c r="BD579" s="10"/>
      <c r="BE579" s="531">
        <v>0</v>
      </c>
      <c r="BG579" s="20" t="s">
        <v>33</v>
      </c>
      <c r="BH579" s="636"/>
      <c r="BI579" s="636"/>
      <c r="BJ579" s="11"/>
      <c r="BK579" s="531">
        <v>0.34999999403953552</v>
      </c>
      <c r="BM579" s="20" t="s">
        <v>40</v>
      </c>
      <c r="BN579" s="10"/>
      <c r="BO579" s="10"/>
      <c r="BP579" s="10"/>
      <c r="BQ579" s="531">
        <v>0</v>
      </c>
      <c r="BS579" s="20" t="s">
        <v>32</v>
      </c>
      <c r="BT579" s="10"/>
      <c r="BU579" s="10"/>
      <c r="BV579" s="638"/>
      <c r="BW579" s="531">
        <v>0.36000001430511475</v>
      </c>
    </row>
    <row r="580" spans="5:75" x14ac:dyDescent="0.3">
      <c r="E580" s="978" t="s">
        <v>1044</v>
      </c>
      <c r="F580" s="979"/>
      <c r="G580" s="979"/>
      <c r="H580" s="980"/>
      <c r="I580" s="981">
        <v>0</v>
      </c>
      <c r="K580" s="852" t="s">
        <v>558</v>
      </c>
      <c r="L580" s="853"/>
      <c r="M580" s="853"/>
      <c r="N580" s="854"/>
      <c r="O580" s="855">
        <v>0.25900000000000001</v>
      </c>
      <c r="Q580" s="718" t="s">
        <v>1068</v>
      </c>
      <c r="R580" s="719"/>
      <c r="S580" s="719"/>
      <c r="T580" s="720"/>
      <c r="U580" s="721">
        <v>0.27300000000000002</v>
      </c>
      <c r="W580" s="20" t="s">
        <v>1075</v>
      </c>
      <c r="X580" s="288"/>
      <c r="Y580" s="10"/>
      <c r="Z580" s="10"/>
      <c r="AA580" s="531">
        <v>0.25900000000000001</v>
      </c>
      <c r="AC580" s="20" t="s">
        <v>546</v>
      </c>
      <c r="AD580" s="288"/>
      <c r="AE580" s="10"/>
      <c r="AF580" s="10"/>
      <c r="AG580" s="531">
        <v>0.24</v>
      </c>
      <c r="AI580" s="20" t="s">
        <v>353</v>
      </c>
      <c r="AJ580" s="10"/>
      <c r="AK580" s="10"/>
      <c r="AL580" s="10"/>
      <c r="AM580" s="531">
        <v>0</v>
      </c>
      <c r="AO580" s="20" t="s">
        <v>186</v>
      </c>
      <c r="AP580" s="10"/>
      <c r="AQ580" s="10"/>
      <c r="AR580" s="10"/>
      <c r="AS580" s="531">
        <v>0</v>
      </c>
      <c r="AU580" s="20" t="s">
        <v>324</v>
      </c>
      <c r="AV580" s="288"/>
      <c r="AW580" s="10"/>
      <c r="AX580" s="636"/>
      <c r="AY580" s="531">
        <v>0</v>
      </c>
      <c r="BA580" s="20" t="s">
        <v>254</v>
      </c>
      <c r="BB580" s="10"/>
      <c r="BC580" s="10"/>
      <c r="BD580" s="10"/>
      <c r="BE580" s="531">
        <v>0</v>
      </c>
      <c r="BG580" s="20" t="s">
        <v>34</v>
      </c>
      <c r="BH580" s="636"/>
      <c r="BI580" s="636"/>
      <c r="BJ580" s="11"/>
      <c r="BK580" s="531">
        <v>0.36000001430511475</v>
      </c>
      <c r="BM580" s="20" t="s">
        <v>106</v>
      </c>
      <c r="BN580" s="10"/>
      <c r="BO580" s="10"/>
      <c r="BP580" s="10"/>
      <c r="BQ580" s="531">
        <v>0.34000000357627869</v>
      </c>
      <c r="BS580" s="20" t="s">
        <v>44</v>
      </c>
      <c r="BT580" s="10"/>
      <c r="BU580" s="10"/>
      <c r="BV580" s="639"/>
      <c r="BW580" s="531">
        <v>0</v>
      </c>
    </row>
    <row r="581" spans="5:75" ht="14.45" customHeight="1" x14ac:dyDescent="0.3">
      <c r="E581" s="978" t="s">
        <v>1455</v>
      </c>
      <c r="F581" s="979"/>
      <c r="G581" s="979"/>
      <c r="H581" s="980"/>
      <c r="I581" s="981">
        <v>0.28299999999999997</v>
      </c>
      <c r="K581" s="852" t="s">
        <v>1048</v>
      </c>
      <c r="L581" s="853"/>
      <c r="M581" s="853"/>
      <c r="N581" s="854"/>
      <c r="O581" s="855">
        <v>0.26</v>
      </c>
      <c r="Q581" s="718" t="s">
        <v>1073</v>
      </c>
      <c r="R581" s="719"/>
      <c r="S581" s="719"/>
      <c r="T581" s="720"/>
      <c r="U581" s="721">
        <v>0.27100000000000002</v>
      </c>
      <c r="W581" s="20" t="s">
        <v>1077</v>
      </c>
      <c r="X581" s="288"/>
      <c r="Y581" s="10"/>
      <c r="Z581" s="10"/>
      <c r="AA581" s="531">
        <v>0</v>
      </c>
      <c r="AC581" s="20" t="s">
        <v>547</v>
      </c>
      <c r="AD581" s="288"/>
      <c r="AE581" s="10"/>
      <c r="AF581" s="10"/>
      <c r="AG581" s="531">
        <v>0</v>
      </c>
      <c r="AI581" s="20" t="s">
        <v>355</v>
      </c>
      <c r="AJ581" s="10"/>
      <c r="AK581" s="10"/>
      <c r="AL581" s="10"/>
      <c r="AM581" s="531">
        <v>0</v>
      </c>
      <c r="AO581" s="20" t="s">
        <v>245</v>
      </c>
      <c r="AP581" s="10"/>
      <c r="AQ581" s="10"/>
      <c r="AR581" s="10"/>
      <c r="AS581" s="531">
        <v>0</v>
      </c>
      <c r="AU581" s="20" t="s">
        <v>187</v>
      </c>
      <c r="AV581" s="288"/>
      <c r="AW581" s="10"/>
      <c r="AX581" s="636"/>
      <c r="AY581" s="531">
        <v>0.25999999046325684</v>
      </c>
      <c r="BA581" s="20" t="s">
        <v>255</v>
      </c>
      <c r="BB581" s="10"/>
      <c r="BC581" s="10"/>
      <c r="BD581" s="10"/>
      <c r="BE581" s="531">
        <v>2.9999999329447746E-2</v>
      </c>
      <c r="BG581" s="20" t="s">
        <v>166</v>
      </c>
      <c r="BH581" s="636"/>
      <c r="BI581" s="636"/>
      <c r="BJ581" s="11"/>
      <c r="BK581" s="531">
        <v>0.34999999403953552</v>
      </c>
      <c r="BM581" s="20" t="s">
        <v>168</v>
      </c>
      <c r="BN581" s="10"/>
      <c r="BO581" s="10"/>
      <c r="BP581" s="10"/>
      <c r="BQ581" s="531">
        <v>0.37000000476837158</v>
      </c>
      <c r="BS581" s="1222" t="s">
        <v>1548</v>
      </c>
      <c r="BT581" s="1222"/>
      <c r="BU581" s="1222"/>
      <c r="BV581" s="1222"/>
      <c r="BW581" s="1222"/>
    </row>
    <row r="582" spans="5:75" x14ac:dyDescent="0.3">
      <c r="E582" s="978" t="s">
        <v>558</v>
      </c>
      <c r="F582" s="979"/>
      <c r="G582" s="979"/>
      <c r="H582" s="980"/>
      <c r="I582" s="981">
        <v>0.28299999999999997</v>
      </c>
      <c r="K582" s="852" t="s">
        <v>1054</v>
      </c>
      <c r="L582" s="853"/>
      <c r="M582" s="853"/>
      <c r="N582" s="854"/>
      <c r="O582" s="855">
        <v>0.253</v>
      </c>
      <c r="Q582" s="718" t="s">
        <v>1074</v>
      </c>
      <c r="R582" s="719"/>
      <c r="S582" s="719"/>
      <c r="T582" s="720"/>
      <c r="U582" s="721">
        <v>0.27200000000000002</v>
      </c>
      <c r="W582" s="20" t="s">
        <v>1078</v>
      </c>
      <c r="X582" s="288"/>
      <c r="Y582" s="10"/>
      <c r="Z582" s="10"/>
      <c r="AA582" s="531">
        <v>0.25800000000000001</v>
      </c>
      <c r="AC582" s="20" t="s">
        <v>548</v>
      </c>
      <c r="AD582" s="288"/>
      <c r="AE582" s="10"/>
      <c r="AF582" s="10"/>
      <c r="AG582" s="531">
        <v>0</v>
      </c>
      <c r="AI582" s="20" t="s">
        <v>477</v>
      </c>
      <c r="AJ582" s="10"/>
      <c r="AK582" s="10"/>
      <c r="AL582" s="10"/>
      <c r="AM582" s="531">
        <v>0.31000000238418579</v>
      </c>
      <c r="AO582" s="20" t="s">
        <v>246</v>
      </c>
      <c r="AP582" s="10"/>
      <c r="AQ582" s="10"/>
      <c r="AR582" s="10"/>
      <c r="AS582" s="531">
        <v>0</v>
      </c>
      <c r="AU582" s="20" t="s">
        <v>249</v>
      </c>
      <c r="AV582" s="288"/>
      <c r="AW582" s="10"/>
      <c r="AX582" s="636"/>
      <c r="AY582" s="531">
        <v>1.9999999552965164E-2</v>
      </c>
      <c r="BA582" s="20" t="s">
        <v>256</v>
      </c>
      <c r="BB582" s="10"/>
      <c r="BC582" s="10"/>
      <c r="BD582" s="10"/>
      <c r="BE582" s="531">
        <v>0</v>
      </c>
      <c r="BG582" s="20" t="s">
        <v>38</v>
      </c>
      <c r="BH582" s="636"/>
      <c r="BI582" s="636"/>
      <c r="BJ582" s="11"/>
      <c r="BK582" s="531">
        <v>0.14000000059604645</v>
      </c>
      <c r="BM582" s="20" t="s">
        <v>43</v>
      </c>
      <c r="BN582" s="10"/>
      <c r="BO582" s="10"/>
      <c r="BP582" s="10"/>
      <c r="BQ582" s="531">
        <v>0</v>
      </c>
      <c r="BS582" s="951"/>
      <c r="BT582" s="951"/>
      <c r="BU582" s="951"/>
      <c r="BV582" s="951"/>
      <c r="BW582" s="951"/>
    </row>
    <row r="583" spans="5:75" x14ac:dyDescent="0.3">
      <c r="E583" s="978" t="s">
        <v>1048</v>
      </c>
      <c r="F583" s="979"/>
      <c r="G583" s="979"/>
      <c r="H583" s="980"/>
      <c r="I583" s="981">
        <v>0.28299999999999997</v>
      </c>
      <c r="K583" s="852" t="s">
        <v>1055</v>
      </c>
      <c r="L583" s="853"/>
      <c r="M583" s="853"/>
      <c r="N583" s="854"/>
      <c r="O583" s="855">
        <v>0.24299999999999999</v>
      </c>
      <c r="Q583" s="718" t="s">
        <v>1075</v>
      </c>
      <c r="R583" s="719"/>
      <c r="S583" s="719"/>
      <c r="T583" s="720"/>
      <c r="U583" s="721">
        <v>0.27300000000000002</v>
      </c>
      <c r="W583" s="20" t="s">
        <v>1079</v>
      </c>
      <c r="X583" s="288"/>
      <c r="Y583" s="10"/>
      <c r="Z583" s="10"/>
      <c r="AA583" s="531">
        <v>0.25800000000000001</v>
      </c>
      <c r="AC583" s="20" t="s">
        <v>549</v>
      </c>
      <c r="AD583" s="288"/>
      <c r="AE583" s="10"/>
      <c r="AF583" s="10"/>
      <c r="AG583" s="531">
        <v>0</v>
      </c>
      <c r="AI583" s="20" t="s">
        <v>305</v>
      </c>
      <c r="AJ583" s="10"/>
      <c r="AK583" s="10"/>
      <c r="AL583" s="10"/>
      <c r="AM583" s="531">
        <v>7.0000000298023224E-2</v>
      </c>
      <c r="AO583" s="20" t="s">
        <v>247</v>
      </c>
      <c r="AP583" s="10"/>
      <c r="AQ583" s="10"/>
      <c r="AR583" s="10"/>
      <c r="AS583" s="531">
        <v>0</v>
      </c>
      <c r="AU583" s="20" t="s">
        <v>307</v>
      </c>
      <c r="AV583" s="288"/>
      <c r="AW583" s="10"/>
      <c r="AX583" s="636"/>
      <c r="AY583" s="531">
        <v>0</v>
      </c>
      <c r="BA583" s="20" t="s">
        <v>257</v>
      </c>
      <c r="BB583" s="10"/>
      <c r="BC583" s="10"/>
      <c r="BD583" s="10"/>
      <c r="BE583" s="531">
        <v>0</v>
      </c>
      <c r="BG583" s="20" t="s">
        <v>39</v>
      </c>
      <c r="BH583" s="636"/>
      <c r="BI583" s="636"/>
      <c r="BJ583" s="11"/>
      <c r="BK583" s="531">
        <v>0</v>
      </c>
      <c r="BM583" s="20" t="s">
        <v>169</v>
      </c>
      <c r="BN583" s="10"/>
      <c r="BO583" s="10"/>
      <c r="BP583" s="10"/>
      <c r="BQ583" s="531">
        <v>0</v>
      </c>
    </row>
    <row r="584" spans="5:75" x14ac:dyDescent="0.3">
      <c r="E584" s="978" t="s">
        <v>940</v>
      </c>
      <c r="F584" s="979"/>
      <c r="G584" s="979"/>
      <c r="H584" s="980"/>
      <c r="I584" s="981">
        <v>0.22900000000000001</v>
      </c>
      <c r="K584" s="852" t="s">
        <v>1058</v>
      </c>
      <c r="L584" s="853"/>
      <c r="M584" s="853"/>
      <c r="N584" s="854"/>
      <c r="O584" s="855">
        <v>0.26</v>
      </c>
      <c r="Q584" s="718" t="s">
        <v>1077</v>
      </c>
      <c r="R584" s="719"/>
      <c r="S584" s="719"/>
      <c r="T584" s="720"/>
      <c r="U584" s="721">
        <v>0.24</v>
      </c>
      <c r="W584" s="20" t="s">
        <v>1080</v>
      </c>
      <c r="X584" s="288"/>
      <c r="Y584" s="10"/>
      <c r="Z584" s="10"/>
      <c r="AA584" s="531">
        <v>0.255</v>
      </c>
      <c r="AC584" s="20" t="s">
        <v>350</v>
      </c>
      <c r="AD584" s="288"/>
      <c r="AE584" s="10"/>
      <c r="AF584" s="10"/>
      <c r="AG584" s="531">
        <v>0</v>
      </c>
      <c r="AI584" s="20" t="s">
        <v>407</v>
      </c>
      <c r="AJ584" s="10"/>
      <c r="AK584" s="10"/>
      <c r="AL584" s="10"/>
      <c r="AM584" s="531">
        <v>0</v>
      </c>
      <c r="AO584" s="20" t="s">
        <v>306</v>
      </c>
      <c r="AP584" s="10"/>
      <c r="AQ584" s="10"/>
      <c r="AR584" s="10"/>
      <c r="AS584" s="531">
        <v>0</v>
      </c>
      <c r="AU584" s="20" t="s">
        <v>250</v>
      </c>
      <c r="AV584" s="288"/>
      <c r="AW584" s="10"/>
      <c r="AX584" s="636"/>
      <c r="AY584" s="531">
        <v>0.25999999046325684</v>
      </c>
      <c r="BA584" s="20" t="s">
        <v>258</v>
      </c>
      <c r="BB584" s="10"/>
      <c r="BC584" s="10"/>
      <c r="BD584" s="10"/>
      <c r="BE584" s="531">
        <v>0</v>
      </c>
      <c r="BG584" s="20" t="s">
        <v>450</v>
      </c>
      <c r="BH584" s="636"/>
      <c r="BI584" s="636"/>
      <c r="BJ584" s="11"/>
      <c r="BK584" s="531">
        <v>0</v>
      </c>
      <c r="BM584" s="20" t="s">
        <v>170</v>
      </c>
      <c r="BN584" s="10"/>
      <c r="BO584" s="10"/>
      <c r="BP584" s="10"/>
      <c r="BQ584" s="531">
        <v>0</v>
      </c>
    </row>
    <row r="585" spans="5:75" x14ac:dyDescent="0.3">
      <c r="E585" s="978" t="s">
        <v>1054</v>
      </c>
      <c r="F585" s="979"/>
      <c r="G585" s="979"/>
      <c r="H585" s="980"/>
      <c r="I585" s="981">
        <v>0.27100000000000002</v>
      </c>
      <c r="K585" s="852" t="s">
        <v>363</v>
      </c>
      <c r="L585" s="853"/>
      <c r="M585" s="853"/>
      <c r="N585" s="854"/>
      <c r="O585" s="855">
        <v>0.26</v>
      </c>
      <c r="Q585" s="718" t="s">
        <v>265</v>
      </c>
      <c r="R585" s="719"/>
      <c r="S585" s="719"/>
      <c r="T585" s="720"/>
      <c r="U585" s="721">
        <v>0.27100000000000002</v>
      </c>
      <c r="W585" s="20" t="s">
        <v>368</v>
      </c>
      <c r="X585" s="288"/>
      <c r="Y585" s="10"/>
      <c r="Z585" s="10"/>
      <c r="AA585" s="531">
        <v>0.22500000000000001</v>
      </c>
      <c r="AC585" s="20" t="s">
        <v>351</v>
      </c>
      <c r="AD585" s="288"/>
      <c r="AE585" s="10"/>
      <c r="AF585" s="10"/>
      <c r="AG585" s="531">
        <v>0</v>
      </c>
      <c r="AI585" s="20" t="s">
        <v>26</v>
      </c>
      <c r="AJ585" s="10"/>
      <c r="AK585" s="10"/>
      <c r="AL585" s="10"/>
      <c r="AM585" s="531">
        <v>9.9999997764825821E-3</v>
      </c>
      <c r="AO585" s="20" t="s">
        <v>935</v>
      </c>
      <c r="AP585" s="10"/>
      <c r="AQ585" s="10"/>
      <c r="AR585" s="10"/>
      <c r="AS585" s="531">
        <v>0</v>
      </c>
      <c r="AU585" s="20" t="s">
        <v>308</v>
      </c>
      <c r="AV585" s="288"/>
      <c r="AW585" s="10"/>
      <c r="AX585" s="636"/>
      <c r="AY585" s="531">
        <v>0.25</v>
      </c>
      <c r="BA585" s="20" t="s">
        <v>259</v>
      </c>
      <c r="BB585" s="10"/>
      <c r="BC585" s="10"/>
      <c r="BD585" s="10"/>
      <c r="BE585" s="531">
        <v>0</v>
      </c>
      <c r="BG585" s="20" t="s">
        <v>104</v>
      </c>
      <c r="BH585" s="636"/>
      <c r="BI585" s="636"/>
      <c r="BJ585" s="11"/>
      <c r="BK585" s="531">
        <v>9.9999997764825821E-3</v>
      </c>
      <c r="BM585" s="20" t="s">
        <v>448</v>
      </c>
      <c r="BN585" s="10"/>
      <c r="BO585" s="10"/>
      <c r="BP585" s="10"/>
      <c r="BQ585" s="531">
        <v>1.9999999552965164E-2</v>
      </c>
    </row>
    <row r="586" spans="5:75" x14ac:dyDescent="0.3">
      <c r="E586" s="978" t="s">
        <v>1058</v>
      </c>
      <c r="F586" s="979"/>
      <c r="G586" s="979"/>
      <c r="H586" s="980"/>
      <c r="I586" s="981">
        <v>0.28000000000000003</v>
      </c>
      <c r="K586" s="852" t="s">
        <v>100</v>
      </c>
      <c r="L586" s="853"/>
      <c r="M586" s="853"/>
      <c r="N586" s="854"/>
      <c r="O586" s="855">
        <v>0.25900000000000001</v>
      </c>
      <c r="Q586" s="718" t="s">
        <v>1078</v>
      </c>
      <c r="R586" s="719"/>
      <c r="S586" s="719"/>
      <c r="T586" s="720"/>
      <c r="U586" s="721">
        <v>0.27300000000000002</v>
      </c>
      <c r="W586" s="20" t="s">
        <v>269</v>
      </c>
      <c r="X586" s="288"/>
      <c r="Y586" s="10"/>
      <c r="Z586" s="10"/>
      <c r="AA586" s="531">
        <v>0.25900000000000001</v>
      </c>
      <c r="AC586" s="20" t="s">
        <v>163</v>
      </c>
      <c r="AD586" s="288"/>
      <c r="AE586" s="10"/>
      <c r="AF586" s="10"/>
      <c r="AG586" s="531">
        <v>0</v>
      </c>
      <c r="AI586" s="20" t="s">
        <v>185</v>
      </c>
      <c r="AJ586" s="10"/>
      <c r="AK586" s="10"/>
      <c r="AL586" s="10"/>
      <c r="AM586" s="531">
        <v>0</v>
      </c>
      <c r="AO586" s="20" t="s">
        <v>936</v>
      </c>
      <c r="AP586" s="10"/>
      <c r="AQ586" s="10"/>
      <c r="AR586" s="10"/>
      <c r="AS586" s="531">
        <v>9.9999997764825821E-3</v>
      </c>
      <c r="AU586" s="20" t="s">
        <v>252</v>
      </c>
      <c r="AV586" s="288"/>
      <c r="AW586" s="10"/>
      <c r="AX586" s="636"/>
      <c r="AY586" s="531">
        <v>0</v>
      </c>
      <c r="BA586" s="20" t="s">
        <v>260</v>
      </c>
      <c r="BB586" s="10"/>
      <c r="BC586" s="10"/>
      <c r="BD586" s="10"/>
      <c r="BE586" s="531">
        <v>0</v>
      </c>
      <c r="BG586" s="20" t="s">
        <v>446</v>
      </c>
      <c r="BH586" s="636"/>
      <c r="BI586" s="636"/>
      <c r="BJ586" s="11"/>
      <c r="BK586" s="531">
        <v>0.23000000417232513</v>
      </c>
      <c r="BM586" s="20" t="s">
        <v>44</v>
      </c>
      <c r="BN586" s="10"/>
      <c r="BO586" s="10"/>
      <c r="BP586" s="10"/>
      <c r="BQ586" s="531">
        <v>0.15999999642372131</v>
      </c>
    </row>
    <row r="587" spans="5:75" ht="14.45" customHeight="1" x14ac:dyDescent="0.3">
      <c r="E587" s="978" t="s">
        <v>363</v>
      </c>
      <c r="F587" s="979"/>
      <c r="G587" s="979"/>
      <c r="H587" s="980"/>
      <c r="I587" s="981">
        <v>0.28299999999999997</v>
      </c>
      <c r="K587" s="852" t="s">
        <v>411</v>
      </c>
      <c r="L587" s="853"/>
      <c r="M587" s="853"/>
      <c r="N587" s="854"/>
      <c r="O587" s="855">
        <v>0.26</v>
      </c>
      <c r="Q587" s="718" t="s">
        <v>1379</v>
      </c>
      <c r="R587" s="719"/>
      <c r="S587" s="719"/>
      <c r="T587" s="720"/>
      <c r="U587" s="721">
        <v>0.27300000000000002</v>
      </c>
      <c r="W587" s="20" t="s">
        <v>1084</v>
      </c>
      <c r="X587" s="288"/>
      <c r="Y587" s="10"/>
      <c r="Z587" s="10"/>
      <c r="AA587" s="531">
        <v>0.251</v>
      </c>
      <c r="AC587" s="20" t="s">
        <v>352</v>
      </c>
      <c r="AD587" s="288"/>
      <c r="AE587" s="10"/>
      <c r="AF587" s="10"/>
      <c r="AG587" s="531">
        <v>0.25</v>
      </c>
      <c r="AI587" s="20" t="s">
        <v>245</v>
      </c>
      <c r="AJ587" s="10"/>
      <c r="AK587" s="10"/>
      <c r="AL587" s="10"/>
      <c r="AM587" s="531">
        <v>0</v>
      </c>
      <c r="AO587" s="20" t="s">
        <v>248</v>
      </c>
      <c r="AP587" s="10"/>
      <c r="AQ587" s="10"/>
      <c r="AR587" s="10"/>
      <c r="AS587" s="531">
        <v>0</v>
      </c>
      <c r="AU587" s="20" t="s">
        <v>456</v>
      </c>
      <c r="AV587" s="288"/>
      <c r="AW587" s="10"/>
      <c r="AX587" s="636"/>
      <c r="AY587" s="531">
        <v>0</v>
      </c>
      <c r="BA587" s="20" t="s">
        <v>261</v>
      </c>
      <c r="BB587" s="10"/>
      <c r="BC587" s="10"/>
      <c r="BD587" s="10"/>
      <c r="BE587" s="531">
        <v>0</v>
      </c>
      <c r="BG587" s="20" t="s">
        <v>105</v>
      </c>
      <c r="BH587" s="636"/>
      <c r="BI587" s="636"/>
      <c r="BJ587" s="11"/>
      <c r="BK587" s="531">
        <v>0.30000001192092896</v>
      </c>
      <c r="BM587" s="1222" t="s">
        <v>1548</v>
      </c>
      <c r="BN587" s="1222"/>
      <c r="BO587" s="1222"/>
      <c r="BP587" s="1222"/>
      <c r="BQ587" s="1222"/>
    </row>
    <row r="588" spans="5:75" x14ac:dyDescent="0.3">
      <c r="E588" s="978" t="s">
        <v>100</v>
      </c>
      <c r="F588" s="979"/>
      <c r="G588" s="979"/>
      <c r="H588" s="980"/>
      <c r="I588" s="981">
        <v>0.28299999999999997</v>
      </c>
      <c r="K588" s="852" t="s">
        <v>1459</v>
      </c>
      <c r="L588" s="853"/>
      <c r="M588" s="853"/>
      <c r="N588" s="854"/>
      <c r="O588" s="855">
        <v>0.26</v>
      </c>
      <c r="Q588" s="718" t="s">
        <v>1069</v>
      </c>
      <c r="R588" s="719"/>
      <c r="S588" s="719"/>
      <c r="T588" s="720"/>
      <c r="U588" s="721">
        <v>0.27</v>
      </c>
      <c r="W588" s="20" t="s">
        <v>29</v>
      </c>
      <c r="X588" s="288"/>
      <c r="Y588" s="10"/>
      <c r="Z588" s="10"/>
      <c r="AA588" s="531">
        <v>0.215</v>
      </c>
      <c r="AC588" s="20" t="s">
        <v>164</v>
      </c>
      <c r="AD588" s="288"/>
      <c r="AE588" s="10"/>
      <c r="AF588" s="10"/>
      <c r="AG588" s="531">
        <v>0.25</v>
      </c>
      <c r="AI588" s="20" t="s">
        <v>246</v>
      </c>
      <c r="AJ588" s="10"/>
      <c r="AK588" s="10"/>
      <c r="AL588" s="10"/>
      <c r="AM588" s="531">
        <v>9.9999997764825821E-3</v>
      </c>
      <c r="AO588" s="20" t="s">
        <v>937</v>
      </c>
      <c r="AP588" s="10"/>
      <c r="AQ588" s="10"/>
      <c r="AR588" s="10"/>
      <c r="AS588" s="531">
        <v>0</v>
      </c>
      <c r="AU588" s="20" t="s">
        <v>449</v>
      </c>
      <c r="AV588" s="288"/>
      <c r="AW588" s="10"/>
      <c r="AX588" s="636"/>
      <c r="AY588" s="531">
        <v>0</v>
      </c>
      <c r="BA588" s="20" t="s">
        <v>190</v>
      </c>
      <c r="BB588" s="10"/>
      <c r="BC588" s="10"/>
      <c r="BD588" s="10"/>
      <c r="BE588" s="531">
        <v>0</v>
      </c>
      <c r="BG588" s="20" t="s">
        <v>41</v>
      </c>
      <c r="BH588" s="636"/>
      <c r="BI588" s="636"/>
      <c r="BJ588" s="11"/>
      <c r="BK588" s="531">
        <v>0</v>
      </c>
      <c r="BM588" s="1223"/>
      <c r="BN588" s="1223"/>
      <c r="BO588" s="1223"/>
      <c r="BP588" s="1223"/>
      <c r="BQ588" s="1223"/>
    </row>
    <row r="589" spans="5:75" x14ac:dyDescent="0.3">
      <c r="E589" s="978" t="s">
        <v>411</v>
      </c>
      <c r="F589" s="979"/>
      <c r="G589" s="979"/>
      <c r="H589" s="980"/>
      <c r="I589" s="981">
        <v>0.27600000000000002</v>
      </c>
      <c r="K589" s="852" t="s">
        <v>1461</v>
      </c>
      <c r="L589" s="853"/>
      <c r="M589" s="853"/>
      <c r="N589" s="854"/>
      <c r="O589" s="855">
        <v>0.26</v>
      </c>
      <c r="Q589" s="718" t="s">
        <v>1380</v>
      </c>
      <c r="R589" s="719"/>
      <c r="S589" s="719"/>
      <c r="T589" s="720"/>
      <c r="U589" s="721">
        <v>0.27300000000000002</v>
      </c>
      <c r="W589" s="20" t="s">
        <v>1086</v>
      </c>
      <c r="X589" s="288"/>
      <c r="Y589" s="10"/>
      <c r="Z589" s="10"/>
      <c r="AA589" s="531">
        <v>0</v>
      </c>
      <c r="AC589" s="20" t="s">
        <v>353</v>
      </c>
      <c r="AD589" s="288"/>
      <c r="AE589" s="10"/>
      <c r="AF589" s="10"/>
      <c r="AG589" s="531">
        <v>0</v>
      </c>
      <c r="AI589" s="20" t="s">
        <v>186</v>
      </c>
      <c r="AJ589" s="10"/>
      <c r="AK589" s="10"/>
      <c r="AL589" s="10"/>
      <c r="AM589" s="531">
        <v>0</v>
      </c>
      <c r="AO589" s="20" t="s">
        <v>187</v>
      </c>
      <c r="AP589" s="10"/>
      <c r="AQ589" s="10"/>
      <c r="AR589" s="10"/>
      <c r="AS589" s="531">
        <v>0.40000000596046448</v>
      </c>
      <c r="AU589" s="20" t="s">
        <v>253</v>
      </c>
      <c r="AV589" s="288"/>
      <c r="AW589" s="10"/>
      <c r="AX589" s="636"/>
      <c r="AY589" s="531">
        <v>0</v>
      </c>
      <c r="BA589" s="20" t="s">
        <v>191</v>
      </c>
      <c r="BB589" s="10"/>
      <c r="BC589" s="10"/>
      <c r="BD589" s="10"/>
      <c r="BE589" s="531">
        <v>0</v>
      </c>
      <c r="BG589" s="20" t="s">
        <v>167</v>
      </c>
      <c r="BH589" s="636"/>
      <c r="BI589" s="636"/>
      <c r="BJ589" s="11"/>
      <c r="BK589" s="531">
        <v>0.20999999344348907</v>
      </c>
    </row>
    <row r="590" spans="5:75" x14ac:dyDescent="0.3">
      <c r="E590" s="978" t="s">
        <v>1459</v>
      </c>
      <c r="F590" s="979"/>
      <c r="G590" s="979"/>
      <c r="H590" s="980"/>
      <c r="I590" s="981">
        <v>0.28199999999999997</v>
      </c>
      <c r="K590" s="852" t="s">
        <v>364</v>
      </c>
      <c r="L590" s="853"/>
      <c r="M590" s="853"/>
      <c r="N590" s="854"/>
      <c r="O590" s="855">
        <v>0.26</v>
      </c>
      <c r="Q590" s="718" t="s">
        <v>1079</v>
      </c>
      <c r="R590" s="719"/>
      <c r="S590" s="719"/>
      <c r="T590" s="720"/>
      <c r="U590" s="721">
        <v>0.27300000000000002</v>
      </c>
      <c r="W590" s="20" t="s">
        <v>579</v>
      </c>
      <c r="X590" s="288"/>
      <c r="Y590" s="10"/>
      <c r="Z590" s="10"/>
      <c r="AA590" s="531">
        <v>0.24099999999999999</v>
      </c>
      <c r="AC590" s="20" t="s">
        <v>354</v>
      </c>
      <c r="AD590" s="288"/>
      <c r="AE590" s="10"/>
      <c r="AF590" s="10"/>
      <c r="AG590" s="531">
        <v>0</v>
      </c>
      <c r="AI590" s="20" t="s">
        <v>247</v>
      </c>
      <c r="AJ590" s="10"/>
      <c r="AK590" s="10"/>
      <c r="AL590" s="10"/>
      <c r="AM590" s="531">
        <v>0</v>
      </c>
      <c r="AO590" s="20" t="s">
        <v>249</v>
      </c>
      <c r="AP590" s="10"/>
      <c r="AQ590" s="10"/>
      <c r="AR590" s="10"/>
      <c r="AS590" s="531">
        <v>0</v>
      </c>
      <c r="AU590" s="20" t="s">
        <v>255</v>
      </c>
      <c r="AV590" s="288"/>
      <c r="AW590" s="10"/>
      <c r="AX590" s="636"/>
      <c r="AY590" s="531">
        <v>0</v>
      </c>
      <c r="BA590" s="20" t="s">
        <v>192</v>
      </c>
      <c r="BB590" s="10"/>
      <c r="BC590" s="10"/>
      <c r="BD590" s="10"/>
      <c r="BE590" s="531">
        <v>3.9999999105930328E-2</v>
      </c>
      <c r="BG590" s="20" t="s">
        <v>330</v>
      </c>
      <c r="BH590" s="636"/>
      <c r="BI590" s="636"/>
      <c r="BJ590" s="11"/>
      <c r="BK590" s="531">
        <v>0.10000000149011612</v>
      </c>
    </row>
    <row r="591" spans="5:75" x14ac:dyDescent="0.3">
      <c r="E591" s="978" t="s">
        <v>1461</v>
      </c>
      <c r="F591" s="979"/>
      <c r="G591" s="979"/>
      <c r="H591" s="980"/>
      <c r="I591" s="981">
        <v>0.28299999999999997</v>
      </c>
      <c r="K591" s="852" t="s">
        <v>566</v>
      </c>
      <c r="L591" s="853"/>
      <c r="M591" s="853"/>
      <c r="N591" s="854"/>
      <c r="O591" s="855">
        <v>0</v>
      </c>
      <c r="Q591" s="718" t="s">
        <v>1080</v>
      </c>
      <c r="R591" s="719"/>
      <c r="S591" s="719"/>
      <c r="T591" s="720"/>
      <c r="U591" s="721">
        <v>0.27200000000000002</v>
      </c>
      <c r="W591" s="20" t="s">
        <v>1087</v>
      </c>
      <c r="X591" s="288"/>
      <c r="Y591" s="10"/>
      <c r="Z591" s="10"/>
      <c r="AA591" s="531">
        <v>0.25900000000000001</v>
      </c>
      <c r="AC591" s="20" t="s">
        <v>242</v>
      </c>
      <c r="AD591" s="288"/>
      <c r="AE591" s="10"/>
      <c r="AF591" s="10"/>
      <c r="AG591" s="531">
        <v>0</v>
      </c>
      <c r="AI591" s="20" t="s">
        <v>306</v>
      </c>
      <c r="AJ591" s="10"/>
      <c r="AK591" s="10"/>
      <c r="AL591" s="10"/>
      <c r="AM591" s="531">
        <v>0</v>
      </c>
      <c r="AO591" s="20" t="s">
        <v>356</v>
      </c>
      <c r="AP591" s="10"/>
      <c r="AQ591" s="10"/>
      <c r="AR591" s="10"/>
      <c r="AS591" s="531">
        <v>0.40000000596046448</v>
      </c>
      <c r="AU591" s="20" t="s">
        <v>256</v>
      </c>
      <c r="AV591" s="288"/>
      <c r="AW591" s="10"/>
      <c r="AX591" s="636"/>
      <c r="AY591" s="531">
        <v>0</v>
      </c>
      <c r="BA591" s="20" t="s">
        <v>262</v>
      </c>
      <c r="BB591" s="10"/>
      <c r="BC591" s="10"/>
      <c r="BD591" s="10"/>
      <c r="BE591" s="531">
        <v>0</v>
      </c>
      <c r="BG591" s="20" t="s">
        <v>197</v>
      </c>
      <c r="BH591" s="636"/>
      <c r="BI591" s="636"/>
      <c r="BJ591" s="11"/>
      <c r="BK591" s="531">
        <v>0</v>
      </c>
    </row>
    <row r="592" spans="5:75" x14ac:dyDescent="0.3">
      <c r="E592" s="978" t="s">
        <v>1065</v>
      </c>
      <c r="F592" s="979"/>
      <c r="G592" s="979"/>
      <c r="H592" s="980"/>
      <c r="I592" s="981">
        <v>0.27500000000000002</v>
      </c>
      <c r="K592" s="852" t="s">
        <v>1065</v>
      </c>
      <c r="L592" s="853"/>
      <c r="M592" s="853"/>
      <c r="N592" s="854"/>
      <c r="O592" s="855">
        <v>0.25900000000000001</v>
      </c>
      <c r="Q592" s="718" t="s">
        <v>1381</v>
      </c>
      <c r="R592" s="719"/>
      <c r="S592" s="719"/>
      <c r="T592" s="720"/>
      <c r="U592" s="721">
        <v>0</v>
      </c>
      <c r="W592" s="20" t="s">
        <v>1089</v>
      </c>
      <c r="X592" s="288"/>
      <c r="Y592" s="10"/>
      <c r="Z592" s="10"/>
      <c r="AA592" s="531">
        <v>0.25600000000000001</v>
      </c>
      <c r="AC592" s="20" t="s">
        <v>550</v>
      </c>
      <c r="AD592" s="288"/>
      <c r="AE592" s="10"/>
      <c r="AF592" s="10"/>
      <c r="AG592" s="531">
        <v>0</v>
      </c>
      <c r="AI592" s="20" t="s">
        <v>322</v>
      </c>
      <c r="AJ592" s="10"/>
      <c r="AK592" s="10"/>
      <c r="AL592" s="10"/>
      <c r="AM592" s="531">
        <v>0</v>
      </c>
      <c r="AO592" s="20" t="s">
        <v>307</v>
      </c>
      <c r="AP592" s="10"/>
      <c r="AQ592" s="10"/>
      <c r="AR592" s="10"/>
      <c r="AS592" s="531">
        <v>0.15000000596046448</v>
      </c>
      <c r="AU592" s="20" t="s">
        <v>257</v>
      </c>
      <c r="AV592" s="288"/>
      <c r="AW592" s="10"/>
      <c r="AX592" s="636"/>
      <c r="AY592" s="531">
        <v>0</v>
      </c>
      <c r="BA592" s="20" t="s">
        <v>263</v>
      </c>
      <c r="BB592" s="10"/>
      <c r="BC592" s="10"/>
      <c r="BD592" s="10"/>
      <c r="BE592" s="531">
        <v>0</v>
      </c>
      <c r="BG592" s="20" t="s">
        <v>28</v>
      </c>
      <c r="BH592" s="636"/>
      <c r="BI592" s="636"/>
      <c r="BJ592" s="11"/>
      <c r="BK592" s="531">
        <v>0</v>
      </c>
    </row>
    <row r="593" spans="5:63" x14ac:dyDescent="0.3">
      <c r="E593" s="978" t="s">
        <v>1650</v>
      </c>
      <c r="F593" s="979"/>
      <c r="G593" s="979"/>
      <c r="H593" s="980"/>
      <c r="I593" s="981">
        <v>0</v>
      </c>
      <c r="K593" s="852" t="s">
        <v>1066</v>
      </c>
      <c r="L593" s="853"/>
      <c r="M593" s="853"/>
      <c r="N593" s="854"/>
      <c r="O593" s="855">
        <v>0.253</v>
      </c>
      <c r="Q593" s="718" t="s">
        <v>1082</v>
      </c>
      <c r="R593" s="719"/>
      <c r="S593" s="719"/>
      <c r="T593" s="720"/>
      <c r="U593" s="721">
        <v>0.27100000000000002</v>
      </c>
      <c r="W593" s="20" t="s">
        <v>1091</v>
      </c>
      <c r="X593" s="288"/>
      <c r="Y593" s="10"/>
      <c r="Z593" s="10"/>
      <c r="AA593" s="531">
        <v>0.254</v>
      </c>
      <c r="AC593" s="20" t="s">
        <v>305</v>
      </c>
      <c r="AD593" s="288"/>
      <c r="AE593" s="10"/>
      <c r="AF593" s="10"/>
      <c r="AG593" s="531">
        <v>0</v>
      </c>
      <c r="AI593" s="20" t="s">
        <v>323</v>
      </c>
      <c r="AJ593" s="10"/>
      <c r="AK593" s="10"/>
      <c r="AL593" s="10"/>
      <c r="AM593" s="531">
        <v>0</v>
      </c>
      <c r="AO593" s="20" t="s">
        <v>357</v>
      </c>
      <c r="AP593" s="10"/>
      <c r="AQ593" s="10"/>
      <c r="AR593" s="10"/>
      <c r="AS593" s="531">
        <v>0</v>
      </c>
      <c r="AU593" s="20" t="s">
        <v>325</v>
      </c>
      <c r="AV593" s="288"/>
      <c r="AW593" s="10"/>
      <c r="AX593" s="636"/>
      <c r="AY593" s="531">
        <v>0.30000001192092896</v>
      </c>
      <c r="BA593" s="20" t="s">
        <v>193</v>
      </c>
      <c r="BB593" s="10"/>
      <c r="BC593" s="10"/>
      <c r="BD593" s="10"/>
      <c r="BE593" s="531">
        <v>0</v>
      </c>
      <c r="BG593" s="20" t="s">
        <v>198</v>
      </c>
      <c r="BH593" s="636"/>
      <c r="BI593" s="636"/>
      <c r="BJ593" s="11"/>
      <c r="BK593" s="531">
        <v>0</v>
      </c>
    </row>
    <row r="594" spans="5:63" x14ac:dyDescent="0.3">
      <c r="E594" s="978" t="s">
        <v>1069</v>
      </c>
      <c r="F594" s="979"/>
      <c r="G594" s="979"/>
      <c r="H594" s="980"/>
      <c r="I594" s="981">
        <v>0.28299999999999997</v>
      </c>
      <c r="K594" s="852" t="s">
        <v>1462</v>
      </c>
      <c r="L594" s="853"/>
      <c r="M594" s="853"/>
      <c r="N594" s="854"/>
      <c r="O594" s="855">
        <v>0.26</v>
      </c>
      <c r="Q594" s="718" t="s">
        <v>269</v>
      </c>
      <c r="R594" s="719"/>
      <c r="S594" s="719"/>
      <c r="T594" s="720"/>
      <c r="U594" s="721">
        <v>0.27200000000000002</v>
      </c>
      <c r="W594" s="20" t="s">
        <v>1092</v>
      </c>
      <c r="X594" s="288"/>
      <c r="Y594" s="10"/>
      <c r="Z594" s="10"/>
      <c r="AA594" s="531">
        <v>0.25900000000000001</v>
      </c>
      <c r="AC594" s="20" t="s">
        <v>407</v>
      </c>
      <c r="AD594" s="288"/>
      <c r="AE594" s="10"/>
      <c r="AF594" s="10"/>
      <c r="AG594" s="531">
        <v>0</v>
      </c>
      <c r="AI594" s="20" t="s">
        <v>248</v>
      </c>
      <c r="AJ594" s="10"/>
      <c r="AK594" s="10"/>
      <c r="AL594" s="10"/>
      <c r="AM594" s="531">
        <v>0</v>
      </c>
      <c r="AO594" s="20" t="s">
        <v>250</v>
      </c>
      <c r="AP594" s="10"/>
      <c r="AQ594" s="10"/>
      <c r="AR594" s="10"/>
      <c r="AS594" s="531">
        <v>0.23000000417232513</v>
      </c>
      <c r="AU594" s="20" t="s">
        <v>258</v>
      </c>
      <c r="AV594" s="288"/>
      <c r="AW594" s="10"/>
      <c r="AX594" s="636"/>
      <c r="AY594" s="531">
        <v>5.9999998658895493E-2</v>
      </c>
      <c r="BA594" s="20" t="s">
        <v>42</v>
      </c>
      <c r="BB594" s="10"/>
      <c r="BC594" s="10"/>
      <c r="BD594" s="10"/>
      <c r="BE594" s="531">
        <v>0</v>
      </c>
      <c r="BG594" s="20" t="s">
        <v>199</v>
      </c>
      <c r="BH594" s="636"/>
      <c r="BI594" s="636"/>
      <c r="BJ594" s="11"/>
      <c r="BK594" s="531">
        <v>0.17000000178813934</v>
      </c>
    </row>
    <row r="595" spans="5:63" x14ac:dyDescent="0.3">
      <c r="E595" s="978" t="s">
        <v>1071</v>
      </c>
      <c r="F595" s="979"/>
      <c r="G595" s="979"/>
      <c r="H595" s="980"/>
      <c r="I595" s="981">
        <v>0.28299999999999997</v>
      </c>
      <c r="K595" s="852" t="s">
        <v>1069</v>
      </c>
      <c r="L595" s="853"/>
      <c r="M595" s="853"/>
      <c r="N595" s="854"/>
      <c r="O595" s="855">
        <v>0.26</v>
      </c>
      <c r="Q595" s="718" t="s">
        <v>1084</v>
      </c>
      <c r="R595" s="719"/>
      <c r="S595" s="719"/>
      <c r="T595" s="720"/>
      <c r="U595" s="721">
        <v>0.27200000000000002</v>
      </c>
      <c r="W595" s="20" t="s">
        <v>1095</v>
      </c>
      <c r="X595" s="288"/>
      <c r="Y595" s="10"/>
      <c r="Z595" s="10"/>
      <c r="AA595" s="531">
        <v>0</v>
      </c>
      <c r="AC595" s="20" t="s">
        <v>26</v>
      </c>
      <c r="AD595" s="288"/>
      <c r="AE595" s="10"/>
      <c r="AF595" s="10"/>
      <c r="AG595" s="531">
        <v>0</v>
      </c>
      <c r="AI595" s="20" t="s">
        <v>324</v>
      </c>
      <c r="AJ595" s="10"/>
      <c r="AK595" s="10"/>
      <c r="AL595" s="10"/>
      <c r="AM595" s="531">
        <v>0</v>
      </c>
      <c r="AO595" s="20" t="s">
        <v>308</v>
      </c>
      <c r="AP595" s="10"/>
      <c r="AQ595" s="10"/>
      <c r="AR595" s="10"/>
      <c r="AS595" s="531">
        <v>0.23000000417232513</v>
      </c>
      <c r="AU595" s="20" t="s">
        <v>259</v>
      </c>
      <c r="AV595" s="288"/>
      <c r="AW595" s="10"/>
      <c r="AX595" s="636"/>
      <c r="AY595" s="531">
        <v>0</v>
      </c>
      <c r="BA595" s="20" t="s">
        <v>327</v>
      </c>
      <c r="BB595" s="10"/>
      <c r="BC595" s="10"/>
      <c r="BD595" s="10"/>
      <c r="BE595" s="531">
        <v>0.34000000357627869</v>
      </c>
      <c r="BG595" s="20" t="s">
        <v>35</v>
      </c>
      <c r="BH595" s="636"/>
      <c r="BI595" s="636"/>
      <c r="BJ595" s="11"/>
      <c r="BK595" s="531">
        <v>0.23000000417232513</v>
      </c>
    </row>
    <row r="596" spans="5:63" x14ac:dyDescent="0.3">
      <c r="E596" s="978" t="s">
        <v>1073</v>
      </c>
      <c r="F596" s="979"/>
      <c r="G596" s="979"/>
      <c r="H596" s="980"/>
      <c r="I596" s="981">
        <v>0.26800000000000002</v>
      </c>
      <c r="K596" s="852" t="s">
        <v>1071</v>
      </c>
      <c r="L596" s="853"/>
      <c r="M596" s="853"/>
      <c r="N596" s="854"/>
      <c r="O596" s="855">
        <v>0.25900000000000001</v>
      </c>
      <c r="Q596" s="718" t="s">
        <v>29</v>
      </c>
      <c r="R596" s="719"/>
      <c r="S596" s="719"/>
      <c r="T596" s="720"/>
      <c r="U596" s="721">
        <v>0.255</v>
      </c>
      <c r="W596" s="20" t="s">
        <v>1096</v>
      </c>
      <c r="X596" s="288"/>
      <c r="Y596" s="10"/>
      <c r="Z596" s="10"/>
      <c r="AA596" s="531">
        <v>0</v>
      </c>
      <c r="AC596" s="20" t="s">
        <v>551</v>
      </c>
      <c r="AD596" s="288"/>
      <c r="AE596" s="10"/>
      <c r="AF596" s="10"/>
      <c r="AG596" s="531">
        <v>0</v>
      </c>
      <c r="AI596" s="20" t="s">
        <v>187</v>
      </c>
      <c r="AJ596" s="10"/>
      <c r="AK596" s="10"/>
      <c r="AL596" s="10"/>
      <c r="AM596" s="531">
        <v>0.2800000011920929</v>
      </c>
      <c r="AO596" s="20" t="s">
        <v>252</v>
      </c>
      <c r="AP596" s="10"/>
      <c r="AQ596" s="10"/>
      <c r="AR596" s="10"/>
      <c r="AS596" s="531">
        <v>0.34999999403953552</v>
      </c>
      <c r="AU596" s="20" t="s">
        <v>190</v>
      </c>
      <c r="AV596" s="288"/>
      <c r="AW596" s="10"/>
      <c r="AX596" s="636"/>
      <c r="AY596" s="531">
        <v>0</v>
      </c>
      <c r="BA596" s="20" t="s">
        <v>102</v>
      </c>
      <c r="BB596" s="10"/>
      <c r="BC596" s="10"/>
      <c r="BD596" s="10"/>
      <c r="BE596" s="531">
        <v>0.30000001192092896</v>
      </c>
      <c r="BG596" s="20" t="s">
        <v>444</v>
      </c>
      <c r="BH596" s="636"/>
      <c r="BI596" s="636"/>
      <c r="BJ596" s="11"/>
      <c r="BK596" s="531">
        <v>0.11999999731779099</v>
      </c>
    </row>
    <row r="597" spans="5:63" x14ac:dyDescent="0.3">
      <c r="E597" s="978" t="s">
        <v>1463</v>
      </c>
      <c r="F597" s="979"/>
      <c r="G597" s="979"/>
      <c r="H597" s="980"/>
      <c r="I597" s="981">
        <v>0.28299999999999997</v>
      </c>
      <c r="K597" s="852" t="s">
        <v>1073</v>
      </c>
      <c r="L597" s="853"/>
      <c r="M597" s="853"/>
      <c r="N597" s="854"/>
      <c r="O597" s="855">
        <v>0.26</v>
      </c>
      <c r="Q597" s="718" t="s">
        <v>1086</v>
      </c>
      <c r="R597" s="719"/>
      <c r="S597" s="719"/>
      <c r="T597" s="720"/>
      <c r="U597" s="721">
        <v>0.26700000000000002</v>
      </c>
      <c r="W597" s="20" t="s">
        <v>416</v>
      </c>
      <c r="X597" s="288"/>
      <c r="Y597" s="10"/>
      <c r="Z597" s="10"/>
      <c r="AA597" s="531">
        <v>0.25900000000000001</v>
      </c>
      <c r="AC597" s="20" t="s">
        <v>185</v>
      </c>
      <c r="AD597" s="288"/>
      <c r="AE597" s="10"/>
      <c r="AF597" s="10"/>
      <c r="AG597" s="531">
        <v>0</v>
      </c>
      <c r="AI597" s="20" t="s">
        <v>249</v>
      </c>
      <c r="AJ597" s="10"/>
      <c r="AK597" s="10"/>
      <c r="AL597" s="10"/>
      <c r="AM597" s="531">
        <v>0.23000000417232513</v>
      </c>
      <c r="AO597" s="20" t="s">
        <v>938</v>
      </c>
      <c r="AP597" s="10"/>
      <c r="AQ597" s="10"/>
      <c r="AR597" s="10"/>
      <c r="AS597" s="531">
        <v>0.40999999642372131</v>
      </c>
      <c r="AU597" s="20" t="s">
        <v>191</v>
      </c>
      <c r="AV597" s="288"/>
      <c r="AW597" s="10"/>
      <c r="AX597" s="636"/>
      <c r="AY597" s="531">
        <v>0</v>
      </c>
      <c r="BA597" s="20" t="s">
        <v>264</v>
      </c>
      <c r="BB597" s="10"/>
      <c r="BC597" s="10"/>
      <c r="BD597" s="10"/>
      <c r="BE597" s="531">
        <v>0</v>
      </c>
      <c r="BG597" s="20" t="s">
        <v>40</v>
      </c>
      <c r="BH597" s="636"/>
      <c r="BI597" s="636"/>
      <c r="BJ597" s="11"/>
      <c r="BK597" s="531">
        <v>1.9999999552965164E-2</v>
      </c>
    </row>
    <row r="598" spans="5:63" x14ac:dyDescent="0.3">
      <c r="E598" s="978" t="s">
        <v>572</v>
      </c>
      <c r="F598" s="979"/>
      <c r="G598" s="979"/>
      <c r="H598" s="980"/>
      <c r="I598" s="981">
        <v>0.28299999999999997</v>
      </c>
      <c r="K598" s="852" t="s">
        <v>1463</v>
      </c>
      <c r="L598" s="853"/>
      <c r="M598" s="853"/>
      <c r="N598" s="854"/>
      <c r="O598" s="855">
        <v>0.26</v>
      </c>
      <c r="Q598" s="718" t="s">
        <v>579</v>
      </c>
      <c r="R598" s="719"/>
      <c r="S598" s="719"/>
      <c r="T598" s="720"/>
      <c r="U598" s="721">
        <v>0.27200000000000002</v>
      </c>
      <c r="W598" s="20" t="s">
        <v>278</v>
      </c>
      <c r="X598" s="288"/>
      <c r="Y598" s="10"/>
      <c r="Z598" s="10"/>
      <c r="AA598" s="531">
        <v>0</v>
      </c>
      <c r="AC598" s="20" t="s">
        <v>552</v>
      </c>
      <c r="AD598" s="288"/>
      <c r="AE598" s="10"/>
      <c r="AF598" s="10"/>
      <c r="AG598" s="531">
        <v>0</v>
      </c>
      <c r="AI598" s="20" t="s">
        <v>356</v>
      </c>
      <c r="AJ598" s="10"/>
      <c r="AK598" s="10"/>
      <c r="AL598" s="10"/>
      <c r="AM598" s="531">
        <v>0.15999999642372131</v>
      </c>
      <c r="AO598" s="20" t="s">
        <v>939</v>
      </c>
      <c r="AP598" s="10"/>
      <c r="AQ598" s="10"/>
      <c r="AR598" s="10"/>
      <c r="AS598" s="531">
        <v>0</v>
      </c>
      <c r="AU598" s="20" t="s">
        <v>192</v>
      </c>
      <c r="AV598" s="288"/>
      <c r="AW598" s="10"/>
      <c r="AX598" s="636"/>
      <c r="AY598" s="531">
        <v>5.9999998658895493E-2</v>
      </c>
      <c r="BA598" s="20" t="s">
        <v>451</v>
      </c>
      <c r="BB598" s="10"/>
      <c r="BC598" s="10"/>
      <c r="BD598" s="10"/>
      <c r="BE598" s="531">
        <v>0</v>
      </c>
      <c r="BG598" s="20" t="s">
        <v>168</v>
      </c>
      <c r="BH598" s="636"/>
      <c r="BI598" s="636"/>
      <c r="BJ598" s="11"/>
      <c r="BK598" s="531">
        <v>3.9999999105930328E-2</v>
      </c>
    </row>
    <row r="599" spans="5:63" x14ac:dyDescent="0.3">
      <c r="E599" s="978" t="s">
        <v>1651</v>
      </c>
      <c r="F599" s="979"/>
      <c r="G599" s="979"/>
      <c r="H599" s="980"/>
      <c r="I599" s="981">
        <v>0.28100000000000003</v>
      </c>
      <c r="K599" s="852" t="s">
        <v>1075</v>
      </c>
      <c r="L599" s="853"/>
      <c r="M599" s="853"/>
      <c r="N599" s="854"/>
      <c r="O599" s="855">
        <v>0.26</v>
      </c>
      <c r="Q599" s="718" t="s">
        <v>1087</v>
      </c>
      <c r="R599" s="719"/>
      <c r="S599" s="719"/>
      <c r="T599" s="720"/>
      <c r="U599" s="721">
        <v>0.27200000000000002</v>
      </c>
      <c r="W599" s="20" t="s">
        <v>1102</v>
      </c>
      <c r="X599" s="288"/>
      <c r="Y599" s="10"/>
      <c r="Z599" s="10"/>
      <c r="AA599" s="531">
        <v>0</v>
      </c>
      <c r="AC599" s="20" t="s">
        <v>244</v>
      </c>
      <c r="AD599" s="288"/>
      <c r="AE599" s="10"/>
      <c r="AF599" s="10"/>
      <c r="AG599" s="531">
        <v>0</v>
      </c>
      <c r="AI599" s="20" t="s">
        <v>307</v>
      </c>
      <c r="AJ599" s="10"/>
      <c r="AK599" s="10"/>
      <c r="AL599" s="10"/>
      <c r="AM599" s="531">
        <v>0.30000001192092896</v>
      </c>
      <c r="AO599" s="20" t="s">
        <v>358</v>
      </c>
      <c r="AP599" s="10"/>
      <c r="AQ599" s="10"/>
      <c r="AR599" s="10"/>
      <c r="AS599" s="531">
        <v>0.40999999642372131</v>
      </c>
      <c r="AU599" s="20" t="s">
        <v>193</v>
      </c>
      <c r="AV599" s="288"/>
      <c r="AW599" s="10"/>
      <c r="AX599" s="636"/>
      <c r="AY599" s="531">
        <v>0</v>
      </c>
      <c r="BA599" s="20" t="s">
        <v>194</v>
      </c>
      <c r="BB599" s="10"/>
      <c r="BC599" s="10"/>
      <c r="BD599" s="10"/>
      <c r="BE599" s="531">
        <v>0.31999999284744263</v>
      </c>
      <c r="BG599" s="20" t="s">
        <v>200</v>
      </c>
      <c r="BH599" s="636"/>
      <c r="BI599" s="636"/>
      <c r="BJ599" s="11"/>
      <c r="BK599" s="531">
        <v>0</v>
      </c>
    </row>
    <row r="600" spans="5:63" x14ac:dyDescent="0.3">
      <c r="E600" s="978" t="s">
        <v>1077</v>
      </c>
      <c r="F600" s="979"/>
      <c r="G600" s="979"/>
      <c r="H600" s="980"/>
      <c r="I600" s="981">
        <v>0.20699999999999999</v>
      </c>
      <c r="K600" s="852" t="s">
        <v>1077</v>
      </c>
      <c r="L600" s="853"/>
      <c r="M600" s="853"/>
      <c r="N600" s="854"/>
      <c r="O600" s="855">
        <v>0.24</v>
      </c>
      <c r="Q600" s="718" t="s">
        <v>578</v>
      </c>
      <c r="R600" s="719"/>
      <c r="S600" s="719"/>
      <c r="T600" s="720"/>
      <c r="U600" s="721">
        <v>0.27</v>
      </c>
      <c r="W600" s="20" t="s">
        <v>167</v>
      </c>
      <c r="X600" s="288"/>
      <c r="Y600" s="10"/>
      <c r="Z600" s="10"/>
      <c r="AA600" s="531">
        <v>0.23200000000000001</v>
      </c>
      <c r="AC600" s="20" t="s">
        <v>245</v>
      </c>
      <c r="AD600" s="288"/>
      <c r="AE600" s="10"/>
      <c r="AF600" s="10"/>
      <c r="AG600" s="531">
        <v>0</v>
      </c>
      <c r="AI600" s="20" t="s">
        <v>357</v>
      </c>
      <c r="AJ600" s="10"/>
      <c r="AK600" s="10"/>
      <c r="AL600" s="10"/>
      <c r="AM600" s="531">
        <v>0</v>
      </c>
      <c r="AO600" s="20" t="s">
        <v>940</v>
      </c>
      <c r="AP600" s="10"/>
      <c r="AQ600" s="10"/>
      <c r="AR600" s="10"/>
      <c r="AS600" s="531">
        <v>0</v>
      </c>
      <c r="AU600" s="20" t="s">
        <v>326</v>
      </c>
      <c r="AV600" s="288"/>
      <c r="AW600" s="10"/>
      <c r="AX600" s="636"/>
      <c r="AY600" s="531">
        <v>0.41999998688697815</v>
      </c>
      <c r="BA600" s="20" t="s">
        <v>265</v>
      </c>
      <c r="BB600" s="10"/>
      <c r="BC600" s="10"/>
      <c r="BD600" s="10"/>
      <c r="BE600" s="531">
        <v>0.34000000357627869</v>
      </c>
      <c r="BG600" s="20" t="s">
        <v>201</v>
      </c>
      <c r="BH600" s="636"/>
      <c r="BI600" s="636"/>
      <c r="BJ600" s="11"/>
      <c r="BK600" s="531">
        <v>0</v>
      </c>
    </row>
    <row r="601" spans="5:63" x14ac:dyDescent="0.3">
      <c r="E601" s="978" t="s">
        <v>265</v>
      </c>
      <c r="F601" s="979"/>
      <c r="G601" s="979"/>
      <c r="H601" s="980"/>
      <c r="I601" s="981">
        <v>0.28299999999999997</v>
      </c>
      <c r="K601" s="852" t="s">
        <v>1078</v>
      </c>
      <c r="L601" s="853"/>
      <c r="M601" s="853"/>
      <c r="N601" s="854"/>
      <c r="O601" s="855">
        <v>0.25800000000000001</v>
      </c>
      <c r="Q601" s="718" t="s">
        <v>1089</v>
      </c>
      <c r="R601" s="719"/>
      <c r="S601" s="719"/>
      <c r="T601" s="720"/>
      <c r="U601" s="721">
        <v>0.27300000000000002</v>
      </c>
      <c r="W601" s="20" t="s">
        <v>375</v>
      </c>
      <c r="X601" s="288"/>
      <c r="Y601" s="10"/>
      <c r="Z601" s="10"/>
      <c r="AA601" s="531">
        <v>0</v>
      </c>
      <c r="AC601" s="20" t="s">
        <v>246</v>
      </c>
      <c r="AD601" s="288"/>
      <c r="AE601" s="10"/>
      <c r="AF601" s="10"/>
      <c r="AG601" s="531">
        <v>0</v>
      </c>
      <c r="AI601" s="20" t="s">
        <v>250</v>
      </c>
      <c r="AJ601" s="10"/>
      <c r="AK601" s="10"/>
      <c r="AL601" s="10"/>
      <c r="AM601" s="531">
        <v>0.23000000417232513</v>
      </c>
      <c r="AO601" s="20" t="s">
        <v>941</v>
      </c>
      <c r="AP601" s="10"/>
      <c r="AQ601" s="10"/>
      <c r="AR601" s="10"/>
      <c r="AS601" s="531">
        <v>0.37000000476837158</v>
      </c>
      <c r="AU601" s="20" t="s">
        <v>42</v>
      </c>
      <c r="AV601" s="288"/>
      <c r="AW601" s="10"/>
      <c r="AX601" s="636"/>
      <c r="AY601" s="531">
        <v>0</v>
      </c>
      <c r="BA601" s="20" t="s">
        <v>195</v>
      </c>
      <c r="BB601" s="10"/>
      <c r="BC601" s="10"/>
      <c r="BD601" s="10"/>
      <c r="BE601" s="531">
        <v>0</v>
      </c>
      <c r="BG601" s="20" t="s">
        <v>202</v>
      </c>
      <c r="BH601" s="636"/>
      <c r="BI601" s="636"/>
      <c r="BJ601" s="11"/>
      <c r="BK601" s="531">
        <v>0.31000000238418579</v>
      </c>
    </row>
    <row r="602" spans="5:63" x14ac:dyDescent="0.3">
      <c r="E602" s="978" t="s">
        <v>1078</v>
      </c>
      <c r="F602" s="979"/>
      <c r="G602" s="979"/>
      <c r="H602" s="980"/>
      <c r="I602" s="981">
        <v>0.28299999999999997</v>
      </c>
      <c r="K602" s="852" t="s">
        <v>1466</v>
      </c>
      <c r="L602" s="853"/>
      <c r="M602" s="853"/>
      <c r="N602" s="854"/>
      <c r="O602" s="855">
        <v>0.26</v>
      </c>
      <c r="Q602" s="718" t="s">
        <v>1091</v>
      </c>
      <c r="R602" s="719"/>
      <c r="S602" s="719"/>
      <c r="T602" s="720"/>
      <c r="U602" s="721">
        <v>0.26200000000000001</v>
      </c>
      <c r="W602" s="20" t="s">
        <v>1106</v>
      </c>
      <c r="X602" s="288"/>
      <c r="Y602" s="10"/>
      <c r="Z602" s="10"/>
      <c r="AA602" s="531">
        <v>0.251</v>
      </c>
      <c r="AC602" s="20" t="s">
        <v>247</v>
      </c>
      <c r="AD602" s="288"/>
      <c r="AE602" s="10"/>
      <c r="AF602" s="10"/>
      <c r="AG602" s="531">
        <v>0</v>
      </c>
      <c r="AI602" s="20" t="s">
        <v>476</v>
      </c>
      <c r="AJ602" s="10"/>
      <c r="AK602" s="10"/>
      <c r="AL602" s="10"/>
      <c r="AM602" s="531">
        <v>0.11999999731779099</v>
      </c>
      <c r="AO602" s="20" t="s">
        <v>359</v>
      </c>
      <c r="AP602" s="10"/>
      <c r="AQ602" s="10"/>
      <c r="AR602" s="10"/>
      <c r="AS602" s="531">
        <v>0.40999999642372131</v>
      </c>
      <c r="AU602" s="20" t="s">
        <v>327</v>
      </c>
      <c r="AV602" s="288"/>
      <c r="AW602" s="10"/>
      <c r="AX602" s="636"/>
      <c r="AY602" s="531">
        <v>0.38999998569488525</v>
      </c>
      <c r="BA602" s="20" t="s">
        <v>266</v>
      </c>
      <c r="BB602" s="10"/>
      <c r="BC602" s="10"/>
      <c r="BD602" s="10"/>
      <c r="BE602" s="531">
        <v>0.36000001430511475</v>
      </c>
      <c r="BG602" s="20" t="s">
        <v>43</v>
      </c>
      <c r="BH602" s="636"/>
      <c r="BI602" s="636"/>
      <c r="BJ602" s="11"/>
      <c r="BK602" s="531">
        <v>0</v>
      </c>
    </row>
    <row r="603" spans="5:63" x14ac:dyDescent="0.3">
      <c r="E603" s="978" t="s">
        <v>1466</v>
      </c>
      <c r="F603" s="979"/>
      <c r="G603" s="979"/>
      <c r="H603" s="980"/>
      <c r="I603" s="981">
        <v>0.27200000000000002</v>
      </c>
      <c r="K603" s="852" t="s">
        <v>1380</v>
      </c>
      <c r="L603" s="853"/>
      <c r="M603" s="853"/>
      <c r="N603" s="854"/>
      <c r="O603" s="855">
        <v>0.26</v>
      </c>
      <c r="Q603" s="718" t="s">
        <v>1092</v>
      </c>
      <c r="R603" s="719"/>
      <c r="S603" s="719"/>
      <c r="T603" s="720"/>
      <c r="U603" s="721">
        <v>0.27300000000000002</v>
      </c>
      <c r="W603" s="20" t="s">
        <v>955</v>
      </c>
      <c r="X603" s="288"/>
      <c r="Y603" s="10"/>
      <c r="Z603" s="10"/>
      <c r="AA603" s="531">
        <v>0.25900000000000001</v>
      </c>
      <c r="AC603" s="20" t="s">
        <v>306</v>
      </c>
      <c r="AD603" s="288"/>
      <c r="AE603" s="10"/>
      <c r="AF603" s="10"/>
      <c r="AG603" s="531">
        <v>0</v>
      </c>
      <c r="AI603" s="20" t="s">
        <v>252</v>
      </c>
      <c r="AJ603" s="10"/>
      <c r="AK603" s="10"/>
      <c r="AL603" s="10"/>
      <c r="AM603" s="531">
        <v>0</v>
      </c>
      <c r="AO603" s="20" t="s">
        <v>360</v>
      </c>
      <c r="AP603" s="10"/>
      <c r="AQ603" s="10"/>
      <c r="AR603" s="10"/>
      <c r="AS603" s="531">
        <v>0</v>
      </c>
      <c r="AU603" s="20" t="s">
        <v>102</v>
      </c>
      <c r="AV603" s="288"/>
      <c r="AW603" s="10"/>
      <c r="AX603" s="636"/>
      <c r="AY603" s="531">
        <v>0</v>
      </c>
      <c r="BA603" s="20" t="s">
        <v>196</v>
      </c>
      <c r="BB603" s="10"/>
      <c r="BC603" s="10"/>
      <c r="BD603" s="10"/>
      <c r="BE603" s="531">
        <v>0</v>
      </c>
      <c r="BG603" s="20" t="s">
        <v>203</v>
      </c>
      <c r="BH603" s="636"/>
      <c r="BI603" s="636"/>
      <c r="BJ603" s="11"/>
      <c r="BK603" s="531">
        <v>0</v>
      </c>
    </row>
    <row r="604" spans="5:63" x14ac:dyDescent="0.3">
      <c r="E604" s="978" t="s">
        <v>1380</v>
      </c>
      <c r="F604" s="979"/>
      <c r="G604" s="979"/>
      <c r="H604" s="980"/>
      <c r="I604" s="981">
        <v>0.28299999999999997</v>
      </c>
      <c r="K604" s="852" t="s">
        <v>1079</v>
      </c>
      <c r="L604" s="853"/>
      <c r="M604" s="853"/>
      <c r="N604" s="854"/>
      <c r="O604" s="855">
        <v>0.26</v>
      </c>
      <c r="Q604" s="718" t="s">
        <v>1093</v>
      </c>
      <c r="R604" s="719"/>
      <c r="S604" s="719"/>
      <c r="T604" s="720"/>
      <c r="U604" s="721">
        <v>0.27300000000000002</v>
      </c>
      <c r="W604" s="20" t="s">
        <v>591</v>
      </c>
      <c r="X604" s="288"/>
      <c r="Y604" s="10"/>
      <c r="Z604" s="10"/>
      <c r="AA604" s="531">
        <v>0.21099999999999999</v>
      </c>
      <c r="AC604" s="20" t="s">
        <v>553</v>
      </c>
      <c r="AD604" s="288"/>
      <c r="AE604" s="10"/>
      <c r="AF604" s="10"/>
      <c r="AG604" s="531">
        <v>0.19</v>
      </c>
      <c r="AI604" s="20" t="s">
        <v>408</v>
      </c>
      <c r="AJ604" s="10"/>
      <c r="AK604" s="10"/>
      <c r="AL604" s="10"/>
      <c r="AM604" s="531">
        <v>0</v>
      </c>
      <c r="AO604" s="20" t="s">
        <v>361</v>
      </c>
      <c r="AP604" s="10"/>
      <c r="AQ604" s="10"/>
      <c r="AR604" s="10"/>
      <c r="AS604" s="531">
        <v>0</v>
      </c>
      <c r="AU604" s="20" t="s">
        <v>264</v>
      </c>
      <c r="AV604" s="288"/>
      <c r="AW604" s="10"/>
      <c r="AX604" s="636"/>
      <c r="AY604" s="531">
        <v>0</v>
      </c>
      <c r="BA604" s="20" t="s">
        <v>267</v>
      </c>
      <c r="BB604" s="10"/>
      <c r="BC604" s="10"/>
      <c r="BD604" s="10"/>
      <c r="BE604" s="531">
        <v>0.34000000357627869</v>
      </c>
      <c r="BG604" s="20" t="s">
        <v>204</v>
      </c>
      <c r="BH604" s="636"/>
      <c r="BI604" s="636"/>
      <c r="BJ604" s="11"/>
      <c r="BK604" s="531">
        <v>0</v>
      </c>
    </row>
    <row r="605" spans="5:63" x14ac:dyDescent="0.3">
      <c r="E605" s="978" t="s">
        <v>1079</v>
      </c>
      <c r="F605" s="979"/>
      <c r="G605" s="979"/>
      <c r="H605" s="980"/>
      <c r="I605" s="981">
        <v>0.26</v>
      </c>
      <c r="K605" s="852" t="s">
        <v>1080</v>
      </c>
      <c r="L605" s="853"/>
      <c r="M605" s="853"/>
      <c r="N605" s="854"/>
      <c r="O605" s="855">
        <v>0.25800000000000001</v>
      </c>
      <c r="Q605" s="718" t="s">
        <v>1095</v>
      </c>
      <c r="R605" s="719"/>
      <c r="S605" s="719"/>
      <c r="T605" s="720"/>
      <c r="U605" s="721">
        <v>0.191</v>
      </c>
      <c r="W605" s="20" t="s">
        <v>1114</v>
      </c>
      <c r="X605" s="288"/>
      <c r="Y605" s="10"/>
      <c r="Z605" s="10"/>
      <c r="AA605" s="531">
        <v>0</v>
      </c>
      <c r="AC605" s="20" t="s">
        <v>554</v>
      </c>
      <c r="AD605" s="288"/>
      <c r="AE605" s="10"/>
      <c r="AF605" s="10"/>
      <c r="AG605" s="531">
        <v>0.28999999999999998</v>
      </c>
      <c r="AI605" s="20" t="s">
        <v>456</v>
      </c>
      <c r="AJ605" s="10"/>
      <c r="AK605" s="10"/>
      <c r="AL605" s="10"/>
      <c r="AM605" s="531">
        <v>0</v>
      </c>
      <c r="AO605" s="20" t="s">
        <v>188</v>
      </c>
      <c r="AP605" s="10"/>
      <c r="AQ605" s="10"/>
      <c r="AR605" s="10"/>
      <c r="AS605" s="531">
        <v>0</v>
      </c>
      <c r="AU605" s="20" t="s">
        <v>194</v>
      </c>
      <c r="AV605" s="288"/>
      <c r="AW605" s="10"/>
      <c r="AX605" s="636"/>
      <c r="AY605" s="531">
        <v>0.37000000476837158</v>
      </c>
      <c r="BA605" s="20" t="s">
        <v>36</v>
      </c>
      <c r="BB605" s="10"/>
      <c r="BC605" s="10"/>
      <c r="BD605" s="10"/>
      <c r="BE605" s="531">
        <v>0</v>
      </c>
      <c r="BG605" s="20" t="s">
        <v>205</v>
      </c>
      <c r="BH605" s="636"/>
      <c r="BI605" s="636"/>
      <c r="BJ605" s="11"/>
      <c r="BK605" s="531">
        <v>5.000000074505806E-2</v>
      </c>
    </row>
    <row r="606" spans="5:63" x14ac:dyDescent="0.3">
      <c r="E606" s="978" t="s">
        <v>1080</v>
      </c>
      <c r="F606" s="979"/>
      <c r="G606" s="979"/>
      <c r="H606" s="980"/>
      <c r="I606" s="981">
        <v>0.26900000000000002</v>
      </c>
      <c r="K606" s="852" t="s">
        <v>1381</v>
      </c>
      <c r="L606" s="853"/>
      <c r="M606" s="853"/>
      <c r="N606" s="854"/>
      <c r="O606" s="855">
        <v>0.252</v>
      </c>
      <c r="Q606" s="718" t="s">
        <v>1096</v>
      </c>
      <c r="R606" s="719"/>
      <c r="S606" s="719"/>
      <c r="T606" s="720"/>
      <c r="U606" s="721">
        <v>0</v>
      </c>
      <c r="W606" s="20" t="s">
        <v>1117</v>
      </c>
      <c r="X606" s="288"/>
      <c r="Y606" s="10"/>
      <c r="Z606" s="10"/>
      <c r="AA606" s="531">
        <v>0.25900000000000001</v>
      </c>
      <c r="AC606" s="20" t="s">
        <v>555</v>
      </c>
      <c r="AD606" s="288"/>
      <c r="AE606" s="10"/>
      <c r="AF606" s="10"/>
      <c r="AG606" s="531">
        <v>0</v>
      </c>
      <c r="AI606" s="20" t="s">
        <v>449</v>
      </c>
      <c r="AJ606" s="10"/>
      <c r="AK606" s="10"/>
      <c r="AL606" s="10"/>
      <c r="AM606" s="531">
        <v>0</v>
      </c>
      <c r="AO606" s="20" t="s">
        <v>189</v>
      </c>
      <c r="AP606" s="10"/>
      <c r="AQ606" s="10"/>
      <c r="AR606" s="10"/>
      <c r="AS606" s="531">
        <v>0</v>
      </c>
      <c r="AU606" s="20" t="s">
        <v>195</v>
      </c>
      <c r="AV606" s="288"/>
      <c r="AW606" s="10"/>
      <c r="AX606" s="636"/>
      <c r="AY606" s="531">
        <v>0</v>
      </c>
      <c r="BA606" s="20" t="s">
        <v>452</v>
      </c>
      <c r="BB606" s="10"/>
      <c r="BC606" s="10"/>
      <c r="BD606" s="10"/>
      <c r="BE606" s="531">
        <v>0</v>
      </c>
      <c r="BG606" s="20" t="s">
        <v>169</v>
      </c>
      <c r="BH606" s="636"/>
      <c r="BI606" s="636"/>
      <c r="BJ606" s="11"/>
      <c r="BK606" s="531">
        <v>0</v>
      </c>
    </row>
    <row r="607" spans="5:63" x14ac:dyDescent="0.3">
      <c r="E607" s="978" t="s">
        <v>1381</v>
      </c>
      <c r="F607" s="979"/>
      <c r="G607" s="979"/>
      <c r="H607" s="980"/>
      <c r="I607" s="981">
        <v>0</v>
      </c>
      <c r="K607" s="852" t="s">
        <v>368</v>
      </c>
      <c r="L607" s="853"/>
      <c r="M607" s="853"/>
      <c r="N607" s="854"/>
      <c r="O607" s="855">
        <v>0.252</v>
      </c>
      <c r="Q607" s="718" t="s">
        <v>951</v>
      </c>
      <c r="R607" s="719"/>
      <c r="S607" s="719"/>
      <c r="T607" s="720"/>
      <c r="U607" s="721">
        <v>0.27300000000000002</v>
      </c>
      <c r="W607" s="20" t="s">
        <v>422</v>
      </c>
      <c r="X607" s="288"/>
      <c r="Y607" s="10"/>
      <c r="Z607" s="10"/>
      <c r="AA607" s="531">
        <v>0.25900000000000001</v>
      </c>
      <c r="AC607" s="20" t="s">
        <v>323</v>
      </c>
      <c r="AD607" s="288"/>
      <c r="AE607" s="10"/>
      <c r="AF607" s="10"/>
      <c r="AG607" s="531">
        <v>0</v>
      </c>
      <c r="AI607" s="20" t="s">
        <v>459</v>
      </c>
      <c r="AJ607" s="10"/>
      <c r="AK607" s="10"/>
      <c r="AL607" s="10"/>
      <c r="AM607" s="531">
        <v>0</v>
      </c>
      <c r="AO607" s="20" t="s">
        <v>942</v>
      </c>
      <c r="AP607" s="10"/>
      <c r="AQ607" s="10"/>
      <c r="AR607" s="10"/>
      <c r="AS607" s="531">
        <v>0.34999999403953552</v>
      </c>
      <c r="AU607" s="20" t="s">
        <v>266</v>
      </c>
      <c r="AV607" s="288"/>
      <c r="AW607" s="10"/>
      <c r="AX607" s="636"/>
      <c r="AY607" s="531">
        <v>0.43000000715255737</v>
      </c>
      <c r="BA607" s="20" t="s">
        <v>268</v>
      </c>
      <c r="BB607" s="10"/>
      <c r="BC607" s="10"/>
      <c r="BD607" s="10"/>
      <c r="BE607" s="531">
        <v>0</v>
      </c>
      <c r="BG607" s="20" t="s">
        <v>170</v>
      </c>
      <c r="BH607" s="636"/>
      <c r="BI607" s="636"/>
      <c r="BJ607" s="11"/>
      <c r="BK607" s="531">
        <v>0</v>
      </c>
    </row>
    <row r="608" spans="5:63" x14ac:dyDescent="0.3">
      <c r="E608" s="978" t="s">
        <v>368</v>
      </c>
      <c r="F608" s="979"/>
      <c r="G608" s="979"/>
      <c r="H608" s="980"/>
      <c r="I608" s="981">
        <v>0.28299999999999997</v>
      </c>
      <c r="K608" s="852" t="s">
        <v>1082</v>
      </c>
      <c r="L608" s="853"/>
      <c r="M608" s="853"/>
      <c r="N608" s="854"/>
      <c r="O608" s="855">
        <v>0.25900000000000001</v>
      </c>
      <c r="Q608" s="718" t="s">
        <v>278</v>
      </c>
      <c r="R608" s="719"/>
      <c r="S608" s="719"/>
      <c r="T608" s="720"/>
      <c r="U608" s="721">
        <v>0.27300000000000002</v>
      </c>
      <c r="W608" s="20" t="s">
        <v>597</v>
      </c>
      <c r="X608" s="288"/>
      <c r="Y608" s="10"/>
      <c r="Z608" s="10"/>
      <c r="AA608" s="531">
        <v>0.254</v>
      </c>
      <c r="AC608" s="20" t="s">
        <v>248</v>
      </c>
      <c r="AD608" s="288"/>
      <c r="AE608" s="10"/>
      <c r="AF608" s="10"/>
      <c r="AG608" s="531">
        <v>0</v>
      </c>
      <c r="AI608" s="20" t="s">
        <v>359</v>
      </c>
      <c r="AJ608" s="10"/>
      <c r="AK608" s="10"/>
      <c r="AL608" s="10"/>
      <c r="AM608" s="531">
        <v>0.28999999165534973</v>
      </c>
      <c r="AO608" s="20" t="s">
        <v>362</v>
      </c>
      <c r="AP608" s="10"/>
      <c r="AQ608" s="10"/>
      <c r="AR608" s="10"/>
      <c r="AS608" s="531">
        <v>0</v>
      </c>
      <c r="AU608" s="20" t="s">
        <v>196</v>
      </c>
      <c r="AV608" s="288"/>
      <c r="AW608" s="10"/>
      <c r="AX608" s="636"/>
      <c r="AY608" s="531">
        <v>0.33000001311302185</v>
      </c>
      <c r="BA608" s="20" t="s">
        <v>269</v>
      </c>
      <c r="BB608" s="10"/>
      <c r="BC608" s="10"/>
      <c r="BD608" s="10"/>
      <c r="BE608" s="531">
        <v>0.2800000011920929</v>
      </c>
      <c r="BG608" s="20" t="s">
        <v>448</v>
      </c>
      <c r="BH608" s="636"/>
      <c r="BI608" s="636"/>
      <c r="BJ608" s="11"/>
      <c r="BK608" s="531">
        <v>0</v>
      </c>
    </row>
    <row r="609" spans="5:63" x14ac:dyDescent="0.3">
      <c r="E609" s="978" t="s">
        <v>1082</v>
      </c>
      <c r="F609" s="979"/>
      <c r="G609" s="979"/>
      <c r="H609" s="980"/>
      <c r="I609" s="981">
        <v>0.28299999999999997</v>
      </c>
      <c r="K609" s="852" t="s">
        <v>269</v>
      </c>
      <c r="L609" s="853"/>
      <c r="M609" s="853"/>
      <c r="N609" s="854"/>
      <c r="O609" s="855">
        <v>0.26</v>
      </c>
      <c r="Q609" s="718" t="s">
        <v>1102</v>
      </c>
      <c r="R609" s="719"/>
      <c r="S609" s="719"/>
      <c r="T609" s="720"/>
      <c r="U609" s="721">
        <v>0</v>
      </c>
      <c r="W609" s="20" t="s">
        <v>1120</v>
      </c>
      <c r="X609" s="288"/>
      <c r="Y609" s="10"/>
      <c r="Z609" s="10"/>
      <c r="AA609" s="531">
        <v>0</v>
      </c>
      <c r="AC609" s="20" t="s">
        <v>324</v>
      </c>
      <c r="AD609" s="288"/>
      <c r="AE609" s="10"/>
      <c r="AF609" s="10"/>
      <c r="AG609" s="531">
        <v>0</v>
      </c>
      <c r="AI609" s="20" t="s">
        <v>360</v>
      </c>
      <c r="AJ609" s="10"/>
      <c r="AK609" s="10"/>
      <c r="AL609" s="10"/>
      <c r="AM609" s="531">
        <v>0</v>
      </c>
      <c r="AO609" s="20" t="s">
        <v>363</v>
      </c>
      <c r="AP609" s="10"/>
      <c r="AQ609" s="10"/>
      <c r="AR609" s="10"/>
      <c r="AS609" s="531">
        <v>0.38999998569488525</v>
      </c>
      <c r="AU609" s="20" t="s">
        <v>267</v>
      </c>
      <c r="AV609" s="288"/>
      <c r="AW609" s="10"/>
      <c r="AX609" s="636"/>
      <c r="AY609" s="531">
        <v>0.37999999523162842</v>
      </c>
      <c r="BA609" s="20" t="s">
        <v>270</v>
      </c>
      <c r="BB609" s="10"/>
      <c r="BC609" s="10"/>
      <c r="BD609" s="10"/>
      <c r="BE609" s="531">
        <v>0</v>
      </c>
      <c r="BG609" s="20" t="s">
        <v>206</v>
      </c>
      <c r="BH609" s="636"/>
      <c r="BI609" s="636"/>
      <c r="BJ609" s="11"/>
      <c r="BK609" s="531">
        <v>0</v>
      </c>
    </row>
    <row r="610" spans="5:63" x14ac:dyDescent="0.3">
      <c r="E610" s="978" t="s">
        <v>1083</v>
      </c>
      <c r="F610" s="979"/>
      <c r="G610" s="979"/>
      <c r="H610" s="980"/>
      <c r="I610" s="981">
        <v>0</v>
      </c>
      <c r="K610" s="852" t="s">
        <v>1084</v>
      </c>
      <c r="L610" s="853"/>
      <c r="M610" s="853"/>
      <c r="N610" s="854"/>
      <c r="O610" s="855">
        <v>0.26</v>
      </c>
      <c r="Q610" s="718" t="s">
        <v>167</v>
      </c>
      <c r="R610" s="719"/>
      <c r="S610" s="719"/>
      <c r="T610" s="720"/>
      <c r="U610" s="721">
        <v>0.27</v>
      </c>
      <c r="W610" s="20" t="s">
        <v>1124</v>
      </c>
      <c r="X610" s="288"/>
      <c r="Y610" s="10"/>
      <c r="Z610" s="10"/>
      <c r="AA610" s="531">
        <v>0.25600000000000001</v>
      </c>
      <c r="AC610" s="20" t="s">
        <v>556</v>
      </c>
      <c r="AD610" s="288"/>
      <c r="AE610" s="10"/>
      <c r="AF610" s="10"/>
      <c r="AG610" s="531">
        <v>0</v>
      </c>
      <c r="AI610" s="20" t="s">
        <v>361</v>
      </c>
      <c r="AJ610" s="10"/>
      <c r="AK610" s="10"/>
      <c r="AL610" s="10"/>
      <c r="AM610" s="531">
        <v>0</v>
      </c>
      <c r="AO610" s="20" t="s">
        <v>100</v>
      </c>
      <c r="AP610" s="10"/>
      <c r="AQ610" s="10"/>
      <c r="AR610" s="10"/>
      <c r="AS610" s="531">
        <v>0</v>
      </c>
      <c r="AU610" s="20" t="s">
        <v>36</v>
      </c>
      <c r="AV610" s="288"/>
      <c r="AW610" s="10"/>
      <c r="AX610" s="636"/>
      <c r="AY610" s="531">
        <v>0</v>
      </c>
      <c r="BA610" s="20" t="s">
        <v>29</v>
      </c>
      <c r="BB610" s="10"/>
      <c r="BC610" s="10"/>
      <c r="BD610" s="10"/>
      <c r="BE610" s="531">
        <v>0.28999999165534973</v>
      </c>
      <c r="BG610" s="20" t="s">
        <v>44</v>
      </c>
      <c r="BH610" s="637"/>
      <c r="BI610" s="637"/>
      <c r="BJ610" s="11"/>
      <c r="BK610" s="531">
        <v>0</v>
      </c>
    </row>
    <row r="611" spans="5:63" ht="14.45" customHeight="1" x14ac:dyDescent="0.3">
      <c r="E611" s="978" t="s">
        <v>269</v>
      </c>
      <c r="F611" s="979"/>
      <c r="G611" s="979"/>
      <c r="H611" s="980"/>
      <c r="I611" s="981">
        <v>0.28299999999999997</v>
      </c>
      <c r="K611" s="852" t="s">
        <v>29</v>
      </c>
      <c r="L611" s="853"/>
      <c r="M611" s="853"/>
      <c r="N611" s="854"/>
      <c r="O611" s="855">
        <v>0.25900000000000001</v>
      </c>
      <c r="Q611" s="718" t="s">
        <v>375</v>
      </c>
      <c r="R611" s="719"/>
      <c r="S611" s="719"/>
      <c r="T611" s="720"/>
      <c r="U611" s="721">
        <v>0</v>
      </c>
      <c r="W611" s="20" t="s">
        <v>1126</v>
      </c>
      <c r="X611" s="288"/>
      <c r="Y611" s="10"/>
      <c r="Z611" s="10"/>
      <c r="AA611" s="531">
        <v>0.18</v>
      </c>
      <c r="AC611" s="20" t="s">
        <v>187</v>
      </c>
      <c r="AD611" s="288"/>
      <c r="AE611" s="10"/>
      <c r="AF611" s="10"/>
      <c r="AG611" s="531">
        <v>0.21</v>
      </c>
      <c r="AI611" s="20" t="s">
        <v>188</v>
      </c>
      <c r="AJ611" s="10"/>
      <c r="AK611" s="10"/>
      <c r="AL611" s="10"/>
      <c r="AM611" s="531">
        <v>0</v>
      </c>
      <c r="AO611" s="20" t="s">
        <v>943</v>
      </c>
      <c r="AP611" s="10"/>
      <c r="AQ611" s="10"/>
      <c r="AR611" s="10"/>
      <c r="AS611" s="531">
        <v>0</v>
      </c>
      <c r="AU611" s="20" t="s">
        <v>268</v>
      </c>
      <c r="AV611" s="288"/>
      <c r="AW611" s="10"/>
      <c r="AX611" s="636"/>
      <c r="AY611" s="531">
        <v>0</v>
      </c>
      <c r="BA611" s="20" t="s">
        <v>447</v>
      </c>
      <c r="BB611" s="10"/>
      <c r="BC611" s="10"/>
      <c r="BD611" s="10"/>
      <c r="BE611" s="531">
        <v>0</v>
      </c>
      <c r="BG611" s="1222" t="s">
        <v>1548</v>
      </c>
      <c r="BH611" s="1222"/>
      <c r="BI611" s="1222"/>
      <c r="BJ611" s="1222"/>
      <c r="BK611" s="1222"/>
    </row>
    <row r="612" spans="5:63" x14ac:dyDescent="0.3">
      <c r="E612" s="978" t="s">
        <v>1652</v>
      </c>
      <c r="F612" s="979"/>
      <c r="G612" s="979"/>
      <c r="H612" s="980"/>
      <c r="I612" s="981">
        <v>0.28299999999999997</v>
      </c>
      <c r="K612" s="852" t="s">
        <v>948</v>
      </c>
      <c r="L612" s="853"/>
      <c r="M612" s="853"/>
      <c r="N612" s="854"/>
      <c r="O612" s="855">
        <v>0.25</v>
      </c>
      <c r="Q612" s="718" t="s">
        <v>1106</v>
      </c>
      <c r="R612" s="719"/>
      <c r="S612" s="719"/>
      <c r="T612" s="720"/>
      <c r="U612" s="721">
        <v>0.27</v>
      </c>
      <c r="W612" s="20" t="s">
        <v>957</v>
      </c>
      <c r="X612" s="288"/>
      <c r="Y612" s="10"/>
      <c r="Z612" s="10"/>
      <c r="AA612" s="531">
        <v>0.25900000000000001</v>
      </c>
      <c r="AC612" s="20" t="s">
        <v>249</v>
      </c>
      <c r="AD612" s="288"/>
      <c r="AE612" s="10"/>
      <c r="AF612" s="10"/>
      <c r="AG612" s="531">
        <v>0</v>
      </c>
      <c r="AI612" s="20" t="s">
        <v>189</v>
      </c>
      <c r="AJ612" s="10"/>
      <c r="AK612" s="10"/>
      <c r="AL612" s="10"/>
      <c r="AM612" s="531">
        <v>0</v>
      </c>
      <c r="AO612" s="20" t="s">
        <v>190</v>
      </c>
      <c r="AP612" s="10"/>
      <c r="AQ612" s="10"/>
      <c r="AR612" s="10"/>
      <c r="AS612" s="531">
        <v>0</v>
      </c>
      <c r="AU612" s="20" t="s">
        <v>269</v>
      </c>
      <c r="AV612" s="288"/>
      <c r="AW612" s="10"/>
      <c r="AX612" s="636"/>
      <c r="AY612" s="531">
        <v>0.31999999284744263</v>
      </c>
      <c r="BA612" s="20" t="s">
        <v>271</v>
      </c>
      <c r="BB612" s="10"/>
      <c r="BC612" s="10"/>
      <c r="BD612" s="10"/>
      <c r="BE612" s="531">
        <v>0</v>
      </c>
      <c r="BG612" s="1223"/>
      <c r="BH612" s="1223"/>
      <c r="BI612" s="1223"/>
      <c r="BJ612" s="1223"/>
      <c r="BK612" s="1223"/>
    </row>
    <row r="613" spans="5:63" x14ac:dyDescent="0.3">
      <c r="E613" s="978" t="s">
        <v>1084</v>
      </c>
      <c r="F613" s="979"/>
      <c r="G613" s="979"/>
      <c r="H613" s="980"/>
      <c r="I613" s="981">
        <v>0.28000000000000003</v>
      </c>
      <c r="K613" s="852" t="s">
        <v>579</v>
      </c>
      <c r="L613" s="853"/>
      <c r="M613" s="853"/>
      <c r="N613" s="854"/>
      <c r="O613" s="855">
        <v>0.26</v>
      </c>
      <c r="Q613" s="718" t="s">
        <v>1382</v>
      </c>
      <c r="R613" s="719"/>
      <c r="S613" s="719"/>
      <c r="T613" s="720"/>
      <c r="U613" s="721">
        <v>0.26600000000000001</v>
      </c>
      <c r="W613" s="20" t="s">
        <v>600</v>
      </c>
      <c r="X613" s="288"/>
      <c r="Y613" s="10"/>
      <c r="Z613" s="10"/>
      <c r="AA613" s="531">
        <v>0.25900000000000001</v>
      </c>
      <c r="AC613" s="20" t="s">
        <v>557</v>
      </c>
      <c r="AD613" s="288"/>
      <c r="AE613" s="10"/>
      <c r="AF613" s="10"/>
      <c r="AG613" s="531">
        <v>0</v>
      </c>
      <c r="AI613" s="20" t="s">
        <v>391</v>
      </c>
      <c r="AJ613" s="10"/>
      <c r="AK613" s="10"/>
      <c r="AL613" s="10"/>
      <c r="AM613" s="531">
        <v>0.18000000715255737</v>
      </c>
      <c r="AO613" s="20" t="s">
        <v>191</v>
      </c>
      <c r="AP613" s="10"/>
      <c r="AQ613" s="10"/>
      <c r="AR613" s="10"/>
      <c r="AS613" s="531">
        <v>0</v>
      </c>
      <c r="AU613" s="20" t="s">
        <v>29</v>
      </c>
      <c r="AV613" s="288"/>
      <c r="AW613" s="10"/>
      <c r="AX613" s="636"/>
      <c r="AY613" s="531">
        <v>0.31999999284744263</v>
      </c>
      <c r="BA613" s="20" t="s">
        <v>272</v>
      </c>
      <c r="BB613" s="10"/>
      <c r="BC613" s="10"/>
      <c r="BD613" s="10"/>
      <c r="BE613" s="531">
        <v>0.36000001430511475</v>
      </c>
    </row>
    <row r="614" spans="5:63" x14ac:dyDescent="0.3">
      <c r="E614" s="978" t="s">
        <v>29</v>
      </c>
      <c r="F614" s="979"/>
      <c r="G614" s="979"/>
      <c r="H614" s="980"/>
      <c r="I614" s="981">
        <v>0.27500000000000002</v>
      </c>
      <c r="K614" s="852" t="s">
        <v>1087</v>
      </c>
      <c r="L614" s="853"/>
      <c r="M614" s="853"/>
      <c r="N614" s="854"/>
      <c r="O614" s="855">
        <v>0.26</v>
      </c>
      <c r="Q614" s="718" t="s">
        <v>955</v>
      </c>
      <c r="R614" s="719"/>
      <c r="S614" s="719"/>
      <c r="T614" s="720"/>
      <c r="U614" s="721">
        <v>0.27300000000000002</v>
      </c>
      <c r="W614" s="20" t="s">
        <v>1131</v>
      </c>
      <c r="X614" s="288"/>
      <c r="Y614" s="10"/>
      <c r="Z614" s="10"/>
      <c r="AA614" s="531">
        <v>0.25900000000000001</v>
      </c>
      <c r="AC614" s="20" t="s">
        <v>356</v>
      </c>
      <c r="AD614" s="288"/>
      <c r="AE614" s="10"/>
      <c r="AF614" s="10"/>
      <c r="AG614" s="531">
        <v>0.24</v>
      </c>
      <c r="AI614" s="20" t="s">
        <v>190</v>
      </c>
      <c r="AJ614" s="10"/>
      <c r="AK614" s="10"/>
      <c r="AL614" s="10"/>
      <c r="AM614" s="531">
        <v>0</v>
      </c>
      <c r="AO614" s="20" t="s">
        <v>192</v>
      </c>
      <c r="AP614" s="10"/>
      <c r="AQ614" s="10"/>
      <c r="AR614" s="10"/>
      <c r="AS614" s="531">
        <v>0</v>
      </c>
      <c r="AU614" s="20" t="s">
        <v>447</v>
      </c>
      <c r="AV614" s="288"/>
      <c r="AW614" s="10"/>
      <c r="AX614" s="636"/>
      <c r="AY614" s="531">
        <v>0</v>
      </c>
      <c r="BA614" s="20" t="s">
        <v>273</v>
      </c>
      <c r="BB614" s="10"/>
      <c r="BC614" s="10"/>
      <c r="BD614" s="10"/>
      <c r="BE614" s="531">
        <v>0</v>
      </c>
    </row>
    <row r="615" spans="5:63" x14ac:dyDescent="0.3">
      <c r="E615" s="978" t="s">
        <v>948</v>
      </c>
      <c r="F615" s="979"/>
      <c r="G615" s="979"/>
      <c r="H615" s="980"/>
      <c r="I615" s="981">
        <v>0.28000000000000003</v>
      </c>
      <c r="K615" s="852" t="s">
        <v>578</v>
      </c>
      <c r="L615" s="853"/>
      <c r="M615" s="853"/>
      <c r="N615" s="854"/>
      <c r="O615" s="855">
        <v>0.25800000000000001</v>
      </c>
      <c r="Q615" s="718" t="s">
        <v>1107</v>
      </c>
      <c r="R615" s="719"/>
      <c r="S615" s="719"/>
      <c r="T615" s="720"/>
      <c r="U615" s="721">
        <v>0.26900000000000002</v>
      </c>
      <c r="W615" s="20" t="s">
        <v>1133</v>
      </c>
      <c r="X615" s="288"/>
      <c r="Y615" s="10"/>
      <c r="Z615" s="10"/>
      <c r="AA615" s="531">
        <v>0.25900000000000001</v>
      </c>
      <c r="AC615" s="20" t="s">
        <v>307</v>
      </c>
      <c r="AD615" s="288"/>
      <c r="AE615" s="10"/>
      <c r="AF615" s="10"/>
      <c r="AG615" s="531">
        <v>0.25</v>
      </c>
      <c r="AI615" s="20" t="s">
        <v>191</v>
      </c>
      <c r="AJ615" s="10"/>
      <c r="AK615" s="10"/>
      <c r="AL615" s="10"/>
      <c r="AM615" s="531">
        <v>0</v>
      </c>
      <c r="AO615" s="20" t="s">
        <v>263</v>
      </c>
      <c r="AP615" s="10"/>
      <c r="AQ615" s="10"/>
      <c r="AR615" s="10"/>
      <c r="AS615" s="531">
        <v>0.37000000476837158</v>
      </c>
      <c r="AU615" s="20" t="s">
        <v>272</v>
      </c>
      <c r="AV615" s="288"/>
      <c r="AW615" s="10"/>
      <c r="AX615" s="636"/>
      <c r="AY615" s="531">
        <v>0.36000001430511475</v>
      </c>
      <c r="BA615" s="20" t="s">
        <v>274</v>
      </c>
      <c r="BB615" s="10"/>
      <c r="BC615" s="10"/>
      <c r="BD615" s="10"/>
      <c r="BE615" s="531">
        <v>0.34000000357627869</v>
      </c>
    </row>
    <row r="616" spans="5:63" x14ac:dyDescent="0.3">
      <c r="E616" s="978" t="s">
        <v>579</v>
      </c>
      <c r="F616" s="979"/>
      <c r="G616" s="979"/>
      <c r="H616" s="980"/>
      <c r="I616" s="981">
        <v>0.27900000000000003</v>
      </c>
      <c r="K616" s="852" t="s">
        <v>1089</v>
      </c>
      <c r="L616" s="853"/>
      <c r="M616" s="853"/>
      <c r="N616" s="854"/>
      <c r="O616" s="855">
        <v>0.25900000000000001</v>
      </c>
      <c r="Q616" s="718" t="s">
        <v>1108</v>
      </c>
      <c r="R616" s="719"/>
      <c r="S616" s="719"/>
      <c r="T616" s="720"/>
      <c r="U616" s="721">
        <v>0.26700000000000002</v>
      </c>
      <c r="W616" s="20" t="s">
        <v>1135</v>
      </c>
      <c r="X616" s="288"/>
      <c r="Y616" s="10"/>
      <c r="Z616" s="10"/>
      <c r="AA616" s="531">
        <v>0</v>
      </c>
      <c r="AC616" s="20" t="s">
        <v>357</v>
      </c>
      <c r="AD616" s="288"/>
      <c r="AE616" s="10"/>
      <c r="AF616" s="10"/>
      <c r="AG616" s="531">
        <v>0</v>
      </c>
      <c r="AI616" s="20" t="s">
        <v>363</v>
      </c>
      <c r="AJ616" s="10"/>
      <c r="AK616" s="10"/>
      <c r="AL616" s="10"/>
      <c r="AM616" s="531">
        <v>0.28999999165534973</v>
      </c>
      <c r="AO616" s="20" t="s">
        <v>193</v>
      </c>
      <c r="AP616" s="10"/>
      <c r="AQ616" s="10"/>
      <c r="AR616" s="10"/>
      <c r="AS616" s="531">
        <v>0</v>
      </c>
      <c r="AU616" s="20" t="s">
        <v>328</v>
      </c>
      <c r="AV616" s="288"/>
      <c r="AW616" s="10"/>
      <c r="AX616" s="636"/>
      <c r="AY616" s="531">
        <v>0.40999999642372131</v>
      </c>
      <c r="BA616" s="20" t="s">
        <v>33</v>
      </c>
      <c r="BB616" s="10"/>
      <c r="BC616" s="10"/>
      <c r="BD616" s="10"/>
      <c r="BE616" s="531">
        <v>0.28999999165534973</v>
      </c>
    </row>
    <row r="617" spans="5:63" x14ac:dyDescent="0.3">
      <c r="E617" s="978" t="s">
        <v>1087</v>
      </c>
      <c r="F617" s="979"/>
      <c r="G617" s="979"/>
      <c r="H617" s="980"/>
      <c r="I617" s="981">
        <v>0.28299999999999997</v>
      </c>
      <c r="K617" s="852" t="s">
        <v>1091</v>
      </c>
      <c r="L617" s="853"/>
      <c r="M617" s="853"/>
      <c r="N617" s="854"/>
      <c r="O617" s="855">
        <v>0.249</v>
      </c>
      <c r="Q617" s="718" t="s">
        <v>591</v>
      </c>
      <c r="R617" s="719"/>
      <c r="S617" s="719"/>
      <c r="T617" s="720"/>
      <c r="U617" s="721">
        <v>0.223</v>
      </c>
      <c r="W617" s="20" t="s">
        <v>1138</v>
      </c>
      <c r="X617" s="288"/>
      <c r="Y617" s="10"/>
      <c r="Z617" s="10"/>
      <c r="AA617" s="531">
        <v>0.25900000000000001</v>
      </c>
      <c r="AC617" s="20" t="s">
        <v>558</v>
      </c>
      <c r="AD617" s="288"/>
      <c r="AE617" s="10"/>
      <c r="AF617" s="10"/>
      <c r="AG617" s="531">
        <v>0.12</v>
      </c>
      <c r="AI617" s="20" t="s">
        <v>100</v>
      </c>
      <c r="AJ617" s="10"/>
      <c r="AK617" s="10"/>
      <c r="AL617" s="10"/>
      <c r="AM617" s="531">
        <v>0</v>
      </c>
      <c r="AO617" s="20" t="s">
        <v>364</v>
      </c>
      <c r="AP617" s="10"/>
      <c r="AQ617" s="10"/>
      <c r="AR617" s="10"/>
      <c r="AS617" s="531">
        <v>0.40999999642372131</v>
      </c>
      <c r="AU617" s="20" t="s">
        <v>274</v>
      </c>
      <c r="AV617" s="288"/>
      <c r="AW617" s="10"/>
      <c r="AX617" s="636"/>
      <c r="AY617" s="531">
        <v>0</v>
      </c>
      <c r="BA617" s="20" t="s">
        <v>34</v>
      </c>
      <c r="BB617" s="10"/>
      <c r="BC617" s="10"/>
      <c r="BD617" s="10"/>
      <c r="BE617" s="531">
        <v>0.28999999165534973</v>
      </c>
    </row>
    <row r="618" spans="5:63" x14ac:dyDescent="0.3">
      <c r="E618" s="978" t="s">
        <v>578</v>
      </c>
      <c r="F618" s="979"/>
      <c r="G618" s="979"/>
      <c r="H618" s="980"/>
      <c r="I618" s="981">
        <v>0.28299999999999997</v>
      </c>
      <c r="K618" s="852" t="s">
        <v>1092</v>
      </c>
      <c r="L618" s="853"/>
      <c r="M618" s="853"/>
      <c r="N618" s="854"/>
      <c r="O618" s="855">
        <v>0.25900000000000001</v>
      </c>
      <c r="Q618" s="718" t="s">
        <v>1118</v>
      </c>
      <c r="R618" s="719"/>
      <c r="S618" s="719"/>
      <c r="T618" s="720"/>
      <c r="U618" s="721">
        <v>0.26600000000000001</v>
      </c>
      <c r="W618" s="20" t="s">
        <v>1140</v>
      </c>
      <c r="X618" s="288"/>
      <c r="Y618" s="10"/>
      <c r="Z618" s="10"/>
      <c r="AA618" s="531">
        <v>0.25900000000000001</v>
      </c>
      <c r="AC618" s="20" t="s">
        <v>250</v>
      </c>
      <c r="AD618" s="288"/>
      <c r="AE618" s="10"/>
      <c r="AF618" s="10"/>
      <c r="AG618" s="531">
        <v>0.21</v>
      </c>
      <c r="AI618" s="20" t="s">
        <v>428</v>
      </c>
      <c r="AJ618" s="10"/>
      <c r="AK618" s="10"/>
      <c r="AL618" s="10"/>
      <c r="AM618" s="531">
        <v>0</v>
      </c>
      <c r="AO618" s="20" t="s">
        <v>42</v>
      </c>
      <c r="AP618" s="10"/>
      <c r="AQ618" s="10"/>
      <c r="AR618" s="10"/>
      <c r="AS618" s="531">
        <v>0</v>
      </c>
      <c r="AU618" s="20" t="s">
        <v>33</v>
      </c>
      <c r="AV618" s="288"/>
      <c r="AW618" s="10"/>
      <c r="AX618" s="636"/>
      <c r="AY618" s="531">
        <v>0.34999999403953552</v>
      </c>
      <c r="BA618" s="20" t="s">
        <v>275</v>
      </c>
      <c r="BB618" s="10"/>
      <c r="BC618" s="10"/>
      <c r="BD618" s="10"/>
      <c r="BE618" s="531">
        <v>0</v>
      </c>
    </row>
    <row r="619" spans="5:63" x14ac:dyDescent="0.3">
      <c r="E619" s="978" t="s">
        <v>1089</v>
      </c>
      <c r="F619" s="979"/>
      <c r="G619" s="979"/>
      <c r="H619" s="980"/>
      <c r="I619" s="981">
        <v>0.28199999999999997</v>
      </c>
      <c r="K619" s="852" t="s">
        <v>1093</v>
      </c>
      <c r="L619" s="853"/>
      <c r="M619" s="853"/>
      <c r="N619" s="854"/>
      <c r="O619" s="855">
        <v>0.25800000000000001</v>
      </c>
      <c r="Q619" s="718" t="s">
        <v>1383</v>
      </c>
      <c r="R619" s="719"/>
      <c r="S619" s="719"/>
      <c r="T619" s="720"/>
      <c r="U619" s="721">
        <v>0</v>
      </c>
      <c r="W619" s="20" t="s">
        <v>1141</v>
      </c>
      <c r="X619" s="288"/>
      <c r="Y619" s="10"/>
      <c r="Z619" s="10"/>
      <c r="AA619" s="531">
        <v>0.252</v>
      </c>
      <c r="AC619" s="20" t="s">
        <v>308</v>
      </c>
      <c r="AD619" s="288"/>
      <c r="AE619" s="10"/>
      <c r="AF619" s="10"/>
      <c r="AG619" s="531">
        <v>0.22</v>
      </c>
      <c r="AI619" s="20" t="s">
        <v>409</v>
      </c>
      <c r="AJ619" s="10"/>
      <c r="AK619" s="10"/>
      <c r="AL619" s="10"/>
      <c r="AM619" s="531">
        <v>0</v>
      </c>
      <c r="AO619" s="20" t="s">
        <v>759</v>
      </c>
      <c r="AP619" s="10"/>
      <c r="AQ619" s="10"/>
      <c r="AR619" s="10"/>
      <c r="AS619" s="531">
        <v>0.37999999523162842</v>
      </c>
      <c r="AU619" s="20" t="s">
        <v>309</v>
      </c>
      <c r="AV619" s="288"/>
      <c r="AW619" s="10"/>
      <c r="AX619" s="636"/>
      <c r="AY619" s="531">
        <v>0</v>
      </c>
      <c r="BA619" s="20" t="s">
        <v>38</v>
      </c>
      <c r="BB619" s="10"/>
      <c r="BC619" s="10"/>
      <c r="BD619" s="10"/>
      <c r="BE619" s="531">
        <v>0</v>
      </c>
    </row>
    <row r="620" spans="5:63" x14ac:dyDescent="0.3">
      <c r="E620" s="978" t="s">
        <v>1091</v>
      </c>
      <c r="F620" s="979"/>
      <c r="G620" s="979"/>
      <c r="H620" s="980"/>
      <c r="I620" s="981">
        <v>0.26500000000000001</v>
      </c>
      <c r="K620" s="852" t="s">
        <v>1096</v>
      </c>
      <c r="L620" s="853"/>
      <c r="M620" s="853"/>
      <c r="N620" s="854"/>
      <c r="O620" s="855">
        <v>0</v>
      </c>
      <c r="Q620" s="718" t="s">
        <v>422</v>
      </c>
      <c r="R620" s="719"/>
      <c r="S620" s="719"/>
      <c r="T620" s="720"/>
      <c r="U620" s="721">
        <v>0.27100000000000002</v>
      </c>
      <c r="W620" s="20" t="s">
        <v>1142</v>
      </c>
      <c r="X620" s="288"/>
      <c r="Y620" s="10"/>
      <c r="Z620" s="10"/>
      <c r="AA620" s="531">
        <v>0.254</v>
      </c>
      <c r="AC620" s="20" t="s">
        <v>252</v>
      </c>
      <c r="AD620" s="288"/>
      <c r="AE620" s="10"/>
      <c r="AF620" s="10"/>
      <c r="AG620" s="531">
        <v>0.23</v>
      </c>
      <c r="AI620" s="20" t="s">
        <v>410</v>
      </c>
      <c r="AJ620" s="10"/>
      <c r="AK620" s="10"/>
      <c r="AL620" s="10"/>
      <c r="AM620" s="531">
        <v>0</v>
      </c>
      <c r="AO620" s="20" t="s">
        <v>101</v>
      </c>
      <c r="AP620" s="10"/>
      <c r="AQ620" s="10"/>
      <c r="AR620" s="10"/>
      <c r="AS620" s="531">
        <v>0</v>
      </c>
      <c r="AU620" s="20" t="s">
        <v>34</v>
      </c>
      <c r="AV620" s="288"/>
      <c r="AW620" s="10"/>
      <c r="AX620" s="636"/>
      <c r="AY620" s="531">
        <v>0.38999998569488525</v>
      </c>
      <c r="BA620" s="20" t="s">
        <v>39</v>
      </c>
      <c r="BB620" s="10"/>
      <c r="BC620" s="10"/>
      <c r="BD620" s="10"/>
      <c r="BE620" s="531">
        <v>0</v>
      </c>
    </row>
    <row r="621" spans="5:63" x14ac:dyDescent="0.3">
      <c r="E621" s="978" t="s">
        <v>1092</v>
      </c>
      <c r="F621" s="979"/>
      <c r="G621" s="979"/>
      <c r="H621" s="980"/>
      <c r="I621" s="981">
        <v>0.28299999999999997</v>
      </c>
      <c r="K621" s="852" t="s">
        <v>581</v>
      </c>
      <c r="L621" s="853"/>
      <c r="M621" s="853"/>
      <c r="N621" s="854"/>
      <c r="O621" s="855">
        <v>0.26</v>
      </c>
      <c r="Q621" s="718" t="s">
        <v>1384</v>
      </c>
      <c r="R621" s="719"/>
      <c r="S621" s="719"/>
      <c r="T621" s="720"/>
      <c r="U621" s="721">
        <v>0.27300000000000002</v>
      </c>
      <c r="W621" s="20" t="s">
        <v>1143</v>
      </c>
      <c r="X621" s="288"/>
      <c r="Y621" s="10"/>
      <c r="Z621" s="10"/>
      <c r="AA621" s="531">
        <v>0.25900000000000001</v>
      </c>
      <c r="AC621" s="20" t="s">
        <v>408</v>
      </c>
      <c r="AD621" s="288"/>
      <c r="AE621" s="10"/>
      <c r="AF621" s="10"/>
      <c r="AG621" s="531">
        <v>0</v>
      </c>
      <c r="AI621" s="20" t="s">
        <v>411</v>
      </c>
      <c r="AJ621" s="10"/>
      <c r="AK621" s="10"/>
      <c r="AL621" s="10"/>
      <c r="AM621" s="531">
        <v>0</v>
      </c>
      <c r="AO621" s="20" t="s">
        <v>102</v>
      </c>
      <c r="AP621" s="10"/>
      <c r="AQ621" s="10"/>
      <c r="AR621" s="10"/>
      <c r="AS621" s="531">
        <v>0.15999999642372131</v>
      </c>
      <c r="AU621" s="20" t="s">
        <v>275</v>
      </c>
      <c r="AV621" s="288"/>
      <c r="AW621" s="10"/>
      <c r="AX621" s="636"/>
      <c r="AY621" s="531">
        <v>0</v>
      </c>
      <c r="BA621" s="20" t="s">
        <v>276</v>
      </c>
      <c r="BB621" s="10"/>
      <c r="BC621" s="10"/>
      <c r="BD621" s="10"/>
      <c r="BE621" s="531">
        <v>7.0000000298023224E-2</v>
      </c>
    </row>
    <row r="622" spans="5:63" x14ac:dyDescent="0.3">
      <c r="E622" s="978" t="s">
        <v>580</v>
      </c>
      <c r="F622" s="979"/>
      <c r="G622" s="979"/>
      <c r="H622" s="980"/>
      <c r="I622" s="981">
        <v>0</v>
      </c>
      <c r="K622" s="852" t="s">
        <v>1396</v>
      </c>
      <c r="L622" s="853"/>
      <c r="M622" s="853"/>
      <c r="N622" s="854"/>
      <c r="O622" s="855">
        <v>0.254</v>
      </c>
      <c r="Q622" s="718" t="s">
        <v>1120</v>
      </c>
      <c r="R622" s="719"/>
      <c r="S622" s="719"/>
      <c r="T622" s="720"/>
      <c r="U622" s="721">
        <v>0</v>
      </c>
      <c r="W622" s="20" t="s">
        <v>1144</v>
      </c>
      <c r="X622" s="288"/>
      <c r="Y622" s="10"/>
      <c r="Z622" s="10"/>
      <c r="AA622" s="531">
        <v>0.25900000000000001</v>
      </c>
      <c r="AC622" s="20" t="s">
        <v>456</v>
      </c>
      <c r="AD622" s="288"/>
      <c r="AE622" s="10"/>
      <c r="AF622" s="10"/>
      <c r="AG622" s="531">
        <v>0</v>
      </c>
      <c r="AI622" s="20" t="s">
        <v>470</v>
      </c>
      <c r="AJ622" s="10"/>
      <c r="AK622" s="10"/>
      <c r="AL622" s="10"/>
      <c r="AM622" s="531">
        <v>0.23999999463558197</v>
      </c>
      <c r="AO622" s="20" t="s">
        <v>264</v>
      </c>
      <c r="AP622" s="10"/>
      <c r="AQ622" s="10"/>
      <c r="AR622" s="10"/>
      <c r="AS622" s="531">
        <v>0</v>
      </c>
      <c r="AU622" s="20" t="s">
        <v>38</v>
      </c>
      <c r="AV622" s="288"/>
      <c r="AW622" s="10"/>
      <c r="AX622" s="636"/>
      <c r="AY622" s="531">
        <v>0</v>
      </c>
      <c r="BA622" s="20" t="s">
        <v>277</v>
      </c>
      <c r="BB622" s="10"/>
      <c r="BC622" s="10"/>
      <c r="BD622" s="10"/>
      <c r="BE622" s="531">
        <v>0.31999999284744263</v>
      </c>
    </row>
    <row r="623" spans="5:63" x14ac:dyDescent="0.3">
      <c r="E623" s="978" t="s">
        <v>1093</v>
      </c>
      <c r="F623" s="979"/>
      <c r="G623" s="979"/>
      <c r="H623" s="980"/>
      <c r="I623" s="981">
        <v>0.27800000000000002</v>
      </c>
      <c r="K623" s="852" t="s">
        <v>416</v>
      </c>
      <c r="L623" s="853"/>
      <c r="M623" s="853"/>
      <c r="N623" s="854"/>
      <c r="O623" s="855">
        <v>0.254</v>
      </c>
      <c r="Q623" s="718" t="s">
        <v>1121</v>
      </c>
      <c r="R623" s="719"/>
      <c r="S623" s="719"/>
      <c r="T623" s="720"/>
      <c r="U623" s="721">
        <v>0.27100000000000002</v>
      </c>
      <c r="W623" s="20" t="s">
        <v>1145</v>
      </c>
      <c r="X623" s="288"/>
      <c r="Y623" s="10"/>
      <c r="Z623" s="10"/>
      <c r="AA623" s="531">
        <v>0.25800000000000001</v>
      </c>
      <c r="AC623" s="20" t="s">
        <v>449</v>
      </c>
      <c r="AD623" s="288"/>
      <c r="AE623" s="10"/>
      <c r="AF623" s="10"/>
      <c r="AG623" s="531">
        <v>0</v>
      </c>
      <c r="AI623" s="20" t="s">
        <v>429</v>
      </c>
      <c r="AJ623" s="10"/>
      <c r="AK623" s="10"/>
      <c r="AL623" s="10"/>
      <c r="AM623" s="531">
        <v>0</v>
      </c>
      <c r="AO623" s="20" t="s">
        <v>944</v>
      </c>
      <c r="AP623" s="10"/>
      <c r="AQ623" s="10"/>
      <c r="AR623" s="10"/>
      <c r="AS623" s="531">
        <v>0.25</v>
      </c>
      <c r="AU623" s="20" t="s">
        <v>39</v>
      </c>
      <c r="AV623" s="288"/>
      <c r="AW623" s="10"/>
      <c r="AX623" s="636"/>
      <c r="AY623" s="531">
        <v>0</v>
      </c>
      <c r="BA623" s="20" t="s">
        <v>453</v>
      </c>
      <c r="BB623" s="10"/>
      <c r="BC623" s="10"/>
      <c r="BD623" s="10"/>
      <c r="BE623" s="531">
        <v>0</v>
      </c>
    </row>
    <row r="624" spans="5:63" x14ac:dyDescent="0.3">
      <c r="E624" s="978" t="s">
        <v>1096</v>
      </c>
      <c r="F624" s="979"/>
      <c r="G624" s="979"/>
      <c r="H624" s="980"/>
      <c r="I624" s="981">
        <v>0</v>
      </c>
      <c r="K624" s="852" t="s">
        <v>583</v>
      </c>
      <c r="L624" s="853"/>
      <c r="M624" s="853"/>
      <c r="N624" s="854"/>
      <c r="O624" s="855">
        <v>0</v>
      </c>
      <c r="Q624" s="718" t="s">
        <v>1124</v>
      </c>
      <c r="R624" s="719"/>
      <c r="S624" s="719"/>
      <c r="T624" s="720"/>
      <c r="U624" s="721">
        <v>0.26800000000000002</v>
      </c>
      <c r="W624" s="20" t="s">
        <v>1152</v>
      </c>
      <c r="X624" s="288"/>
      <c r="Y624" s="10"/>
      <c r="Z624" s="10"/>
      <c r="AA624" s="531">
        <v>0.20100000000000001</v>
      </c>
      <c r="AC624" s="20" t="s">
        <v>459</v>
      </c>
      <c r="AD624" s="288"/>
      <c r="AE624" s="10"/>
      <c r="AF624" s="10"/>
      <c r="AG624" s="531">
        <v>0</v>
      </c>
      <c r="AI624" s="20" t="s">
        <v>193</v>
      </c>
      <c r="AJ624" s="10"/>
      <c r="AK624" s="10"/>
      <c r="AL624" s="10"/>
      <c r="AM624" s="531">
        <v>0</v>
      </c>
      <c r="AO624" s="20" t="s">
        <v>194</v>
      </c>
      <c r="AP624" s="10"/>
      <c r="AQ624" s="10"/>
      <c r="AR624" s="10"/>
      <c r="AS624" s="531">
        <v>0.20000000298023224</v>
      </c>
      <c r="AU624" s="20" t="s">
        <v>276</v>
      </c>
      <c r="AV624" s="288"/>
      <c r="AW624" s="10"/>
      <c r="AX624" s="636"/>
      <c r="AY624" s="531">
        <v>0</v>
      </c>
      <c r="BA624" s="20" t="s">
        <v>104</v>
      </c>
      <c r="BB624" s="10"/>
      <c r="BC624" s="10"/>
      <c r="BD624" s="10"/>
      <c r="BE624" s="531">
        <v>0</v>
      </c>
    </row>
    <row r="625" spans="5:57" x14ac:dyDescent="0.3">
      <c r="E625" s="978" t="s">
        <v>1396</v>
      </c>
      <c r="F625" s="979"/>
      <c r="G625" s="979"/>
      <c r="H625" s="980"/>
      <c r="I625" s="981">
        <v>0.28299999999999997</v>
      </c>
      <c r="K625" s="852" t="s">
        <v>951</v>
      </c>
      <c r="L625" s="853"/>
      <c r="M625" s="853"/>
      <c r="N625" s="854"/>
      <c r="O625" s="855">
        <v>0.222</v>
      </c>
      <c r="Q625" s="718" t="s">
        <v>1126</v>
      </c>
      <c r="R625" s="719"/>
      <c r="S625" s="719"/>
      <c r="T625" s="720"/>
      <c r="U625" s="721">
        <v>0.27200000000000002</v>
      </c>
      <c r="W625" s="20" t="s">
        <v>1154</v>
      </c>
      <c r="X625" s="288"/>
      <c r="Y625" s="10"/>
      <c r="Z625" s="10"/>
      <c r="AA625" s="531">
        <v>0</v>
      </c>
      <c r="AC625" s="20" t="s">
        <v>359</v>
      </c>
      <c r="AD625" s="288"/>
      <c r="AE625" s="10"/>
      <c r="AF625" s="10"/>
      <c r="AG625" s="531">
        <v>0.23</v>
      </c>
      <c r="AI625" s="20" t="s">
        <v>42</v>
      </c>
      <c r="AJ625" s="10"/>
      <c r="AK625" s="10"/>
      <c r="AL625" s="10"/>
      <c r="AM625" s="531">
        <v>0</v>
      </c>
      <c r="AO625" s="20" t="s">
        <v>265</v>
      </c>
      <c r="AP625" s="10"/>
      <c r="AQ625" s="10"/>
      <c r="AR625" s="10"/>
      <c r="AS625" s="531">
        <v>0.40999999642372131</v>
      </c>
      <c r="AU625" s="20" t="s">
        <v>329</v>
      </c>
      <c r="AV625" s="288"/>
      <c r="AW625" s="10"/>
      <c r="AX625" s="636"/>
      <c r="AY625" s="531">
        <v>0</v>
      </c>
      <c r="BA625" s="20" t="s">
        <v>278</v>
      </c>
      <c r="BB625" s="10"/>
      <c r="BC625" s="10"/>
      <c r="BD625" s="10"/>
      <c r="BE625" s="531">
        <v>0</v>
      </c>
    </row>
    <row r="626" spans="5:57" x14ac:dyDescent="0.3">
      <c r="E626" s="978" t="s">
        <v>416</v>
      </c>
      <c r="F626" s="979"/>
      <c r="G626" s="979"/>
      <c r="H626" s="980"/>
      <c r="I626" s="981">
        <v>0.28199999999999997</v>
      </c>
      <c r="K626" s="852" t="s">
        <v>278</v>
      </c>
      <c r="L626" s="853"/>
      <c r="M626" s="853"/>
      <c r="N626" s="854"/>
      <c r="O626" s="855">
        <v>0.26</v>
      </c>
      <c r="Q626" s="718" t="s">
        <v>1385</v>
      </c>
      <c r="R626" s="719"/>
      <c r="S626" s="719"/>
      <c r="T626" s="720"/>
      <c r="U626" s="721">
        <v>0</v>
      </c>
      <c r="W626" s="20" t="s">
        <v>1155</v>
      </c>
      <c r="X626" s="288"/>
      <c r="Y626" s="10"/>
      <c r="Z626" s="10"/>
      <c r="AA626" s="531">
        <v>0</v>
      </c>
      <c r="AC626" s="20" t="s">
        <v>559</v>
      </c>
      <c r="AD626" s="288"/>
      <c r="AE626" s="10"/>
      <c r="AF626" s="10"/>
      <c r="AG626" s="531">
        <v>0</v>
      </c>
      <c r="AI626" s="20" t="s">
        <v>327</v>
      </c>
      <c r="AJ626" s="10"/>
      <c r="AK626" s="10"/>
      <c r="AL626" s="10"/>
      <c r="AM626" s="531">
        <v>0.27000001072883606</v>
      </c>
      <c r="AO626" s="20" t="s">
        <v>945</v>
      </c>
      <c r="AP626" s="10"/>
      <c r="AQ626" s="10"/>
      <c r="AR626" s="10"/>
      <c r="AS626" s="531">
        <v>0</v>
      </c>
      <c r="AU626" s="20" t="s">
        <v>104</v>
      </c>
      <c r="AV626" s="288"/>
      <c r="AW626" s="10"/>
      <c r="AX626" s="636"/>
      <c r="AY626" s="531">
        <v>0</v>
      </c>
      <c r="BA626" s="20" t="s">
        <v>41</v>
      </c>
      <c r="BB626" s="10"/>
      <c r="BC626" s="10"/>
      <c r="BD626" s="10"/>
      <c r="BE626" s="531">
        <v>0</v>
      </c>
    </row>
    <row r="627" spans="5:57" x14ac:dyDescent="0.3">
      <c r="E627" s="978" t="s">
        <v>1656</v>
      </c>
      <c r="F627" s="979"/>
      <c r="G627" s="979"/>
      <c r="H627" s="980"/>
      <c r="I627" s="981">
        <v>0.28299999999999997</v>
      </c>
      <c r="K627" s="852" t="s">
        <v>1102</v>
      </c>
      <c r="L627" s="853"/>
      <c r="M627" s="853"/>
      <c r="N627" s="854"/>
      <c r="O627" s="855">
        <v>0</v>
      </c>
      <c r="Q627" s="718" t="s">
        <v>957</v>
      </c>
      <c r="R627" s="719"/>
      <c r="S627" s="719"/>
      <c r="T627" s="720"/>
      <c r="U627" s="721">
        <v>0.25</v>
      </c>
      <c r="W627" s="20" t="s">
        <v>1156</v>
      </c>
      <c r="X627" s="288"/>
      <c r="Y627" s="10"/>
      <c r="Z627" s="10"/>
      <c r="AA627" s="531">
        <v>0.25900000000000001</v>
      </c>
      <c r="AC627" s="20" t="s">
        <v>253</v>
      </c>
      <c r="AD627" s="288"/>
      <c r="AE627" s="10"/>
      <c r="AF627" s="10"/>
      <c r="AG627" s="531">
        <v>0</v>
      </c>
      <c r="AI627" s="20" t="s">
        <v>101</v>
      </c>
      <c r="AJ627" s="10"/>
      <c r="AK627" s="10"/>
      <c r="AL627" s="10"/>
      <c r="AM627" s="531">
        <v>0.31000000238418579</v>
      </c>
      <c r="AO627" s="20" t="s">
        <v>195</v>
      </c>
      <c r="AP627" s="10"/>
      <c r="AQ627" s="10"/>
      <c r="AR627" s="10"/>
      <c r="AS627" s="531">
        <v>0</v>
      </c>
      <c r="AU627" s="20" t="s">
        <v>278</v>
      </c>
      <c r="AV627" s="288"/>
      <c r="AW627" s="10"/>
      <c r="AX627" s="636"/>
      <c r="AY627" s="531">
        <v>0</v>
      </c>
      <c r="BA627" s="20" t="s">
        <v>167</v>
      </c>
      <c r="BB627" s="10"/>
      <c r="BC627" s="10"/>
      <c r="BD627" s="10"/>
      <c r="BE627" s="531">
        <v>0.15000000596046448</v>
      </c>
    </row>
    <row r="628" spans="5:57" x14ac:dyDescent="0.3">
      <c r="E628" s="978" t="s">
        <v>583</v>
      </c>
      <c r="F628" s="979"/>
      <c r="G628" s="979"/>
      <c r="H628" s="980"/>
      <c r="I628" s="981">
        <v>0</v>
      </c>
      <c r="K628" s="852" t="s">
        <v>167</v>
      </c>
      <c r="L628" s="853"/>
      <c r="M628" s="853"/>
      <c r="N628" s="854"/>
      <c r="O628" s="855">
        <v>0.24099999999999999</v>
      </c>
      <c r="Q628" s="718" t="s">
        <v>600</v>
      </c>
      <c r="R628" s="719"/>
      <c r="S628" s="719"/>
      <c r="T628" s="720"/>
      <c r="U628" s="721">
        <v>0.27300000000000002</v>
      </c>
      <c r="W628" s="20" t="s">
        <v>1157</v>
      </c>
      <c r="X628" s="288"/>
      <c r="Y628" s="10"/>
      <c r="Z628" s="10"/>
      <c r="AA628" s="531">
        <v>0.25900000000000001</v>
      </c>
      <c r="AC628" s="20" t="s">
        <v>255</v>
      </c>
      <c r="AD628" s="288"/>
      <c r="AE628" s="10"/>
      <c r="AF628" s="10"/>
      <c r="AG628" s="531">
        <v>0</v>
      </c>
      <c r="AI628" s="20" t="s">
        <v>430</v>
      </c>
      <c r="AJ628" s="10"/>
      <c r="AK628" s="10"/>
      <c r="AL628" s="10"/>
      <c r="AM628" s="531">
        <v>0</v>
      </c>
      <c r="AO628" s="20" t="s">
        <v>266</v>
      </c>
      <c r="AP628" s="10"/>
      <c r="AQ628" s="10"/>
      <c r="AR628" s="10"/>
      <c r="AS628" s="531">
        <v>0.40999999642372131</v>
      </c>
      <c r="AU628" s="20" t="s">
        <v>41</v>
      </c>
      <c r="AV628" s="288"/>
      <c r="AW628" s="10"/>
      <c r="AX628" s="636"/>
      <c r="AY628" s="531">
        <v>0</v>
      </c>
      <c r="BA628" s="20" t="s">
        <v>330</v>
      </c>
      <c r="BB628" s="10"/>
      <c r="BC628" s="10"/>
      <c r="BD628" s="10"/>
      <c r="BE628" s="531">
        <v>0.10999999940395355</v>
      </c>
    </row>
    <row r="629" spans="5:57" x14ac:dyDescent="0.3">
      <c r="E629" s="978" t="s">
        <v>278</v>
      </c>
      <c r="F629" s="979"/>
      <c r="G629" s="979"/>
      <c r="H629" s="980"/>
      <c r="I629" s="981">
        <v>0.245</v>
      </c>
      <c r="K629" s="852" t="s">
        <v>375</v>
      </c>
      <c r="L629" s="853"/>
      <c r="M629" s="853"/>
      <c r="N629" s="854"/>
      <c r="O629" s="855">
        <v>0</v>
      </c>
      <c r="Q629" s="718" t="s">
        <v>1131</v>
      </c>
      <c r="R629" s="719"/>
      <c r="S629" s="719"/>
      <c r="T629" s="720"/>
      <c r="U629" s="721">
        <v>0.27300000000000002</v>
      </c>
      <c r="W629" s="20" t="s">
        <v>1158</v>
      </c>
      <c r="X629" s="288"/>
      <c r="Y629" s="10"/>
      <c r="Z629" s="10"/>
      <c r="AA629" s="531">
        <v>0.25900000000000001</v>
      </c>
      <c r="AC629" s="20" t="s">
        <v>256</v>
      </c>
      <c r="AD629" s="288"/>
      <c r="AE629" s="10"/>
      <c r="AF629" s="10"/>
      <c r="AG629" s="531">
        <v>0</v>
      </c>
      <c r="AI629" s="20" t="s">
        <v>412</v>
      </c>
      <c r="AJ629" s="10"/>
      <c r="AK629" s="10"/>
      <c r="AL629" s="10"/>
      <c r="AM629" s="531">
        <v>0</v>
      </c>
      <c r="AO629" s="20" t="s">
        <v>365</v>
      </c>
      <c r="AP629" s="10"/>
      <c r="AQ629" s="10"/>
      <c r="AR629" s="10"/>
      <c r="AS629" s="531">
        <v>0</v>
      </c>
      <c r="AU629" s="20" t="s">
        <v>167</v>
      </c>
      <c r="AV629" s="288"/>
      <c r="AW629" s="10"/>
      <c r="AX629" s="636"/>
      <c r="AY629" s="531">
        <v>0.2800000011920929</v>
      </c>
      <c r="BA629" s="20" t="s">
        <v>197</v>
      </c>
      <c r="BB629" s="10"/>
      <c r="BC629" s="10"/>
      <c r="BD629" s="10"/>
      <c r="BE629" s="531">
        <v>0</v>
      </c>
    </row>
    <row r="630" spans="5:57" x14ac:dyDescent="0.3">
      <c r="E630" s="978" t="s">
        <v>167</v>
      </c>
      <c r="F630" s="979"/>
      <c r="G630" s="979"/>
      <c r="H630" s="980"/>
      <c r="I630" s="981">
        <v>0.27500000000000002</v>
      </c>
      <c r="K630" s="852" t="s">
        <v>1104</v>
      </c>
      <c r="L630" s="853"/>
      <c r="M630" s="853"/>
      <c r="N630" s="854"/>
      <c r="O630" s="855">
        <v>0.252</v>
      </c>
      <c r="Q630" s="718" t="s">
        <v>1133</v>
      </c>
      <c r="R630" s="719"/>
      <c r="S630" s="719"/>
      <c r="T630" s="720"/>
      <c r="U630" s="721">
        <v>0.26900000000000002</v>
      </c>
      <c r="W630" s="20" t="s">
        <v>1159</v>
      </c>
      <c r="X630" s="288"/>
      <c r="Y630" s="10"/>
      <c r="Z630" s="10"/>
      <c r="AA630" s="531">
        <v>0.23300000000000001</v>
      </c>
      <c r="AC630" s="20" t="s">
        <v>257</v>
      </c>
      <c r="AD630" s="288"/>
      <c r="AE630" s="10"/>
      <c r="AF630" s="10"/>
      <c r="AG630" s="531">
        <v>0</v>
      </c>
      <c r="AI630" s="20" t="s">
        <v>102</v>
      </c>
      <c r="AJ630" s="10"/>
      <c r="AK630" s="10"/>
      <c r="AL630" s="10"/>
      <c r="AM630" s="531">
        <v>0.25999999046325684</v>
      </c>
      <c r="AO630" s="20" t="s">
        <v>366</v>
      </c>
      <c r="AP630" s="10"/>
      <c r="AQ630" s="10"/>
      <c r="AR630" s="10"/>
      <c r="AS630" s="531">
        <v>0</v>
      </c>
      <c r="AU630" s="20" t="s">
        <v>310</v>
      </c>
      <c r="AV630" s="288"/>
      <c r="AW630" s="10"/>
      <c r="AX630" s="636"/>
      <c r="AY630" s="531">
        <v>0</v>
      </c>
      <c r="BA630" s="20" t="s">
        <v>317</v>
      </c>
      <c r="BB630" s="10"/>
      <c r="BC630" s="10"/>
      <c r="BD630" s="10"/>
      <c r="BE630" s="531">
        <v>0.36000001430511475</v>
      </c>
    </row>
    <row r="631" spans="5:57" x14ac:dyDescent="0.3">
      <c r="E631" s="978" t="s">
        <v>375</v>
      </c>
      <c r="F631" s="979"/>
      <c r="G631" s="979"/>
      <c r="H631" s="980"/>
      <c r="I631" s="981">
        <v>0</v>
      </c>
      <c r="K631" s="852" t="s">
        <v>1105</v>
      </c>
      <c r="L631" s="853"/>
      <c r="M631" s="853"/>
      <c r="N631" s="854"/>
      <c r="O631" s="855">
        <v>0.23300000000000001</v>
      </c>
      <c r="Q631" s="718" t="s">
        <v>1135</v>
      </c>
      <c r="R631" s="719"/>
      <c r="S631" s="719"/>
      <c r="T631" s="720"/>
      <c r="U631" s="721">
        <v>0</v>
      </c>
      <c r="W631" s="20" t="s">
        <v>1160</v>
      </c>
      <c r="X631" s="288"/>
      <c r="Y631" s="10"/>
      <c r="Z631" s="10"/>
      <c r="AA631" s="531">
        <v>0</v>
      </c>
      <c r="AC631" s="20" t="s">
        <v>560</v>
      </c>
      <c r="AD631" s="288"/>
      <c r="AE631" s="10"/>
      <c r="AF631" s="10"/>
      <c r="AG631" s="531">
        <v>0.17</v>
      </c>
      <c r="AI631" s="20" t="s">
        <v>431</v>
      </c>
      <c r="AJ631" s="10"/>
      <c r="AK631" s="10"/>
      <c r="AL631" s="10"/>
      <c r="AM631" s="531">
        <v>0</v>
      </c>
      <c r="AO631" s="20" t="s">
        <v>196</v>
      </c>
      <c r="AP631" s="10"/>
      <c r="AQ631" s="10"/>
      <c r="AR631" s="10"/>
      <c r="AS631" s="531">
        <v>0.2800000011920929</v>
      </c>
      <c r="AU631" s="20" t="s">
        <v>330</v>
      </c>
      <c r="AV631" s="288"/>
      <c r="AW631" s="10"/>
      <c r="AX631" s="636"/>
      <c r="AY631" s="531">
        <v>0.23000000417232513</v>
      </c>
      <c r="BA631" s="20" t="s">
        <v>28</v>
      </c>
      <c r="BB631" s="10"/>
      <c r="BC631" s="10"/>
      <c r="BD631" s="10"/>
      <c r="BE631" s="531">
        <v>0</v>
      </c>
    </row>
    <row r="632" spans="5:57" x14ac:dyDescent="0.3">
      <c r="E632" s="978" t="s">
        <v>1103</v>
      </c>
      <c r="F632" s="979"/>
      <c r="G632" s="979"/>
      <c r="H632" s="980"/>
      <c r="I632" s="981">
        <v>0.28299999999999997</v>
      </c>
      <c r="K632" s="852" t="s">
        <v>1106</v>
      </c>
      <c r="L632" s="853"/>
      <c r="M632" s="853"/>
      <c r="N632" s="854"/>
      <c r="O632" s="855">
        <v>0.25700000000000001</v>
      </c>
      <c r="Q632" s="718" t="s">
        <v>1136</v>
      </c>
      <c r="R632" s="719"/>
      <c r="S632" s="719"/>
      <c r="T632" s="720"/>
      <c r="U632" s="721">
        <v>0.27200000000000002</v>
      </c>
      <c r="W632" s="20" t="s">
        <v>1163</v>
      </c>
      <c r="X632" s="288"/>
      <c r="Y632" s="10"/>
      <c r="Z632" s="10"/>
      <c r="AA632" s="531">
        <v>0.25900000000000001</v>
      </c>
      <c r="AC632" s="20" t="s">
        <v>259</v>
      </c>
      <c r="AD632" s="288"/>
      <c r="AE632" s="10"/>
      <c r="AF632" s="10"/>
      <c r="AG632" s="531">
        <v>0</v>
      </c>
      <c r="AI632" s="20" t="s">
        <v>195</v>
      </c>
      <c r="AJ632" s="10"/>
      <c r="AK632" s="10"/>
      <c r="AL632" s="10"/>
      <c r="AM632" s="531">
        <v>0</v>
      </c>
      <c r="AO632" s="20" t="s">
        <v>367</v>
      </c>
      <c r="AP632" s="10"/>
      <c r="AQ632" s="10"/>
      <c r="AR632" s="10"/>
      <c r="AS632" s="531">
        <v>0</v>
      </c>
      <c r="AU632" s="20" t="s">
        <v>197</v>
      </c>
      <c r="AV632" s="288"/>
      <c r="AW632" s="10"/>
      <c r="AX632" s="636"/>
      <c r="AY632" s="531">
        <v>9.9999997764825821E-3</v>
      </c>
      <c r="BA632" s="20" t="s">
        <v>279</v>
      </c>
      <c r="BB632" s="10"/>
      <c r="BC632" s="10"/>
      <c r="BD632" s="10"/>
      <c r="BE632" s="531">
        <v>0.28999999165534973</v>
      </c>
    </row>
    <row r="633" spans="5:57" x14ac:dyDescent="0.3">
      <c r="E633" s="978" t="s">
        <v>1104</v>
      </c>
      <c r="F633" s="979"/>
      <c r="G633" s="979"/>
      <c r="H633" s="980"/>
      <c r="I633" s="981">
        <v>0.27300000000000002</v>
      </c>
      <c r="K633" s="852" t="s">
        <v>1382</v>
      </c>
      <c r="L633" s="853"/>
      <c r="M633" s="853"/>
      <c r="N633" s="854"/>
      <c r="O633" s="855">
        <v>0.23400000000000001</v>
      </c>
      <c r="Q633" s="718" t="s">
        <v>1137</v>
      </c>
      <c r="R633" s="719"/>
      <c r="S633" s="719"/>
      <c r="T633" s="720"/>
      <c r="U633" s="721">
        <v>0.112</v>
      </c>
      <c r="W633" s="20" t="s">
        <v>1164</v>
      </c>
      <c r="X633" s="288"/>
      <c r="Y633" s="10"/>
      <c r="Z633" s="10"/>
      <c r="AA633" s="531">
        <v>0.25800000000000001</v>
      </c>
      <c r="AC633" s="20" t="s">
        <v>561</v>
      </c>
      <c r="AD633" s="288"/>
      <c r="AE633" s="10"/>
      <c r="AF633" s="10"/>
      <c r="AG633" s="531">
        <v>0</v>
      </c>
      <c r="AI633" s="20" t="s">
        <v>266</v>
      </c>
      <c r="AJ633" s="10"/>
      <c r="AK633" s="10"/>
      <c r="AL633" s="10"/>
      <c r="AM633" s="531">
        <v>0.30000001192092896</v>
      </c>
      <c r="AO633" s="20" t="s">
        <v>946</v>
      </c>
      <c r="AP633" s="10"/>
      <c r="AQ633" s="10"/>
      <c r="AR633" s="10"/>
      <c r="AS633" s="531">
        <v>0.34999999403953552</v>
      </c>
      <c r="AU633" s="20" t="s">
        <v>331</v>
      </c>
      <c r="AV633" s="288"/>
      <c r="AW633" s="10"/>
      <c r="AX633" s="636"/>
      <c r="AY633" s="531">
        <v>0.43000000715255737</v>
      </c>
      <c r="BA633" s="20" t="s">
        <v>280</v>
      </c>
      <c r="BB633" s="10"/>
      <c r="BC633" s="10"/>
      <c r="BD633" s="10"/>
      <c r="BE633" s="531">
        <v>0</v>
      </c>
    </row>
    <row r="634" spans="5:57" x14ac:dyDescent="0.3">
      <c r="E634" s="978" t="s">
        <v>1105</v>
      </c>
      <c r="F634" s="979"/>
      <c r="G634" s="979"/>
      <c r="H634" s="980"/>
      <c r="I634" s="981">
        <v>0</v>
      </c>
      <c r="K634" s="852" t="s">
        <v>1468</v>
      </c>
      <c r="L634" s="853"/>
      <c r="M634" s="853"/>
      <c r="N634" s="854"/>
      <c r="O634" s="855">
        <v>0.26</v>
      </c>
      <c r="Q634" s="718" t="s">
        <v>1138</v>
      </c>
      <c r="R634" s="719"/>
      <c r="S634" s="719"/>
      <c r="T634" s="720"/>
      <c r="U634" s="721">
        <v>0.27300000000000002</v>
      </c>
      <c r="W634" s="20" t="s">
        <v>1167</v>
      </c>
      <c r="X634" s="288"/>
      <c r="Y634" s="10"/>
      <c r="Z634" s="10"/>
      <c r="AA634" s="531">
        <v>0.25900000000000001</v>
      </c>
      <c r="AC634" s="20" t="s">
        <v>562</v>
      </c>
      <c r="AD634" s="288"/>
      <c r="AE634" s="10"/>
      <c r="AF634" s="10"/>
      <c r="AG634" s="531">
        <v>0</v>
      </c>
      <c r="AI634" s="20" t="s">
        <v>365</v>
      </c>
      <c r="AJ634" s="10"/>
      <c r="AK634" s="10"/>
      <c r="AL634" s="10"/>
      <c r="AM634" s="531">
        <v>0</v>
      </c>
      <c r="AO634" s="20" t="s">
        <v>368</v>
      </c>
      <c r="AP634" s="10"/>
      <c r="AQ634" s="10"/>
      <c r="AR634" s="10"/>
      <c r="AS634" s="531">
        <v>0.40000000596046448</v>
      </c>
      <c r="AU634" s="20" t="s">
        <v>317</v>
      </c>
      <c r="AV634" s="288"/>
      <c r="AW634" s="10"/>
      <c r="AX634" s="636"/>
      <c r="AY634" s="531">
        <v>0.43000000715255737</v>
      </c>
      <c r="BA634" s="20" t="s">
        <v>444</v>
      </c>
      <c r="BB634" s="10"/>
      <c r="BC634" s="10"/>
      <c r="BD634" s="10"/>
      <c r="BE634" s="531">
        <v>1.9999999552965164E-2</v>
      </c>
    </row>
    <row r="635" spans="5:57" x14ac:dyDescent="0.3">
      <c r="E635" s="978" t="s">
        <v>1106</v>
      </c>
      <c r="F635" s="979"/>
      <c r="G635" s="979"/>
      <c r="H635" s="980"/>
      <c r="I635" s="981">
        <v>0.27800000000000002</v>
      </c>
      <c r="K635" s="852" t="s">
        <v>955</v>
      </c>
      <c r="L635" s="853"/>
      <c r="M635" s="853"/>
      <c r="N635" s="854"/>
      <c r="O635" s="855">
        <v>0.25900000000000001</v>
      </c>
      <c r="Q635" s="718" t="s">
        <v>1140</v>
      </c>
      <c r="R635" s="719"/>
      <c r="S635" s="719"/>
      <c r="T635" s="720"/>
      <c r="U635" s="721">
        <v>0.27100000000000002</v>
      </c>
      <c r="W635" s="20" t="s">
        <v>206</v>
      </c>
      <c r="X635" s="288"/>
      <c r="Y635" s="10"/>
      <c r="Z635" s="10"/>
      <c r="AA635" s="531">
        <v>0.25900000000000001</v>
      </c>
      <c r="AC635" s="20" t="s">
        <v>411</v>
      </c>
      <c r="AD635" s="288"/>
      <c r="AE635" s="10"/>
      <c r="AF635" s="10"/>
      <c r="AG635" s="531">
        <v>0.17</v>
      </c>
      <c r="AI635" s="20" t="s">
        <v>451</v>
      </c>
      <c r="AJ635" s="10"/>
      <c r="AK635" s="10"/>
      <c r="AL635" s="10"/>
      <c r="AM635" s="531">
        <v>0</v>
      </c>
      <c r="AO635" s="20" t="s">
        <v>36</v>
      </c>
      <c r="AP635" s="10"/>
      <c r="AQ635" s="10"/>
      <c r="AR635" s="10"/>
      <c r="AS635" s="531">
        <v>0.14000000059604645</v>
      </c>
      <c r="AU635" s="20" t="s">
        <v>311</v>
      </c>
      <c r="AV635" s="288"/>
      <c r="AW635" s="10"/>
      <c r="AX635" s="636"/>
      <c r="AY635" s="531">
        <v>0.11999999731779099</v>
      </c>
      <c r="BA635" s="20" t="s">
        <v>40</v>
      </c>
      <c r="BB635" s="10"/>
      <c r="BC635" s="10"/>
      <c r="BD635" s="10"/>
      <c r="BE635" s="531">
        <v>0</v>
      </c>
    </row>
    <row r="636" spans="5:57" x14ac:dyDescent="0.3">
      <c r="E636" s="978" t="s">
        <v>1382</v>
      </c>
      <c r="F636" s="979"/>
      <c r="G636" s="979"/>
      <c r="H636" s="980"/>
      <c r="I636" s="981">
        <v>0.27400000000000002</v>
      </c>
      <c r="K636" s="852" t="s">
        <v>433</v>
      </c>
      <c r="L636" s="853"/>
      <c r="M636" s="853"/>
      <c r="N636" s="854"/>
      <c r="O636" s="855">
        <v>0.248</v>
      </c>
      <c r="Q636" s="718" t="s">
        <v>1141</v>
      </c>
      <c r="R636" s="719"/>
      <c r="S636" s="719"/>
      <c r="T636" s="720"/>
      <c r="U636" s="721">
        <v>0.26900000000000002</v>
      </c>
      <c r="W636" s="20" t="s">
        <v>1168</v>
      </c>
      <c r="X636" s="288"/>
      <c r="Y636" s="10"/>
      <c r="Z636" s="10"/>
      <c r="AA636" s="531">
        <v>0.25900000000000001</v>
      </c>
      <c r="AC636" s="20" t="s">
        <v>563</v>
      </c>
      <c r="AD636" s="288"/>
      <c r="AE636" s="10"/>
      <c r="AF636" s="10"/>
      <c r="AG636" s="531">
        <v>0</v>
      </c>
      <c r="AI636" s="20" t="s">
        <v>392</v>
      </c>
      <c r="AJ636" s="10"/>
      <c r="AK636" s="10"/>
      <c r="AL636" s="10"/>
      <c r="AM636" s="531">
        <v>0.25999999046325684</v>
      </c>
      <c r="AO636" s="20" t="s">
        <v>947</v>
      </c>
      <c r="AP636" s="10"/>
      <c r="AQ636" s="10"/>
      <c r="AR636" s="10"/>
      <c r="AS636" s="531">
        <v>0</v>
      </c>
      <c r="AU636" s="20" t="s">
        <v>332</v>
      </c>
      <c r="AV636" s="288"/>
      <c r="AW636" s="10"/>
      <c r="AX636" s="636"/>
      <c r="AY636" s="531">
        <v>0</v>
      </c>
      <c r="BA636" s="20" t="s">
        <v>281</v>
      </c>
      <c r="BB636" s="10"/>
      <c r="BC636" s="10"/>
      <c r="BD636" s="10"/>
      <c r="BE636" s="531">
        <v>0.27000001072883606</v>
      </c>
    </row>
    <row r="637" spans="5:57" ht="14.45" customHeight="1" x14ac:dyDescent="0.3">
      <c r="E637" s="978" t="s">
        <v>1468</v>
      </c>
      <c r="F637" s="979"/>
      <c r="G637" s="979"/>
      <c r="H637" s="980"/>
      <c r="I637" s="981">
        <v>0.28299999999999997</v>
      </c>
      <c r="K637" s="852" t="s">
        <v>1107</v>
      </c>
      <c r="L637" s="853"/>
      <c r="M637" s="853"/>
      <c r="N637" s="854"/>
      <c r="O637" s="855">
        <v>0.26</v>
      </c>
      <c r="Q637" s="718" t="s">
        <v>1142</v>
      </c>
      <c r="R637" s="719"/>
      <c r="S637" s="719"/>
      <c r="T637" s="720"/>
      <c r="U637" s="721">
        <v>0.26700000000000002</v>
      </c>
      <c r="W637" s="1222" t="s">
        <v>1548</v>
      </c>
      <c r="X637" s="1222"/>
      <c r="Y637" s="1222"/>
      <c r="Z637" s="1222"/>
      <c r="AA637" s="1222"/>
      <c r="AC637" s="20" t="s">
        <v>564</v>
      </c>
      <c r="AD637" s="288"/>
      <c r="AE637" s="10"/>
      <c r="AF637" s="10"/>
      <c r="AG637" s="531">
        <v>0.21</v>
      </c>
      <c r="AI637" s="20" t="s">
        <v>471</v>
      </c>
      <c r="AJ637" s="10"/>
      <c r="AK637" s="10"/>
      <c r="AL637" s="10"/>
      <c r="AM637" s="531">
        <v>0.27000001072883606</v>
      </c>
      <c r="AO637" s="20" t="s">
        <v>268</v>
      </c>
      <c r="AP637" s="10"/>
      <c r="AQ637" s="10"/>
      <c r="AR637" s="10"/>
      <c r="AS637" s="531">
        <v>0</v>
      </c>
      <c r="AU637" s="20" t="s">
        <v>279</v>
      </c>
      <c r="AV637" s="288"/>
      <c r="AW637" s="10"/>
      <c r="AX637" s="636"/>
      <c r="AY637" s="531">
        <v>0.31000000238418579</v>
      </c>
      <c r="BA637" s="20" t="s">
        <v>282</v>
      </c>
      <c r="BB637" s="10"/>
      <c r="BC637" s="10"/>
      <c r="BD637" s="10"/>
      <c r="BE637" s="531">
        <v>0</v>
      </c>
    </row>
    <row r="638" spans="5:57" x14ac:dyDescent="0.3">
      <c r="E638" s="978" t="s">
        <v>955</v>
      </c>
      <c r="F638" s="979"/>
      <c r="G638" s="979"/>
      <c r="H638" s="980"/>
      <c r="I638" s="981">
        <v>0.28299999999999997</v>
      </c>
      <c r="K638" s="852" t="s">
        <v>1108</v>
      </c>
      <c r="L638" s="853"/>
      <c r="M638" s="853"/>
      <c r="N638" s="854"/>
      <c r="O638" s="855">
        <v>0.26</v>
      </c>
      <c r="Q638" s="718" t="s">
        <v>1145</v>
      </c>
      <c r="R638" s="719"/>
      <c r="S638" s="719"/>
      <c r="T638" s="720"/>
      <c r="U638" s="721">
        <v>0.27300000000000002</v>
      </c>
      <c r="W638" s="1223"/>
      <c r="X638" s="1223"/>
      <c r="Y638" s="1223"/>
      <c r="Z638" s="1223"/>
      <c r="AA638" s="1223"/>
      <c r="AC638" s="20" t="s">
        <v>565</v>
      </c>
      <c r="AD638" s="288"/>
      <c r="AE638" s="10"/>
      <c r="AF638" s="10"/>
      <c r="AG638" s="531">
        <v>0</v>
      </c>
      <c r="AI638" s="20" t="s">
        <v>194</v>
      </c>
      <c r="AJ638" s="10"/>
      <c r="AK638" s="10"/>
      <c r="AL638" s="10"/>
      <c r="AM638" s="531">
        <v>0.10000000149011612</v>
      </c>
      <c r="AO638" s="20" t="s">
        <v>269</v>
      </c>
      <c r="AP638" s="10"/>
      <c r="AQ638" s="10"/>
      <c r="AR638" s="10"/>
      <c r="AS638" s="531">
        <v>7.9999998211860657E-2</v>
      </c>
      <c r="AU638" s="20" t="s">
        <v>312</v>
      </c>
      <c r="AV638" s="288"/>
      <c r="AW638" s="10"/>
      <c r="AX638" s="636"/>
      <c r="AY638" s="531">
        <v>0</v>
      </c>
      <c r="BA638" s="20" t="s">
        <v>283</v>
      </c>
      <c r="BB638" s="10"/>
      <c r="BC638" s="10"/>
      <c r="BD638" s="10"/>
      <c r="BE638" s="531">
        <v>0</v>
      </c>
    </row>
    <row r="639" spans="5:57" x14ac:dyDescent="0.3">
      <c r="E639" s="978" t="s">
        <v>433</v>
      </c>
      <c r="F639" s="979"/>
      <c r="G639" s="979"/>
      <c r="H639" s="980"/>
      <c r="I639" s="981">
        <v>0.27100000000000002</v>
      </c>
      <c r="K639" s="852" t="s">
        <v>591</v>
      </c>
      <c r="L639" s="853"/>
      <c r="M639" s="853"/>
      <c r="N639" s="854"/>
      <c r="O639" s="855">
        <v>0.20399999999999999</v>
      </c>
      <c r="Q639" s="718" t="s">
        <v>1386</v>
      </c>
      <c r="R639" s="719"/>
      <c r="S639" s="719"/>
      <c r="T639" s="720"/>
      <c r="U639" s="721">
        <v>0</v>
      </c>
      <c r="AC639" s="20" t="s">
        <v>190</v>
      </c>
      <c r="AD639" s="288"/>
      <c r="AE639" s="10"/>
      <c r="AF639" s="10"/>
      <c r="AG639" s="531">
        <v>0</v>
      </c>
      <c r="AI639" s="20" t="s">
        <v>36</v>
      </c>
      <c r="AJ639" s="10"/>
      <c r="AK639" s="10"/>
      <c r="AL639" s="10"/>
      <c r="AM639" s="531">
        <v>0.17000000178813934</v>
      </c>
      <c r="AO639" s="20" t="s">
        <v>369</v>
      </c>
      <c r="AP639" s="10"/>
      <c r="AQ639" s="10"/>
      <c r="AR639" s="10"/>
      <c r="AS639" s="531">
        <v>0.40000000596046448</v>
      </c>
      <c r="AU639" s="20" t="s">
        <v>460</v>
      </c>
      <c r="AV639" s="288"/>
      <c r="AW639" s="10"/>
      <c r="AX639" s="636"/>
      <c r="AY639" s="531">
        <v>0.34000000357627869</v>
      </c>
      <c r="BA639" s="20" t="s">
        <v>284</v>
      </c>
      <c r="BB639" s="10"/>
      <c r="BC639" s="10"/>
      <c r="BD639" s="10"/>
      <c r="BE639" s="531">
        <v>0</v>
      </c>
    </row>
    <row r="640" spans="5:57" ht="16.5" customHeight="1" x14ac:dyDescent="0.3">
      <c r="E640" s="978" t="s">
        <v>1107</v>
      </c>
      <c r="F640" s="979"/>
      <c r="G640" s="979"/>
      <c r="H640" s="980"/>
      <c r="I640" s="981">
        <v>0.28299999999999997</v>
      </c>
      <c r="K640" s="852" t="s">
        <v>592</v>
      </c>
      <c r="L640" s="853"/>
      <c r="M640" s="853"/>
      <c r="N640" s="854"/>
      <c r="O640" s="855">
        <v>0</v>
      </c>
      <c r="Q640" s="718" t="s">
        <v>1387</v>
      </c>
      <c r="R640" s="719"/>
      <c r="S640" s="719"/>
      <c r="T640" s="720"/>
      <c r="U640" s="721">
        <v>0.25</v>
      </c>
      <c r="W640" s="529" t="s">
        <v>1376</v>
      </c>
      <c r="X640" s="402"/>
      <c r="AC640" s="20" t="s">
        <v>191</v>
      </c>
      <c r="AD640" s="288"/>
      <c r="AE640" s="10"/>
      <c r="AF640" s="10"/>
      <c r="AG640" s="531">
        <v>0</v>
      </c>
      <c r="AI640" s="20" t="s">
        <v>367</v>
      </c>
      <c r="AJ640" s="10"/>
      <c r="AK640" s="10"/>
      <c r="AL640" s="10"/>
      <c r="AM640" s="531">
        <v>0</v>
      </c>
      <c r="AO640" s="20" t="s">
        <v>29</v>
      </c>
      <c r="AP640" s="10"/>
      <c r="AQ640" s="10"/>
      <c r="AR640" s="10"/>
      <c r="AS640" s="531">
        <v>0.2800000011920929</v>
      </c>
      <c r="AU640" s="20" t="s">
        <v>444</v>
      </c>
      <c r="AV640" s="288"/>
      <c r="AW640" s="10"/>
      <c r="AX640" s="636"/>
      <c r="AY640" s="531">
        <v>0</v>
      </c>
      <c r="BA640" s="20" t="s">
        <v>285</v>
      </c>
      <c r="BB640" s="10"/>
      <c r="BC640" s="10"/>
      <c r="BD640" s="10"/>
      <c r="BE640" s="531">
        <v>0</v>
      </c>
    </row>
    <row r="641" spans="5:57" x14ac:dyDescent="0.3">
      <c r="E641" s="978" t="s">
        <v>1108</v>
      </c>
      <c r="F641" s="979"/>
      <c r="G641" s="979"/>
      <c r="H641" s="980"/>
      <c r="I641" s="981">
        <v>0</v>
      </c>
      <c r="K641" s="852" t="s">
        <v>1114</v>
      </c>
      <c r="L641" s="853"/>
      <c r="M641" s="853"/>
      <c r="N641" s="854"/>
      <c r="O641" s="855">
        <v>0.25900000000000001</v>
      </c>
      <c r="Q641" s="718" t="s">
        <v>1150</v>
      </c>
      <c r="R641" s="719"/>
      <c r="S641" s="719"/>
      <c r="T641" s="720"/>
      <c r="U641" s="721">
        <v>0.27300000000000002</v>
      </c>
      <c r="W641" s="1224" t="s">
        <v>25</v>
      </c>
      <c r="X641" s="1225"/>
      <c r="Y641" s="1225"/>
      <c r="Z641" s="1226"/>
      <c r="AA641" s="289" t="s">
        <v>964</v>
      </c>
      <c r="AC641" s="20" t="s">
        <v>193</v>
      </c>
      <c r="AD641" s="288"/>
      <c r="AE641" s="10"/>
      <c r="AF641" s="10"/>
      <c r="AG641" s="531">
        <v>0</v>
      </c>
      <c r="AI641" s="20" t="s">
        <v>267</v>
      </c>
      <c r="AJ641" s="10"/>
      <c r="AK641" s="10"/>
      <c r="AL641" s="10"/>
      <c r="AM641" s="531">
        <v>0.25999999046325684</v>
      </c>
      <c r="AO641" s="20" t="s">
        <v>948</v>
      </c>
      <c r="AP641" s="10"/>
      <c r="AQ641" s="10"/>
      <c r="AR641" s="10"/>
      <c r="AS641" s="531">
        <v>0</v>
      </c>
      <c r="AU641" s="20" t="s">
        <v>281</v>
      </c>
      <c r="AV641" s="288"/>
      <c r="AW641" s="10"/>
      <c r="AX641" s="636"/>
      <c r="AY641" s="531">
        <v>0.40000000596046448</v>
      </c>
      <c r="BA641" s="20" t="s">
        <v>286</v>
      </c>
      <c r="BB641" s="10"/>
      <c r="BC641" s="10"/>
      <c r="BD641" s="10"/>
      <c r="BE641" s="531">
        <v>0</v>
      </c>
    </row>
    <row r="642" spans="5:57" x14ac:dyDescent="0.3">
      <c r="E642" s="978" t="s">
        <v>591</v>
      </c>
      <c r="F642" s="979"/>
      <c r="G642" s="979"/>
      <c r="H642" s="980"/>
      <c r="I642" s="981">
        <v>0.22600000000000001</v>
      </c>
      <c r="K642" s="852" t="s">
        <v>1471</v>
      </c>
      <c r="L642" s="853"/>
      <c r="M642" s="853"/>
      <c r="N642" s="854"/>
      <c r="O642" s="855">
        <v>0</v>
      </c>
      <c r="Q642" s="718" t="s">
        <v>1152</v>
      </c>
      <c r="R642" s="719"/>
      <c r="S642" s="719"/>
      <c r="T642" s="720"/>
      <c r="U642" s="721">
        <v>0.25800000000000001</v>
      </c>
      <c r="W642" s="20" t="s">
        <v>999</v>
      </c>
      <c r="X642" s="288"/>
      <c r="Y642" s="10"/>
      <c r="Z642" s="10"/>
      <c r="AA642" s="531">
        <v>6.8000000000000005E-2</v>
      </c>
      <c r="AC642" s="20" t="s">
        <v>364</v>
      </c>
      <c r="AD642" s="288"/>
      <c r="AE642" s="10"/>
      <c r="AF642" s="10"/>
      <c r="AG642" s="531">
        <v>0.25</v>
      </c>
      <c r="AI642" s="20" t="s">
        <v>368</v>
      </c>
      <c r="AJ642" s="10"/>
      <c r="AK642" s="10"/>
      <c r="AL642" s="10"/>
      <c r="AM642" s="531">
        <v>0.30000001192092896</v>
      </c>
      <c r="AO642" s="20" t="s">
        <v>272</v>
      </c>
      <c r="AP642" s="10"/>
      <c r="AQ642" s="10"/>
      <c r="AR642" s="10"/>
      <c r="AS642" s="531">
        <v>0.36000001430511475</v>
      </c>
      <c r="AU642" s="20" t="s">
        <v>282</v>
      </c>
      <c r="AV642" s="288"/>
      <c r="AW642" s="10"/>
      <c r="AX642" s="636"/>
      <c r="AY642" s="531">
        <v>0</v>
      </c>
      <c r="BA642" s="20" t="s">
        <v>333</v>
      </c>
      <c r="BB642" s="10"/>
      <c r="BC642" s="10"/>
      <c r="BD642" s="10"/>
      <c r="BE642" s="531">
        <v>0.25999999046325684</v>
      </c>
    </row>
    <row r="643" spans="5:57" x14ac:dyDescent="0.3">
      <c r="E643" s="978" t="s">
        <v>1113</v>
      </c>
      <c r="F643" s="979"/>
      <c r="G643" s="979"/>
      <c r="H643" s="980"/>
      <c r="I643" s="981">
        <v>0.28299999999999997</v>
      </c>
      <c r="K643" s="852" t="s">
        <v>595</v>
      </c>
      <c r="L643" s="853"/>
      <c r="M643" s="853"/>
      <c r="N643" s="854"/>
      <c r="O643" s="855">
        <v>0.26</v>
      </c>
      <c r="Q643" s="718" t="s">
        <v>1154</v>
      </c>
      <c r="R643" s="719"/>
      <c r="S643" s="719"/>
      <c r="T643" s="720"/>
      <c r="U643" s="721">
        <v>0</v>
      </c>
      <c r="W643" s="20" t="s">
        <v>319</v>
      </c>
      <c r="X643" s="288"/>
      <c r="Y643" s="10"/>
      <c r="Z643" s="10"/>
      <c r="AA643" s="531">
        <v>0</v>
      </c>
      <c r="AC643" s="20" t="s">
        <v>42</v>
      </c>
      <c r="AD643" s="288"/>
      <c r="AE643" s="10"/>
      <c r="AF643" s="10"/>
      <c r="AG643" s="531">
        <v>0</v>
      </c>
      <c r="AI643" s="20" t="s">
        <v>268</v>
      </c>
      <c r="AJ643" s="10"/>
      <c r="AK643" s="10"/>
      <c r="AL643" s="10"/>
      <c r="AM643" s="531">
        <v>0</v>
      </c>
      <c r="AO643" s="20" t="s">
        <v>370</v>
      </c>
      <c r="AP643" s="10"/>
      <c r="AQ643" s="10"/>
      <c r="AR643" s="10"/>
      <c r="AS643" s="531">
        <v>9.0000003576278687E-2</v>
      </c>
      <c r="AU643" s="20" t="s">
        <v>283</v>
      </c>
      <c r="AV643" s="288"/>
      <c r="AW643" s="10"/>
      <c r="AX643" s="636"/>
      <c r="AY643" s="531">
        <v>0</v>
      </c>
      <c r="BA643" s="20" t="s">
        <v>287</v>
      </c>
      <c r="BB643" s="10"/>
      <c r="BC643" s="10"/>
      <c r="BD643" s="10"/>
      <c r="BE643" s="531">
        <v>0</v>
      </c>
    </row>
    <row r="644" spans="5:57" x14ac:dyDescent="0.3">
      <c r="E644" s="978" t="s">
        <v>592</v>
      </c>
      <c r="F644" s="979"/>
      <c r="G644" s="979"/>
      <c r="H644" s="980"/>
      <c r="I644" s="981">
        <v>0.28299999999999997</v>
      </c>
      <c r="K644" s="852" t="s">
        <v>1398</v>
      </c>
      <c r="L644" s="853"/>
      <c r="M644" s="853"/>
      <c r="N644" s="854"/>
      <c r="O644" s="855">
        <v>0.26</v>
      </c>
      <c r="Q644" s="718" t="s">
        <v>1156</v>
      </c>
      <c r="R644" s="719"/>
      <c r="S644" s="719"/>
      <c r="T644" s="720"/>
      <c r="U644" s="721">
        <v>0.27300000000000002</v>
      </c>
      <c r="W644" s="20" t="s">
        <v>1001</v>
      </c>
      <c r="X644" s="288"/>
      <c r="Y644" s="10"/>
      <c r="Z644" s="10"/>
      <c r="AA644" s="531">
        <v>0.16900000000000001</v>
      </c>
      <c r="AC644" s="20" t="s">
        <v>327</v>
      </c>
      <c r="AD644" s="288"/>
      <c r="AE644" s="10"/>
      <c r="AF644" s="10"/>
      <c r="AG644" s="531">
        <v>0.2</v>
      </c>
      <c r="AI644" s="20" t="s">
        <v>269</v>
      </c>
      <c r="AJ644" s="10"/>
      <c r="AK644" s="10"/>
      <c r="AL644" s="10"/>
      <c r="AM644" s="531">
        <v>0.17000000178813934</v>
      </c>
      <c r="AO644" s="20" t="s">
        <v>273</v>
      </c>
      <c r="AP644" s="10"/>
      <c r="AQ644" s="10"/>
      <c r="AR644" s="10"/>
      <c r="AS644" s="531">
        <v>0</v>
      </c>
      <c r="AU644" s="20" t="s">
        <v>313</v>
      </c>
      <c r="AV644" s="288"/>
      <c r="AW644" s="10"/>
      <c r="AX644" s="636"/>
      <c r="AY644" s="531">
        <v>0.40000000596046448</v>
      </c>
      <c r="BA644" s="20" t="s">
        <v>200</v>
      </c>
      <c r="BB644" s="10"/>
      <c r="BC644" s="10"/>
      <c r="BD644" s="10"/>
      <c r="BE644" s="531">
        <v>0</v>
      </c>
    </row>
    <row r="645" spans="5:57" x14ac:dyDescent="0.3">
      <c r="E645" s="978" t="s">
        <v>1114</v>
      </c>
      <c r="F645" s="979"/>
      <c r="G645" s="979"/>
      <c r="H645" s="980"/>
      <c r="I645" s="981">
        <v>0.27600000000000002</v>
      </c>
      <c r="K645" s="852" t="s">
        <v>1117</v>
      </c>
      <c r="L645" s="853"/>
      <c r="M645" s="853"/>
      <c r="N645" s="854"/>
      <c r="O645" s="855">
        <v>0.21199999999999999</v>
      </c>
      <c r="Q645" s="718" t="s">
        <v>1157</v>
      </c>
      <c r="R645" s="719"/>
      <c r="S645" s="719"/>
      <c r="T645" s="720"/>
      <c r="U645" s="721">
        <v>5.0999999999999997E-2</v>
      </c>
      <c r="W645" s="20" t="s">
        <v>1004</v>
      </c>
      <c r="X645" s="288"/>
      <c r="Y645" s="10"/>
      <c r="Z645" s="10"/>
      <c r="AA645" s="531">
        <v>0</v>
      </c>
      <c r="AC645" s="20" t="s">
        <v>566</v>
      </c>
      <c r="AD645" s="288"/>
      <c r="AE645" s="10"/>
      <c r="AF645" s="10"/>
      <c r="AG645" s="531">
        <v>0</v>
      </c>
      <c r="AI645" s="20" t="s">
        <v>369</v>
      </c>
      <c r="AJ645" s="10"/>
      <c r="AK645" s="10"/>
      <c r="AL645" s="10"/>
      <c r="AM645" s="531">
        <v>0.31000000238418579</v>
      </c>
      <c r="AO645" s="20" t="s">
        <v>949</v>
      </c>
      <c r="AP645" s="10"/>
      <c r="AQ645" s="10"/>
      <c r="AR645" s="10"/>
      <c r="AS645" s="531">
        <v>0.34999999403953552</v>
      </c>
      <c r="AU645" s="20" t="s">
        <v>284</v>
      </c>
      <c r="AV645" s="288"/>
      <c r="AW645" s="10"/>
      <c r="AX645" s="636"/>
      <c r="AY645" s="531">
        <v>0</v>
      </c>
      <c r="BA645" s="20" t="s">
        <v>288</v>
      </c>
      <c r="BB645" s="10"/>
      <c r="BC645" s="10"/>
      <c r="BD645" s="10"/>
      <c r="BE645" s="531">
        <v>0</v>
      </c>
    </row>
    <row r="646" spans="5:57" x14ac:dyDescent="0.3">
      <c r="E646" s="978" t="s">
        <v>1471</v>
      </c>
      <c r="F646" s="979"/>
      <c r="G646" s="979"/>
      <c r="H646" s="980"/>
      <c r="I646" s="981">
        <v>0</v>
      </c>
      <c r="K646" s="852" t="s">
        <v>1118</v>
      </c>
      <c r="L646" s="853"/>
      <c r="M646" s="853"/>
      <c r="N646" s="854"/>
      <c r="O646" s="855">
        <v>0.26</v>
      </c>
      <c r="Q646" s="718" t="s">
        <v>1158</v>
      </c>
      <c r="R646" s="719"/>
      <c r="S646" s="719"/>
      <c r="T646" s="720"/>
      <c r="U646" s="721">
        <v>0.27</v>
      </c>
      <c r="W646" s="20" t="s">
        <v>1005</v>
      </c>
      <c r="X646" s="288"/>
      <c r="Y646" s="10"/>
      <c r="Z646" s="10"/>
      <c r="AA646" s="531">
        <v>0</v>
      </c>
      <c r="AC646" s="20" t="s">
        <v>567</v>
      </c>
      <c r="AD646" s="288"/>
      <c r="AE646" s="10"/>
      <c r="AF646" s="10"/>
      <c r="AG646" s="531">
        <v>0</v>
      </c>
      <c r="AI646" s="20" t="s">
        <v>29</v>
      </c>
      <c r="AJ646" s="10"/>
      <c r="AK646" s="10"/>
      <c r="AL646" s="10"/>
      <c r="AM646" s="531">
        <v>0.20999999344348907</v>
      </c>
      <c r="AO646" s="20" t="s">
        <v>274</v>
      </c>
      <c r="AP646" s="10"/>
      <c r="AQ646" s="10"/>
      <c r="AR646" s="10"/>
      <c r="AS646" s="531">
        <v>0</v>
      </c>
      <c r="AU646" s="20" t="s">
        <v>285</v>
      </c>
      <c r="AV646" s="288"/>
      <c r="AW646" s="10"/>
      <c r="AX646" s="636"/>
      <c r="AY646" s="531">
        <v>5.9999998658895493E-2</v>
      </c>
      <c r="BA646" s="20" t="s">
        <v>201</v>
      </c>
      <c r="BB646" s="10"/>
      <c r="BC646" s="10"/>
      <c r="BD646" s="10"/>
      <c r="BE646" s="531">
        <v>0</v>
      </c>
    </row>
    <row r="647" spans="5:57" x14ac:dyDescent="0.3">
      <c r="E647" s="978" t="s">
        <v>595</v>
      </c>
      <c r="F647" s="979"/>
      <c r="G647" s="979"/>
      <c r="H647" s="980"/>
      <c r="I647" s="981">
        <v>0.28299999999999997</v>
      </c>
      <c r="K647" s="852" t="s">
        <v>1383</v>
      </c>
      <c r="L647" s="853"/>
      <c r="M647" s="853"/>
      <c r="N647" s="854"/>
      <c r="O647" s="855">
        <v>0</v>
      </c>
      <c r="Q647" s="718" t="s">
        <v>1159</v>
      </c>
      <c r="R647" s="719"/>
      <c r="S647" s="719"/>
      <c r="T647" s="720"/>
      <c r="U647" s="721">
        <v>0.23</v>
      </c>
      <c r="W647" s="20" t="s">
        <v>1006</v>
      </c>
      <c r="X647" s="288"/>
      <c r="Y647" s="10"/>
      <c r="Z647" s="10"/>
      <c r="AA647" s="531">
        <v>0</v>
      </c>
      <c r="AC647" s="20" t="s">
        <v>412</v>
      </c>
      <c r="AD647" s="288"/>
      <c r="AE647" s="10"/>
      <c r="AF647" s="10"/>
      <c r="AG647" s="531">
        <v>0</v>
      </c>
      <c r="AI647" s="20" t="s">
        <v>413</v>
      </c>
      <c r="AJ647" s="10"/>
      <c r="AK647" s="10"/>
      <c r="AL647" s="10"/>
      <c r="AM647" s="531">
        <v>0</v>
      </c>
      <c r="AO647" s="20" t="s">
        <v>33</v>
      </c>
      <c r="AP647" s="10"/>
      <c r="AQ647" s="10"/>
      <c r="AR647" s="10"/>
      <c r="AS647" s="531">
        <v>0.25</v>
      </c>
      <c r="AU647" s="20" t="s">
        <v>286</v>
      </c>
      <c r="AV647" s="288"/>
      <c r="AW647" s="10"/>
      <c r="AX647" s="636"/>
      <c r="AY647" s="531">
        <v>0</v>
      </c>
      <c r="BA647" s="20" t="s">
        <v>454</v>
      </c>
      <c r="BB647" s="10"/>
      <c r="BC647" s="10"/>
      <c r="BD647" s="10"/>
      <c r="BE647" s="531">
        <v>7.0000000298023224E-2</v>
      </c>
    </row>
    <row r="648" spans="5:57" x14ac:dyDescent="0.3">
      <c r="E648" s="978" t="s">
        <v>1398</v>
      </c>
      <c r="F648" s="979"/>
      <c r="G648" s="979"/>
      <c r="H648" s="980"/>
      <c r="I648" s="981">
        <v>0.28299999999999997</v>
      </c>
      <c r="K648" s="852" t="s">
        <v>422</v>
      </c>
      <c r="L648" s="853"/>
      <c r="M648" s="853"/>
      <c r="N648" s="854"/>
      <c r="O648" s="855">
        <v>0.215</v>
      </c>
      <c r="Q648" s="718" t="s">
        <v>1164</v>
      </c>
      <c r="R648" s="719"/>
      <c r="S648" s="719"/>
      <c r="T648" s="720"/>
      <c r="U648" s="721">
        <v>0.27300000000000002</v>
      </c>
      <c r="W648" s="20" t="s">
        <v>405</v>
      </c>
      <c r="X648" s="288"/>
      <c r="Y648" s="10"/>
      <c r="Z648" s="10"/>
      <c r="AA648" s="531">
        <v>0</v>
      </c>
      <c r="AC648" s="20" t="s">
        <v>102</v>
      </c>
      <c r="AD648" s="288"/>
      <c r="AE648" s="10"/>
      <c r="AF648" s="10"/>
      <c r="AG648" s="531">
        <v>0.21</v>
      </c>
      <c r="AI648" s="20" t="s">
        <v>447</v>
      </c>
      <c r="AJ648" s="10"/>
      <c r="AK648" s="10"/>
      <c r="AL648" s="10"/>
      <c r="AM648" s="531">
        <v>0</v>
      </c>
      <c r="AO648" s="20" t="s">
        <v>309</v>
      </c>
      <c r="AP648" s="10"/>
      <c r="AQ648" s="10"/>
      <c r="AR648" s="10"/>
      <c r="AS648" s="531">
        <v>0</v>
      </c>
      <c r="AU648" s="20" t="s">
        <v>314</v>
      </c>
      <c r="AV648" s="288"/>
      <c r="AW648" s="10"/>
      <c r="AX648" s="636"/>
      <c r="AY648" s="531">
        <v>0</v>
      </c>
      <c r="BA648" s="20" t="s">
        <v>289</v>
      </c>
      <c r="BB648" s="10"/>
      <c r="BC648" s="10"/>
      <c r="BD648" s="10"/>
      <c r="BE648" s="531">
        <v>0</v>
      </c>
    </row>
    <row r="649" spans="5:57" x14ac:dyDescent="0.3">
      <c r="E649" s="978" t="s">
        <v>1117</v>
      </c>
      <c r="F649" s="979"/>
      <c r="G649" s="979"/>
      <c r="H649" s="980"/>
      <c r="I649" s="981">
        <v>0.24299999999999999</v>
      </c>
      <c r="K649" s="852" t="s">
        <v>1384</v>
      </c>
      <c r="L649" s="853"/>
      <c r="M649" s="853"/>
      <c r="N649" s="854"/>
      <c r="O649" s="855">
        <v>0.25900000000000001</v>
      </c>
      <c r="Q649" s="718" t="s">
        <v>1165</v>
      </c>
      <c r="R649" s="719"/>
      <c r="S649" s="719"/>
      <c r="T649" s="720"/>
      <c r="U649" s="721">
        <v>0.27200000000000002</v>
      </c>
      <c r="W649" s="20" t="s">
        <v>539</v>
      </c>
      <c r="X649" s="288"/>
      <c r="Y649" s="10"/>
      <c r="Z649" s="10"/>
      <c r="AA649" s="531">
        <v>0</v>
      </c>
      <c r="AC649" s="20" t="s">
        <v>568</v>
      </c>
      <c r="AD649" s="288"/>
      <c r="AE649" s="10"/>
      <c r="AF649" s="10"/>
      <c r="AG649" s="531">
        <v>0</v>
      </c>
      <c r="AI649" s="20" t="s">
        <v>414</v>
      </c>
      <c r="AJ649" s="10"/>
      <c r="AK649" s="10"/>
      <c r="AL649" s="10"/>
      <c r="AM649" s="531">
        <v>0.2800000011920929</v>
      </c>
      <c r="AO649" s="20" t="s">
        <v>34</v>
      </c>
      <c r="AP649" s="10"/>
      <c r="AQ649" s="10"/>
      <c r="AR649" s="10"/>
      <c r="AS649" s="531">
        <v>0.40999999642372131</v>
      </c>
      <c r="AU649" s="20" t="s">
        <v>333</v>
      </c>
      <c r="AV649" s="288"/>
      <c r="AW649" s="10"/>
      <c r="AX649" s="636"/>
      <c r="AY649" s="531">
        <v>0.38999998569488525</v>
      </c>
      <c r="BA649" s="20" t="s">
        <v>202</v>
      </c>
      <c r="BB649" s="10"/>
      <c r="BC649" s="10"/>
      <c r="BD649" s="10"/>
      <c r="BE649" s="531">
        <v>0.30000001192092896</v>
      </c>
    </row>
    <row r="650" spans="5:57" x14ac:dyDescent="0.3">
      <c r="E650" s="978" t="s">
        <v>1118</v>
      </c>
      <c r="F650" s="979"/>
      <c r="G650" s="979"/>
      <c r="H650" s="980"/>
      <c r="I650" s="981">
        <v>0.28299999999999997</v>
      </c>
      <c r="K650" s="852" t="s">
        <v>1120</v>
      </c>
      <c r="L650" s="853"/>
      <c r="M650" s="853"/>
      <c r="N650" s="854"/>
      <c r="O650" s="855">
        <v>0</v>
      </c>
      <c r="Q650" s="718" t="s">
        <v>1167</v>
      </c>
      <c r="R650" s="719"/>
      <c r="S650" s="719"/>
      <c r="T650" s="720"/>
      <c r="U650" s="721">
        <v>0.27300000000000002</v>
      </c>
      <c r="W650" s="20" t="s">
        <v>540</v>
      </c>
      <c r="X650" s="288"/>
      <c r="Y650" s="10"/>
      <c r="Z650" s="10"/>
      <c r="AA650" s="531">
        <v>0.25900000000000001</v>
      </c>
      <c r="AC650" s="20" t="s">
        <v>569</v>
      </c>
      <c r="AD650" s="288"/>
      <c r="AE650" s="10"/>
      <c r="AF650" s="10"/>
      <c r="AG650" s="531">
        <v>0.03</v>
      </c>
      <c r="AI650" s="20" t="s">
        <v>370</v>
      </c>
      <c r="AJ650" s="10"/>
      <c r="AK650" s="10"/>
      <c r="AL650" s="10"/>
      <c r="AM650" s="531">
        <v>0</v>
      </c>
      <c r="AO650" s="20" t="s">
        <v>275</v>
      </c>
      <c r="AP650" s="10"/>
      <c r="AQ650" s="10"/>
      <c r="AR650" s="10"/>
      <c r="AS650" s="531">
        <v>0</v>
      </c>
      <c r="AU650" s="20" t="s">
        <v>334</v>
      </c>
      <c r="AV650" s="288"/>
      <c r="AW650" s="10"/>
      <c r="AX650" s="636"/>
      <c r="AY650" s="531">
        <v>0</v>
      </c>
      <c r="BA650" s="20" t="s">
        <v>43</v>
      </c>
      <c r="BB650" s="10"/>
      <c r="BC650" s="10"/>
      <c r="BD650" s="10"/>
      <c r="BE650" s="531">
        <v>0</v>
      </c>
    </row>
    <row r="651" spans="5:57" x14ac:dyDescent="0.3">
      <c r="E651" s="978" t="s">
        <v>1383</v>
      </c>
      <c r="F651" s="979"/>
      <c r="G651" s="979"/>
      <c r="H651" s="980"/>
      <c r="I651" s="981">
        <v>0</v>
      </c>
      <c r="K651" s="852" t="s">
        <v>1124</v>
      </c>
      <c r="L651" s="853"/>
      <c r="M651" s="853"/>
      <c r="N651" s="854"/>
      <c r="O651" s="855">
        <v>0</v>
      </c>
      <c r="Q651" s="718" t="s">
        <v>206</v>
      </c>
      <c r="R651" s="719"/>
      <c r="S651" s="719"/>
      <c r="T651" s="720"/>
      <c r="U651" s="721">
        <v>0.27300000000000002</v>
      </c>
      <c r="W651" s="20" t="s">
        <v>931</v>
      </c>
      <c r="X651" s="288"/>
      <c r="Y651" s="10"/>
      <c r="Z651" s="10"/>
      <c r="AA651" s="531">
        <v>7.0000000000000001E-3</v>
      </c>
      <c r="AC651" s="20" t="s">
        <v>471</v>
      </c>
      <c r="AD651" s="288"/>
      <c r="AE651" s="10"/>
      <c r="AF651" s="10"/>
      <c r="AG651" s="531">
        <v>0</v>
      </c>
      <c r="AI651" s="20" t="s">
        <v>432</v>
      </c>
      <c r="AJ651" s="10"/>
      <c r="AK651" s="10"/>
      <c r="AL651" s="10"/>
      <c r="AM651" s="531">
        <v>0.31000000238418579</v>
      </c>
      <c r="AO651" s="20" t="s">
        <v>38</v>
      </c>
      <c r="AP651" s="10"/>
      <c r="AQ651" s="10"/>
      <c r="AR651" s="10"/>
      <c r="AS651" s="531">
        <v>0</v>
      </c>
      <c r="AU651" s="20" t="s">
        <v>200</v>
      </c>
      <c r="AV651" s="288"/>
      <c r="AW651" s="10"/>
      <c r="AX651" s="636"/>
      <c r="AY651" s="531">
        <v>0</v>
      </c>
      <c r="BA651" s="20" t="s">
        <v>203</v>
      </c>
      <c r="BB651" s="10"/>
      <c r="BC651" s="10"/>
      <c r="BD651" s="10"/>
      <c r="BE651" s="531">
        <v>0</v>
      </c>
    </row>
    <row r="652" spans="5:57" x14ac:dyDescent="0.3">
      <c r="E652" s="978" t="s">
        <v>422</v>
      </c>
      <c r="F652" s="979"/>
      <c r="G652" s="979"/>
      <c r="H652" s="980"/>
      <c r="I652" s="981">
        <v>0.27800000000000002</v>
      </c>
      <c r="K652" s="852" t="s">
        <v>1126</v>
      </c>
      <c r="L652" s="853"/>
      <c r="M652" s="853"/>
      <c r="N652" s="854"/>
      <c r="O652" s="855">
        <v>0.254</v>
      </c>
      <c r="Q652" s="718" t="s">
        <v>1168</v>
      </c>
      <c r="R652" s="719"/>
      <c r="S652" s="719"/>
      <c r="T652" s="720"/>
      <c r="U652" s="721">
        <v>0.26100000000000001</v>
      </c>
      <c r="W652" s="20" t="s">
        <v>1007</v>
      </c>
      <c r="X652" s="288"/>
      <c r="Y652" s="10"/>
      <c r="Z652" s="10"/>
      <c r="AA652" s="531">
        <v>0</v>
      </c>
      <c r="AC652" s="20" t="s">
        <v>570</v>
      </c>
      <c r="AD652" s="288"/>
      <c r="AE652" s="10"/>
      <c r="AF652" s="10"/>
      <c r="AG652" s="531">
        <v>0</v>
      </c>
      <c r="AI652" s="20" t="s">
        <v>273</v>
      </c>
      <c r="AJ652" s="10"/>
      <c r="AK652" s="10"/>
      <c r="AL652" s="10"/>
      <c r="AM652" s="531">
        <v>0</v>
      </c>
      <c r="AO652" s="20" t="s">
        <v>371</v>
      </c>
      <c r="AP652" s="10"/>
      <c r="AQ652" s="10"/>
      <c r="AR652" s="10"/>
      <c r="AS652" s="531">
        <v>0</v>
      </c>
      <c r="AU652" s="20" t="s">
        <v>335</v>
      </c>
      <c r="AV652" s="288"/>
      <c r="AW652" s="10"/>
      <c r="AX652" s="636"/>
      <c r="AY652" s="531">
        <v>0</v>
      </c>
      <c r="BA652" s="20" t="s">
        <v>290</v>
      </c>
      <c r="BB652" s="10"/>
      <c r="BC652" s="10"/>
      <c r="BD652" s="10"/>
      <c r="BE652" s="531">
        <v>0.31000000238418579</v>
      </c>
    </row>
    <row r="653" spans="5:57" ht="14.45" customHeight="1" x14ac:dyDescent="0.3">
      <c r="E653" s="978" t="s">
        <v>1384</v>
      </c>
      <c r="F653" s="979"/>
      <c r="G653" s="979"/>
      <c r="H653" s="980"/>
      <c r="I653" s="981">
        <v>0.28299999999999997</v>
      </c>
      <c r="K653" s="852" t="s">
        <v>1385</v>
      </c>
      <c r="L653" s="853"/>
      <c r="M653" s="853"/>
      <c r="N653" s="854"/>
      <c r="O653" s="855">
        <v>0.26</v>
      </c>
      <c r="Q653" s="1222" t="s">
        <v>1548</v>
      </c>
      <c r="R653" s="1222"/>
      <c r="S653" s="1222"/>
      <c r="T653" s="1222"/>
      <c r="U653" s="1222"/>
      <c r="W653" s="20" t="s">
        <v>542</v>
      </c>
      <c r="X653" s="288"/>
      <c r="Y653" s="10"/>
      <c r="Z653" s="10"/>
      <c r="AA653" s="531">
        <v>0</v>
      </c>
      <c r="AC653" s="20" t="s">
        <v>103</v>
      </c>
      <c r="AD653" s="288"/>
      <c r="AE653" s="10"/>
      <c r="AF653" s="10"/>
      <c r="AG653" s="531">
        <v>0.26</v>
      </c>
      <c r="AI653" s="20" t="s">
        <v>415</v>
      </c>
      <c r="AJ653" s="10"/>
      <c r="AK653" s="10"/>
      <c r="AL653" s="10"/>
      <c r="AM653" s="531">
        <v>0</v>
      </c>
      <c r="AO653" s="20" t="s">
        <v>39</v>
      </c>
      <c r="AP653" s="10"/>
      <c r="AQ653" s="10"/>
      <c r="AR653" s="10"/>
      <c r="AS653" s="531">
        <v>0</v>
      </c>
      <c r="AU653" s="20" t="s">
        <v>201</v>
      </c>
      <c r="AV653" s="288"/>
      <c r="AW653" s="10"/>
      <c r="AX653" s="636"/>
      <c r="AY653" s="531">
        <v>0</v>
      </c>
      <c r="BA653" s="20" t="s">
        <v>204</v>
      </c>
      <c r="BB653" s="10"/>
      <c r="BC653" s="10"/>
      <c r="BD653" s="10"/>
      <c r="BE653" s="531">
        <v>0</v>
      </c>
    </row>
    <row r="654" spans="5:57" x14ac:dyDescent="0.3">
      <c r="E654" s="978" t="s">
        <v>1658</v>
      </c>
      <c r="F654" s="979"/>
      <c r="G654" s="979"/>
      <c r="H654" s="980"/>
      <c r="I654" s="981">
        <v>0.28299999999999997</v>
      </c>
      <c r="K654" s="852" t="s">
        <v>957</v>
      </c>
      <c r="L654" s="853"/>
      <c r="M654" s="853"/>
      <c r="N654" s="854"/>
      <c r="O654" s="855">
        <v>0.26</v>
      </c>
      <c r="Q654" s="1223"/>
      <c r="R654" s="1223"/>
      <c r="S654" s="1223"/>
      <c r="T654" s="1223"/>
      <c r="U654" s="1223"/>
      <c r="W654" s="20" t="s">
        <v>1009</v>
      </c>
      <c r="X654" s="288"/>
      <c r="Y654" s="10"/>
      <c r="Z654" s="10"/>
      <c r="AA654" s="531">
        <v>0</v>
      </c>
      <c r="AC654" s="20" t="s">
        <v>194</v>
      </c>
      <c r="AD654" s="288"/>
      <c r="AE654" s="10"/>
      <c r="AF654" s="10"/>
      <c r="AG654" s="531">
        <v>0</v>
      </c>
      <c r="AI654" s="20" t="s">
        <v>328</v>
      </c>
      <c r="AJ654" s="10"/>
      <c r="AK654" s="10"/>
      <c r="AL654" s="10"/>
      <c r="AM654" s="531">
        <v>0.27000001072883606</v>
      </c>
      <c r="AO654" s="20" t="s">
        <v>277</v>
      </c>
      <c r="AP654" s="10"/>
      <c r="AQ654" s="10"/>
      <c r="AR654" s="10"/>
      <c r="AS654" s="531">
        <v>0</v>
      </c>
      <c r="AU654" s="20" t="s">
        <v>202</v>
      </c>
      <c r="AV654" s="288"/>
      <c r="AW654" s="10"/>
      <c r="AX654" s="636"/>
      <c r="AY654" s="531">
        <v>0.31999999284744263</v>
      </c>
      <c r="BA654" s="20" t="s">
        <v>205</v>
      </c>
      <c r="BB654" s="10"/>
      <c r="BC654" s="10"/>
      <c r="BD654" s="10"/>
      <c r="BE654" s="531">
        <v>0</v>
      </c>
    </row>
    <row r="655" spans="5:57" x14ac:dyDescent="0.3">
      <c r="E655" s="978" t="s">
        <v>1120</v>
      </c>
      <c r="F655" s="979"/>
      <c r="G655" s="979"/>
      <c r="H655" s="980"/>
      <c r="I655" s="981">
        <v>0</v>
      </c>
      <c r="K655" s="852" t="s">
        <v>1129</v>
      </c>
      <c r="L655" s="853"/>
      <c r="M655" s="853"/>
      <c r="N655" s="854"/>
      <c r="O655" s="855">
        <v>0.25900000000000001</v>
      </c>
      <c r="W655" s="20" t="s">
        <v>1010</v>
      </c>
      <c r="X655" s="288"/>
      <c r="Y655" s="10"/>
      <c r="Z655" s="10"/>
      <c r="AA655" s="531">
        <v>0.23799999999999999</v>
      </c>
      <c r="AC655" s="20" t="s">
        <v>195</v>
      </c>
      <c r="AD655" s="288"/>
      <c r="AE655" s="10"/>
      <c r="AF655" s="10"/>
      <c r="AG655" s="531">
        <v>0</v>
      </c>
      <c r="AI655" s="20" t="s">
        <v>274</v>
      </c>
      <c r="AJ655" s="10"/>
      <c r="AK655" s="10"/>
      <c r="AL655" s="10"/>
      <c r="AM655" s="531">
        <v>0</v>
      </c>
      <c r="AO655" s="20" t="s">
        <v>950</v>
      </c>
      <c r="AP655" s="10"/>
      <c r="AQ655" s="10"/>
      <c r="AR655" s="10"/>
      <c r="AS655" s="531">
        <v>0</v>
      </c>
      <c r="AU655" s="20" t="s">
        <v>43</v>
      </c>
      <c r="AV655" s="288"/>
      <c r="AW655" s="10"/>
      <c r="AX655" s="636"/>
      <c r="AY655" s="531">
        <v>0</v>
      </c>
      <c r="BA655" s="20" t="s">
        <v>169</v>
      </c>
      <c r="BB655" s="10"/>
      <c r="BC655" s="10"/>
      <c r="BD655" s="10"/>
      <c r="BE655" s="531">
        <v>0</v>
      </c>
    </row>
    <row r="656" spans="5:57" ht="14.45" customHeight="1" x14ac:dyDescent="0.3">
      <c r="E656" s="978" t="s">
        <v>1659</v>
      </c>
      <c r="F656" s="979"/>
      <c r="G656" s="979"/>
      <c r="H656" s="980"/>
      <c r="I656" s="981">
        <v>0.28299999999999997</v>
      </c>
      <c r="K656" s="852" t="s">
        <v>600</v>
      </c>
      <c r="L656" s="853"/>
      <c r="M656" s="853"/>
      <c r="N656" s="854"/>
      <c r="O656" s="855">
        <v>0.26</v>
      </c>
      <c r="Q656" s="1234" t="s">
        <v>1172</v>
      </c>
      <c r="R656" s="1234"/>
      <c r="S656" s="1234"/>
      <c r="T656" s="1234"/>
      <c r="U656" s="1234"/>
      <c r="W656" s="20" t="s">
        <v>1013</v>
      </c>
      <c r="X656" s="288"/>
      <c r="Y656" s="10"/>
      <c r="Z656" s="10"/>
      <c r="AA656" s="531">
        <v>0</v>
      </c>
      <c r="AC656" s="20" t="s">
        <v>571</v>
      </c>
      <c r="AD656" s="288"/>
      <c r="AE656" s="10"/>
      <c r="AF656" s="10"/>
      <c r="AG656" s="531">
        <v>0</v>
      </c>
      <c r="AI656" s="20" t="s">
        <v>33</v>
      </c>
      <c r="AJ656" s="10"/>
      <c r="AK656" s="10"/>
      <c r="AL656" s="10"/>
      <c r="AM656" s="531">
        <v>0.20999999344348907</v>
      </c>
      <c r="AO656" s="20" t="s">
        <v>104</v>
      </c>
      <c r="AP656" s="10"/>
      <c r="AQ656" s="10"/>
      <c r="AR656" s="10"/>
      <c r="AS656" s="531">
        <v>0</v>
      </c>
      <c r="AU656" s="20" t="s">
        <v>336</v>
      </c>
      <c r="AV656" s="288"/>
      <c r="AW656" s="10"/>
      <c r="AX656" s="636"/>
      <c r="AY656" s="531">
        <v>0</v>
      </c>
      <c r="BA656" s="20" t="s">
        <v>291</v>
      </c>
      <c r="BB656" s="10"/>
      <c r="BC656" s="10"/>
      <c r="BD656" s="10"/>
      <c r="BE656" s="531">
        <v>0</v>
      </c>
    </row>
    <row r="657" spans="5:57" x14ac:dyDescent="0.3">
      <c r="E657" s="978" t="s">
        <v>1660</v>
      </c>
      <c r="F657" s="979"/>
      <c r="G657" s="979"/>
      <c r="H657" s="980"/>
      <c r="I657" s="981">
        <v>0.28299999999999997</v>
      </c>
      <c r="K657" s="852" t="s">
        <v>1131</v>
      </c>
      <c r="L657" s="853"/>
      <c r="M657" s="853"/>
      <c r="N657" s="854"/>
      <c r="O657" s="855">
        <v>0.26</v>
      </c>
      <c r="Q657" s="1235"/>
      <c r="R657" s="1235"/>
      <c r="S657" s="1235"/>
      <c r="T657" s="1235"/>
      <c r="U657" s="1235"/>
      <c r="W657" s="20" t="s">
        <v>1018</v>
      </c>
      <c r="X657" s="288"/>
      <c r="Y657" s="10"/>
      <c r="Z657" s="10"/>
      <c r="AA657" s="531">
        <v>0.113</v>
      </c>
      <c r="AC657" s="20" t="s">
        <v>266</v>
      </c>
      <c r="AD657" s="288"/>
      <c r="AE657" s="10"/>
      <c r="AF657" s="10"/>
      <c r="AG657" s="531">
        <v>0.22</v>
      </c>
      <c r="AI657" s="20" t="s">
        <v>275</v>
      </c>
      <c r="AJ657" s="10"/>
      <c r="AK657" s="10"/>
      <c r="AL657" s="10"/>
      <c r="AM657" s="531">
        <v>0</v>
      </c>
      <c r="AO657" s="20" t="s">
        <v>372</v>
      </c>
      <c r="AP657" s="10"/>
      <c r="AQ657" s="10"/>
      <c r="AR657" s="10"/>
      <c r="AS657" s="531">
        <v>0.40999999642372131</v>
      </c>
      <c r="AU657" s="20" t="s">
        <v>203</v>
      </c>
      <c r="AV657" s="288"/>
      <c r="AW657" s="10"/>
      <c r="AX657" s="636"/>
      <c r="AY657" s="531">
        <v>0</v>
      </c>
      <c r="BA657" s="20" t="s">
        <v>292</v>
      </c>
      <c r="BB657" s="10"/>
      <c r="BC657" s="10"/>
      <c r="BD657" s="10"/>
      <c r="BE657" s="531">
        <v>0</v>
      </c>
    </row>
    <row r="658" spans="5:57" x14ac:dyDescent="0.3">
      <c r="E658" s="978" t="s">
        <v>1123</v>
      </c>
      <c r="F658" s="979"/>
      <c r="G658" s="979"/>
      <c r="H658" s="980"/>
      <c r="I658" s="981">
        <v>0</v>
      </c>
      <c r="K658" s="852" t="s">
        <v>1132</v>
      </c>
      <c r="L658" s="853"/>
      <c r="M658" s="853"/>
      <c r="N658" s="854"/>
      <c r="O658" s="855">
        <v>0.25800000000000001</v>
      </c>
      <c r="Q658" s="1224" t="s">
        <v>25</v>
      </c>
      <c r="R658" s="1225"/>
      <c r="S658" s="1225"/>
      <c r="T658" s="1226"/>
      <c r="U658" s="722" t="s">
        <v>963</v>
      </c>
      <c r="W658" s="20" t="s">
        <v>1019</v>
      </c>
      <c r="X658" s="288"/>
      <c r="Y658" s="10"/>
      <c r="Z658" s="10"/>
      <c r="AA658" s="531">
        <v>0</v>
      </c>
      <c r="AC658" s="20" t="s">
        <v>365</v>
      </c>
      <c r="AD658" s="288"/>
      <c r="AE658" s="10"/>
      <c r="AF658" s="10"/>
      <c r="AG658" s="531">
        <v>0</v>
      </c>
      <c r="AI658" s="20" t="s">
        <v>38</v>
      </c>
      <c r="AJ658" s="10"/>
      <c r="AK658" s="10"/>
      <c r="AL658" s="10"/>
      <c r="AM658" s="531">
        <v>0</v>
      </c>
      <c r="AO658" s="20" t="s">
        <v>373</v>
      </c>
      <c r="AP658" s="10"/>
      <c r="AQ658" s="10"/>
      <c r="AR658" s="10"/>
      <c r="AS658" s="531">
        <v>0</v>
      </c>
      <c r="AU658" s="20" t="s">
        <v>337</v>
      </c>
      <c r="AV658" s="288"/>
      <c r="AW658" s="10"/>
      <c r="AX658" s="636"/>
      <c r="AY658" s="531">
        <v>0.38999998569488525</v>
      </c>
      <c r="BA658" s="20" t="s">
        <v>170</v>
      </c>
      <c r="BB658" s="10"/>
      <c r="BC658" s="10"/>
      <c r="BD658" s="10"/>
      <c r="BE658" s="531">
        <v>0</v>
      </c>
    </row>
    <row r="659" spans="5:57" x14ac:dyDescent="0.3">
      <c r="E659" s="978" t="s">
        <v>1124</v>
      </c>
      <c r="F659" s="979"/>
      <c r="G659" s="979"/>
      <c r="H659" s="980"/>
      <c r="I659" s="981">
        <v>0</v>
      </c>
      <c r="K659" s="852" t="s">
        <v>1135</v>
      </c>
      <c r="L659" s="853"/>
      <c r="M659" s="853"/>
      <c r="N659" s="854"/>
      <c r="O659" s="855">
        <v>0.25900000000000001</v>
      </c>
      <c r="Q659" s="745" t="s">
        <v>1004</v>
      </c>
      <c r="R659" s="746"/>
      <c r="S659" s="747"/>
      <c r="T659" s="747"/>
      <c r="U659" s="748">
        <v>1E-3</v>
      </c>
      <c r="W659" s="20" t="s">
        <v>1020</v>
      </c>
      <c r="X659" s="288"/>
      <c r="Y659" s="10"/>
      <c r="Z659" s="10"/>
      <c r="AA659" s="531">
        <v>0</v>
      </c>
      <c r="AC659" s="20" t="s">
        <v>392</v>
      </c>
      <c r="AD659" s="288"/>
      <c r="AE659" s="10"/>
      <c r="AF659" s="10"/>
      <c r="AG659" s="531">
        <v>0.25</v>
      </c>
      <c r="AI659" s="20" t="s">
        <v>371</v>
      </c>
      <c r="AJ659" s="10"/>
      <c r="AK659" s="10"/>
      <c r="AL659" s="10"/>
      <c r="AM659" s="531">
        <v>0</v>
      </c>
      <c r="AO659" s="20" t="s">
        <v>951</v>
      </c>
      <c r="AP659" s="10"/>
      <c r="AQ659" s="10"/>
      <c r="AR659" s="10"/>
      <c r="AS659" s="531">
        <v>0</v>
      </c>
      <c r="AU659" s="20" t="s">
        <v>204</v>
      </c>
      <c r="AV659" s="288"/>
      <c r="AW659" s="10"/>
      <c r="AX659" s="636"/>
      <c r="AY659" s="531">
        <v>0</v>
      </c>
      <c r="BA659" s="20" t="s">
        <v>293</v>
      </c>
      <c r="BB659" s="10"/>
      <c r="BC659" s="10"/>
      <c r="BD659" s="10"/>
      <c r="BE659" s="531">
        <v>0.2800000011920929</v>
      </c>
    </row>
    <row r="660" spans="5:57" x14ac:dyDescent="0.3">
      <c r="E660" s="978" t="s">
        <v>1126</v>
      </c>
      <c r="F660" s="979"/>
      <c r="G660" s="979"/>
      <c r="H660" s="980"/>
      <c r="I660" s="981">
        <v>0.28100000000000003</v>
      </c>
      <c r="K660" s="852" t="s">
        <v>1136</v>
      </c>
      <c r="L660" s="853"/>
      <c r="M660" s="853"/>
      <c r="N660" s="854"/>
      <c r="O660" s="855">
        <v>0</v>
      </c>
      <c r="Q660" s="745" t="s">
        <v>1388</v>
      </c>
      <c r="R660" s="746"/>
      <c r="S660" s="747"/>
      <c r="T660" s="747"/>
      <c r="U660" s="748">
        <v>0</v>
      </c>
      <c r="W660" s="20" t="s">
        <v>547</v>
      </c>
      <c r="X660" s="288"/>
      <c r="Y660" s="10"/>
      <c r="Z660" s="10"/>
      <c r="AA660" s="531">
        <v>0</v>
      </c>
      <c r="AC660" s="20" t="s">
        <v>572</v>
      </c>
      <c r="AD660" s="288"/>
      <c r="AE660" s="10"/>
      <c r="AF660" s="10"/>
      <c r="AG660" s="531">
        <v>0</v>
      </c>
      <c r="AI660" s="20" t="s">
        <v>39</v>
      </c>
      <c r="AJ660" s="10"/>
      <c r="AK660" s="10"/>
      <c r="AL660" s="10"/>
      <c r="AM660" s="531">
        <v>0</v>
      </c>
      <c r="AO660" s="20" t="s">
        <v>105</v>
      </c>
      <c r="AP660" s="10"/>
      <c r="AQ660" s="10"/>
      <c r="AR660" s="10"/>
      <c r="AS660" s="531">
        <v>0</v>
      </c>
      <c r="AU660" s="20" t="s">
        <v>205</v>
      </c>
      <c r="AV660" s="288"/>
      <c r="AW660" s="10"/>
      <c r="AX660" s="636"/>
      <c r="AY660" s="531">
        <v>0</v>
      </c>
      <c r="BA660" s="20" t="s">
        <v>294</v>
      </c>
      <c r="BB660" s="10"/>
      <c r="BC660" s="10"/>
      <c r="BD660" s="10"/>
      <c r="BE660" s="531">
        <v>0.25999999046325684</v>
      </c>
    </row>
    <row r="661" spans="5:57" x14ac:dyDescent="0.3">
      <c r="E661" s="978" t="s">
        <v>1385</v>
      </c>
      <c r="F661" s="979"/>
      <c r="G661" s="979"/>
      <c r="H661" s="980"/>
      <c r="I661" s="981">
        <v>0.28299999999999997</v>
      </c>
      <c r="K661" s="852" t="s">
        <v>1474</v>
      </c>
      <c r="L661" s="853"/>
      <c r="M661" s="853"/>
      <c r="N661" s="854"/>
      <c r="O661" s="855">
        <v>8.9999999999999993E-3</v>
      </c>
      <c r="Q661" s="745" t="s">
        <v>1009</v>
      </c>
      <c r="R661" s="746"/>
      <c r="S661" s="747"/>
      <c r="T661" s="747"/>
      <c r="U661" s="748">
        <v>0</v>
      </c>
      <c r="W661" s="20" t="s">
        <v>1022</v>
      </c>
      <c r="X661" s="288"/>
      <c r="Y661" s="10"/>
      <c r="Z661" s="10"/>
      <c r="AA661" s="531">
        <v>0</v>
      </c>
      <c r="AC661" s="20" t="s">
        <v>196</v>
      </c>
      <c r="AD661" s="288"/>
      <c r="AE661" s="10"/>
      <c r="AF661" s="10"/>
      <c r="AG661" s="531">
        <v>0.23</v>
      </c>
      <c r="AI661" s="20" t="s">
        <v>277</v>
      </c>
      <c r="AJ661" s="10"/>
      <c r="AK661" s="10"/>
      <c r="AL661" s="10"/>
      <c r="AM661" s="531">
        <v>0</v>
      </c>
      <c r="AO661" s="20" t="s">
        <v>41</v>
      </c>
      <c r="AP661" s="10"/>
      <c r="AQ661" s="10"/>
      <c r="AR661" s="10"/>
      <c r="AS661" s="531">
        <v>0</v>
      </c>
      <c r="AU661" s="20" t="s">
        <v>169</v>
      </c>
      <c r="AV661" s="288"/>
      <c r="AW661" s="10"/>
      <c r="AX661" s="636"/>
      <c r="AY661" s="531">
        <v>0</v>
      </c>
      <c r="BA661" s="20" t="s">
        <v>206</v>
      </c>
      <c r="BB661" s="10"/>
      <c r="BC661" s="10"/>
      <c r="BD661" s="10"/>
      <c r="BE661" s="531">
        <v>0</v>
      </c>
    </row>
    <row r="662" spans="5:57" x14ac:dyDescent="0.3">
      <c r="E662" s="978" t="s">
        <v>1129</v>
      </c>
      <c r="F662" s="979"/>
      <c r="G662" s="979"/>
      <c r="H662" s="980"/>
      <c r="I662" s="981">
        <v>0.28299999999999997</v>
      </c>
      <c r="K662" s="852" t="s">
        <v>1138</v>
      </c>
      <c r="L662" s="853"/>
      <c r="M662" s="853"/>
      <c r="N662" s="854"/>
      <c r="O662" s="855">
        <v>0.26300000000000001</v>
      </c>
      <c r="Q662" s="745" t="s">
        <v>1389</v>
      </c>
      <c r="R662" s="746"/>
      <c r="S662" s="747"/>
      <c r="T662" s="747"/>
      <c r="U662" s="748">
        <v>0</v>
      </c>
      <c r="W662" s="20" t="s">
        <v>549</v>
      </c>
      <c r="X662" s="288"/>
      <c r="Y662" s="10"/>
      <c r="Z662" s="10"/>
      <c r="AA662" s="531">
        <v>0</v>
      </c>
      <c r="AC662" s="20" t="s">
        <v>267</v>
      </c>
      <c r="AD662" s="288"/>
      <c r="AE662" s="10"/>
      <c r="AF662" s="10"/>
      <c r="AG662" s="531">
        <v>0.2</v>
      </c>
      <c r="AI662" s="20" t="s">
        <v>416</v>
      </c>
      <c r="AJ662" s="10"/>
      <c r="AK662" s="10"/>
      <c r="AL662" s="10"/>
      <c r="AM662" s="531">
        <v>0.2199999988079071</v>
      </c>
      <c r="AO662" s="20" t="s">
        <v>167</v>
      </c>
      <c r="AP662" s="10"/>
      <c r="AQ662" s="10"/>
      <c r="AR662" s="10"/>
      <c r="AS662" s="531">
        <v>0.27000001072883606</v>
      </c>
      <c r="AU662" s="20" t="s">
        <v>291</v>
      </c>
      <c r="AV662" s="288"/>
      <c r="AW662" s="10"/>
      <c r="AX662" s="636"/>
      <c r="AY662" s="531">
        <v>0</v>
      </c>
      <c r="BA662" s="20" t="s">
        <v>295</v>
      </c>
      <c r="BB662" s="10"/>
      <c r="BC662" s="10"/>
      <c r="BD662" s="10"/>
      <c r="BE662" s="531">
        <v>0</v>
      </c>
    </row>
    <row r="663" spans="5:57" x14ac:dyDescent="0.3">
      <c r="E663" s="978" t="s">
        <v>600</v>
      </c>
      <c r="F663" s="979"/>
      <c r="G663" s="979"/>
      <c r="H663" s="980"/>
      <c r="I663" s="981">
        <v>0</v>
      </c>
      <c r="K663" s="852" t="s">
        <v>1140</v>
      </c>
      <c r="L663" s="853"/>
      <c r="M663" s="853"/>
      <c r="N663" s="854"/>
      <c r="O663" s="855">
        <v>0.25</v>
      </c>
      <c r="Q663" s="745" t="s">
        <v>1390</v>
      </c>
      <c r="R663" s="746"/>
      <c r="S663" s="747"/>
      <c r="T663" s="747"/>
      <c r="U663" s="748">
        <v>0</v>
      </c>
      <c r="W663" s="20" t="s">
        <v>1023</v>
      </c>
      <c r="X663" s="288"/>
      <c r="Y663" s="10"/>
      <c r="Z663" s="10"/>
      <c r="AA663" s="531">
        <v>0</v>
      </c>
      <c r="AC663" s="20" t="s">
        <v>368</v>
      </c>
      <c r="AD663" s="288"/>
      <c r="AE663" s="10"/>
      <c r="AF663" s="10"/>
      <c r="AG663" s="531">
        <v>0.24</v>
      </c>
      <c r="AI663" s="20" t="s">
        <v>450</v>
      </c>
      <c r="AJ663" s="10"/>
      <c r="AK663" s="10"/>
      <c r="AL663" s="10"/>
      <c r="AM663" s="531">
        <v>0</v>
      </c>
      <c r="AO663" s="20" t="s">
        <v>374</v>
      </c>
      <c r="AP663" s="10"/>
      <c r="AQ663" s="10"/>
      <c r="AR663" s="10"/>
      <c r="AS663" s="531">
        <v>0</v>
      </c>
      <c r="AU663" s="20" t="s">
        <v>170</v>
      </c>
      <c r="AV663" s="288"/>
      <c r="AW663" s="10"/>
      <c r="AX663" s="636"/>
      <c r="AY663" s="531">
        <v>0</v>
      </c>
      <c r="BA663" s="20" t="s">
        <v>44</v>
      </c>
      <c r="BB663" s="10"/>
      <c r="BC663" s="10"/>
      <c r="BD663" s="10"/>
      <c r="BE663" s="531">
        <v>0</v>
      </c>
    </row>
    <row r="664" spans="5:57" ht="14.45" customHeight="1" x14ac:dyDescent="0.3">
      <c r="E664" s="978" t="s">
        <v>1131</v>
      </c>
      <c r="F664" s="979"/>
      <c r="G664" s="979"/>
      <c r="H664" s="980"/>
      <c r="I664" s="981">
        <v>0.28299999999999997</v>
      </c>
      <c r="K664" s="852" t="s">
        <v>1141</v>
      </c>
      <c r="L664" s="853"/>
      <c r="M664" s="853"/>
      <c r="N664" s="854"/>
      <c r="O664" s="855">
        <v>0</v>
      </c>
      <c r="Q664" s="745" t="s">
        <v>1391</v>
      </c>
      <c r="R664" s="746"/>
      <c r="S664" s="747"/>
      <c r="T664" s="747"/>
      <c r="U664" s="748">
        <v>3.5999999999999997E-2</v>
      </c>
      <c r="W664" s="20" t="s">
        <v>1024</v>
      </c>
      <c r="X664" s="288"/>
      <c r="Y664" s="10"/>
      <c r="Z664" s="10"/>
      <c r="AA664" s="531">
        <v>0.25900000000000001</v>
      </c>
      <c r="AC664" s="20" t="s">
        <v>573</v>
      </c>
      <c r="AD664" s="288"/>
      <c r="AE664" s="10"/>
      <c r="AF664" s="10"/>
      <c r="AG664" s="531">
        <v>0.2</v>
      </c>
      <c r="AI664" s="20" t="s">
        <v>104</v>
      </c>
      <c r="AJ664" s="10"/>
      <c r="AK664" s="10"/>
      <c r="AL664" s="10"/>
      <c r="AM664" s="531">
        <v>0</v>
      </c>
      <c r="AO664" s="20" t="s">
        <v>375</v>
      </c>
      <c r="AP664" s="10"/>
      <c r="AQ664" s="10"/>
      <c r="AR664" s="10"/>
      <c r="AS664" s="531">
        <v>0</v>
      </c>
      <c r="AU664" s="20" t="s">
        <v>293</v>
      </c>
      <c r="AV664" s="288"/>
      <c r="AW664" s="10"/>
      <c r="AX664" s="636"/>
      <c r="AY664" s="531">
        <v>0.37000000476837158</v>
      </c>
      <c r="BA664" s="1222" t="s">
        <v>1548</v>
      </c>
      <c r="BB664" s="1222"/>
      <c r="BC664" s="1222"/>
      <c r="BD664" s="1222"/>
      <c r="BE664" s="1222"/>
    </row>
    <row r="665" spans="5:57" x14ac:dyDescent="0.3">
      <c r="E665" s="978" t="s">
        <v>1132</v>
      </c>
      <c r="F665" s="979"/>
      <c r="G665" s="979"/>
      <c r="H665" s="980"/>
      <c r="I665" s="981">
        <v>0.27100000000000002</v>
      </c>
      <c r="K665" s="852" t="s">
        <v>1142</v>
      </c>
      <c r="L665" s="853"/>
      <c r="M665" s="853"/>
      <c r="N665" s="854"/>
      <c r="O665" s="855">
        <v>0.25700000000000001</v>
      </c>
      <c r="Q665" s="745" t="s">
        <v>1019</v>
      </c>
      <c r="R665" s="746"/>
      <c r="S665" s="747"/>
      <c r="T665" s="747"/>
      <c r="U665" s="748">
        <v>0</v>
      </c>
      <c r="W665" s="20" t="s">
        <v>1025</v>
      </c>
      <c r="X665" s="288"/>
      <c r="Y665" s="10"/>
      <c r="Z665" s="10"/>
      <c r="AA665" s="531">
        <v>0</v>
      </c>
      <c r="AC665" s="20" t="s">
        <v>452</v>
      </c>
      <c r="AD665" s="288"/>
      <c r="AE665" s="10"/>
      <c r="AF665" s="10"/>
      <c r="AG665" s="531">
        <v>0</v>
      </c>
      <c r="AI665" s="20" t="s">
        <v>372</v>
      </c>
      <c r="AJ665" s="10"/>
      <c r="AK665" s="10"/>
      <c r="AL665" s="10"/>
      <c r="AM665" s="531">
        <v>0.31000000238418579</v>
      </c>
      <c r="AO665" s="20" t="s">
        <v>376</v>
      </c>
      <c r="AP665" s="10"/>
      <c r="AQ665" s="10"/>
      <c r="AR665" s="10"/>
      <c r="AS665" s="531">
        <v>0.40999999642372131</v>
      </c>
      <c r="AU665" s="20" t="s">
        <v>315</v>
      </c>
      <c r="AV665" s="288"/>
      <c r="AW665" s="10"/>
      <c r="AX665" s="636"/>
      <c r="AY665" s="531">
        <v>0.31999999284744263</v>
      </c>
      <c r="BA665" s="1223"/>
      <c r="BB665" s="1223"/>
      <c r="BC665" s="1223"/>
      <c r="BD665" s="1223"/>
      <c r="BE665" s="1223"/>
    </row>
    <row r="666" spans="5:57" x14ac:dyDescent="0.3">
      <c r="E666" s="978" t="s">
        <v>1135</v>
      </c>
      <c r="F666" s="979"/>
      <c r="G666" s="979"/>
      <c r="H666" s="980"/>
      <c r="I666" s="981">
        <v>7.3999999999999996E-2</v>
      </c>
      <c r="K666" s="852" t="s">
        <v>1143</v>
      </c>
      <c r="L666" s="853"/>
      <c r="M666" s="853"/>
      <c r="N666" s="854"/>
      <c r="O666" s="855">
        <v>0.26</v>
      </c>
      <c r="Q666" s="745" t="s">
        <v>1392</v>
      </c>
      <c r="R666" s="746"/>
      <c r="S666" s="747"/>
      <c r="T666" s="747"/>
      <c r="U666" s="748">
        <v>0.193</v>
      </c>
      <c r="W666" s="20" t="s">
        <v>1028</v>
      </c>
      <c r="X666" s="288"/>
      <c r="Y666" s="10"/>
      <c r="Z666" s="10"/>
      <c r="AA666" s="531">
        <v>0</v>
      </c>
      <c r="AC666" s="20" t="s">
        <v>268</v>
      </c>
      <c r="AD666" s="288"/>
      <c r="AE666" s="10"/>
      <c r="AF666" s="10"/>
      <c r="AG666" s="531">
        <v>0</v>
      </c>
      <c r="AI666" s="20" t="s">
        <v>373</v>
      </c>
      <c r="AJ666" s="10"/>
      <c r="AK666" s="10"/>
      <c r="AL666" s="10"/>
      <c r="AM666" s="531">
        <v>0</v>
      </c>
      <c r="AO666" s="20" t="s">
        <v>310</v>
      </c>
      <c r="AP666" s="10"/>
      <c r="AQ666" s="10"/>
      <c r="AR666" s="10"/>
      <c r="AS666" s="531">
        <v>0.31000000238418579</v>
      </c>
      <c r="AU666" s="20" t="s">
        <v>206</v>
      </c>
      <c r="AV666" s="288"/>
      <c r="AW666" s="10"/>
      <c r="AX666" s="636"/>
      <c r="AY666" s="531">
        <v>0</v>
      </c>
    </row>
    <row r="667" spans="5:57" x14ac:dyDescent="0.3">
      <c r="E667" s="978" t="s">
        <v>1136</v>
      </c>
      <c r="F667" s="979"/>
      <c r="G667" s="979"/>
      <c r="H667" s="980"/>
      <c r="I667" s="981">
        <v>0</v>
      </c>
      <c r="K667" s="852" t="s">
        <v>1387</v>
      </c>
      <c r="L667" s="853"/>
      <c r="M667" s="853"/>
      <c r="N667" s="854"/>
      <c r="O667" s="855">
        <v>0.25600000000000001</v>
      </c>
      <c r="Q667" s="745" t="s">
        <v>547</v>
      </c>
      <c r="R667" s="746"/>
      <c r="S667" s="747"/>
      <c r="T667" s="747"/>
      <c r="U667" s="748">
        <v>0</v>
      </c>
      <c r="W667" s="20" t="s">
        <v>1029</v>
      </c>
      <c r="X667" s="288"/>
      <c r="Y667" s="10"/>
      <c r="Z667" s="10"/>
      <c r="AA667" s="531">
        <v>0</v>
      </c>
      <c r="AC667" s="20" t="s">
        <v>269</v>
      </c>
      <c r="AD667" s="288"/>
      <c r="AE667" s="10"/>
      <c r="AF667" s="10"/>
      <c r="AG667" s="531">
        <v>0.18</v>
      </c>
      <c r="AI667" s="20" t="s">
        <v>461</v>
      </c>
      <c r="AJ667" s="10"/>
      <c r="AK667" s="10"/>
      <c r="AL667" s="10"/>
      <c r="AM667" s="531">
        <v>0</v>
      </c>
      <c r="AO667" s="20" t="s">
        <v>952</v>
      </c>
      <c r="AP667" s="10"/>
      <c r="AQ667" s="10"/>
      <c r="AR667" s="10"/>
      <c r="AS667" s="531">
        <v>0.31000000238418579</v>
      </c>
      <c r="AU667" s="20" t="s">
        <v>295</v>
      </c>
      <c r="AV667" s="288"/>
      <c r="AW667" s="10"/>
      <c r="AX667" s="10"/>
      <c r="AY667" s="531">
        <v>0.18000000715255737</v>
      </c>
    </row>
    <row r="668" spans="5:57" ht="14.45" customHeight="1" x14ac:dyDescent="0.3">
      <c r="E668" s="978" t="s">
        <v>1474</v>
      </c>
      <c r="F668" s="979"/>
      <c r="G668" s="979"/>
      <c r="H668" s="980"/>
      <c r="I668" s="981">
        <v>0</v>
      </c>
      <c r="K668" s="852" t="s">
        <v>1477</v>
      </c>
      <c r="L668" s="853"/>
      <c r="M668" s="853"/>
      <c r="N668" s="854"/>
      <c r="O668" s="855">
        <v>0.26</v>
      </c>
      <c r="Q668" s="745" t="s">
        <v>1027</v>
      </c>
      <c r="R668" s="746"/>
      <c r="S668" s="747"/>
      <c r="T668" s="747"/>
      <c r="U668" s="748">
        <v>0.26500000000000001</v>
      </c>
      <c r="W668" s="20" t="s">
        <v>1030</v>
      </c>
      <c r="X668" s="288"/>
      <c r="Y668" s="10"/>
      <c r="Z668" s="10"/>
      <c r="AA668" s="531">
        <v>3.0000000000000001E-3</v>
      </c>
      <c r="AC668" s="20" t="s">
        <v>574</v>
      </c>
      <c r="AD668" s="288"/>
      <c r="AE668" s="10"/>
      <c r="AF668" s="10"/>
      <c r="AG668" s="531">
        <v>0</v>
      </c>
      <c r="AI668" s="20" t="s">
        <v>105</v>
      </c>
      <c r="AJ668" s="10"/>
      <c r="AK668" s="10"/>
      <c r="AL668" s="10"/>
      <c r="AM668" s="531">
        <v>0</v>
      </c>
      <c r="AO668" s="20" t="s">
        <v>953</v>
      </c>
      <c r="AP668" s="10"/>
      <c r="AQ668" s="10"/>
      <c r="AR668" s="10"/>
      <c r="AS668" s="531">
        <v>0.40999999642372131</v>
      </c>
      <c r="AU668" s="1222" t="s">
        <v>1548</v>
      </c>
      <c r="AV668" s="1222"/>
      <c r="AW668" s="1222"/>
      <c r="AX668" s="1222"/>
      <c r="AY668" s="1222"/>
    </row>
    <row r="669" spans="5:57" x14ac:dyDescent="0.3">
      <c r="E669" s="978" t="s">
        <v>1138</v>
      </c>
      <c r="F669" s="979"/>
      <c r="G669" s="979"/>
      <c r="H669" s="980"/>
      <c r="I669" s="981">
        <v>0.28100000000000003</v>
      </c>
      <c r="K669" s="852" t="s">
        <v>1152</v>
      </c>
      <c r="L669" s="853"/>
      <c r="M669" s="853"/>
      <c r="N669" s="854"/>
      <c r="O669" s="855">
        <v>0.26</v>
      </c>
      <c r="Q669" s="745" t="s">
        <v>1393</v>
      </c>
      <c r="R669" s="746"/>
      <c r="S669" s="747"/>
      <c r="T669" s="747"/>
      <c r="U669" s="748">
        <v>0</v>
      </c>
      <c r="W669" s="20" t="s">
        <v>1031</v>
      </c>
      <c r="X669" s="288"/>
      <c r="Y669" s="10"/>
      <c r="Z669" s="10"/>
      <c r="AA669" s="531">
        <v>0</v>
      </c>
      <c r="AC669" s="20" t="s">
        <v>369</v>
      </c>
      <c r="AD669" s="288"/>
      <c r="AE669" s="10"/>
      <c r="AF669" s="10"/>
      <c r="AG669" s="531">
        <v>0.25</v>
      </c>
      <c r="AI669" s="20" t="s">
        <v>41</v>
      </c>
      <c r="AJ669" s="10"/>
      <c r="AK669" s="10"/>
      <c r="AL669" s="10"/>
      <c r="AM669" s="531">
        <v>0</v>
      </c>
      <c r="AO669" s="20" t="s">
        <v>197</v>
      </c>
      <c r="AP669" s="10"/>
      <c r="AQ669" s="10"/>
      <c r="AR669" s="10"/>
      <c r="AS669" s="531">
        <v>0</v>
      </c>
      <c r="AU669" s="1223"/>
      <c r="AV669" s="1223"/>
      <c r="AW669" s="1223"/>
      <c r="AX669" s="1223"/>
      <c r="AY669" s="1223"/>
    </row>
    <row r="670" spans="5:57" x14ac:dyDescent="0.3">
      <c r="E670" s="978" t="s">
        <v>1140</v>
      </c>
      <c r="F670" s="979"/>
      <c r="G670" s="979"/>
      <c r="H670" s="980"/>
      <c r="I670" s="981">
        <v>0.26600000000000001</v>
      </c>
      <c r="K670" s="852" t="s">
        <v>1155</v>
      </c>
      <c r="L670" s="853"/>
      <c r="M670" s="853"/>
      <c r="N670" s="854"/>
      <c r="O670" s="855">
        <v>0</v>
      </c>
      <c r="Q670" s="745" t="s">
        <v>1029</v>
      </c>
      <c r="R670" s="746"/>
      <c r="S670" s="747"/>
      <c r="T670" s="747"/>
      <c r="U670" s="748">
        <v>0</v>
      </c>
      <c r="W670" s="20" t="s">
        <v>1032</v>
      </c>
      <c r="X670" s="288"/>
      <c r="Y670" s="10"/>
      <c r="Z670" s="10"/>
      <c r="AA670" s="531">
        <v>0.14099999999999999</v>
      </c>
      <c r="AC670" s="20" t="s">
        <v>29</v>
      </c>
      <c r="AD670" s="288"/>
      <c r="AE670" s="10"/>
      <c r="AF670" s="10"/>
      <c r="AG670" s="531">
        <v>0.16</v>
      </c>
      <c r="AI670" s="20" t="s">
        <v>472</v>
      </c>
      <c r="AJ670" s="10"/>
      <c r="AK670" s="10"/>
      <c r="AL670" s="10"/>
      <c r="AM670" s="531">
        <v>0</v>
      </c>
      <c r="AO670" s="20" t="s">
        <v>954</v>
      </c>
      <c r="AP670" s="10"/>
      <c r="AQ670" s="10"/>
      <c r="AR670" s="10"/>
      <c r="AS670" s="531">
        <v>0.40999999642372131</v>
      </c>
    </row>
    <row r="671" spans="5:57" x14ac:dyDescent="0.3">
      <c r="E671" s="978" t="s">
        <v>1141</v>
      </c>
      <c r="F671" s="979"/>
      <c r="G671" s="979"/>
      <c r="H671" s="980"/>
      <c r="I671" s="981">
        <v>0</v>
      </c>
      <c r="K671" s="852" t="s">
        <v>607</v>
      </c>
      <c r="L671" s="853"/>
      <c r="M671" s="853"/>
      <c r="N671" s="854"/>
      <c r="O671" s="855">
        <v>0.26</v>
      </c>
      <c r="Q671" s="745" t="s">
        <v>1031</v>
      </c>
      <c r="R671" s="746"/>
      <c r="S671" s="747"/>
      <c r="T671" s="747"/>
      <c r="U671" s="748">
        <v>0</v>
      </c>
      <c r="W671" s="20" t="s">
        <v>1034</v>
      </c>
      <c r="X671" s="288"/>
      <c r="Y671" s="10"/>
      <c r="Z671" s="10"/>
      <c r="AA671" s="531">
        <v>0</v>
      </c>
      <c r="AC671" s="20" t="s">
        <v>575</v>
      </c>
      <c r="AD671" s="288"/>
      <c r="AE671" s="10"/>
      <c r="AF671" s="10"/>
      <c r="AG671" s="531">
        <v>0</v>
      </c>
      <c r="AI671" s="20" t="s">
        <v>167</v>
      </c>
      <c r="AJ671" s="10"/>
      <c r="AK671" s="10"/>
      <c r="AL671" s="10"/>
      <c r="AM671" s="531">
        <v>0.20000000298023224</v>
      </c>
      <c r="AO671" s="20" t="s">
        <v>955</v>
      </c>
      <c r="AP671" s="10"/>
      <c r="AQ671" s="10"/>
      <c r="AR671" s="10"/>
      <c r="AS671" s="531">
        <v>0.40999999642372131</v>
      </c>
    </row>
    <row r="672" spans="5:57" x14ac:dyDescent="0.3">
      <c r="E672" s="978" t="s">
        <v>1142</v>
      </c>
      <c r="F672" s="979"/>
      <c r="G672" s="979"/>
      <c r="H672" s="980"/>
      <c r="I672" s="981">
        <v>0.28299999999999997</v>
      </c>
      <c r="K672" s="852" t="s">
        <v>1156</v>
      </c>
      <c r="L672" s="853"/>
      <c r="M672" s="853"/>
      <c r="N672" s="854"/>
      <c r="O672" s="855">
        <v>0.26</v>
      </c>
      <c r="Q672" s="745" t="s">
        <v>407</v>
      </c>
      <c r="R672" s="746"/>
      <c r="S672" s="747"/>
      <c r="T672" s="747"/>
      <c r="U672" s="748">
        <v>0</v>
      </c>
      <c r="W672" s="20" t="s">
        <v>407</v>
      </c>
      <c r="X672" s="288"/>
      <c r="Y672" s="10"/>
      <c r="Z672" s="10"/>
      <c r="AA672" s="531">
        <v>0</v>
      </c>
      <c r="AC672" s="20" t="s">
        <v>576</v>
      </c>
      <c r="AD672" s="288"/>
      <c r="AE672" s="10"/>
      <c r="AF672" s="10"/>
      <c r="AG672" s="531">
        <v>0</v>
      </c>
      <c r="AI672" s="20" t="s">
        <v>374</v>
      </c>
      <c r="AJ672" s="10"/>
      <c r="AK672" s="10"/>
      <c r="AL672" s="10"/>
      <c r="AM672" s="531">
        <v>0</v>
      </c>
      <c r="AO672" s="20" t="s">
        <v>311</v>
      </c>
      <c r="AP672" s="10"/>
      <c r="AQ672" s="10"/>
      <c r="AR672" s="10"/>
      <c r="AS672" s="531">
        <v>9.9999997764825821E-3</v>
      </c>
    </row>
    <row r="673" spans="4:45" x14ac:dyDescent="0.3">
      <c r="E673" s="978" t="s">
        <v>1143</v>
      </c>
      <c r="F673" s="979"/>
      <c r="G673" s="979"/>
      <c r="H673" s="980"/>
      <c r="I673" s="981">
        <v>0.28199999999999997</v>
      </c>
      <c r="K673" s="852" t="s">
        <v>1157</v>
      </c>
      <c r="L673" s="853"/>
      <c r="M673" s="853"/>
      <c r="N673" s="854"/>
      <c r="O673" s="855">
        <v>0</v>
      </c>
      <c r="Q673" s="745" t="s">
        <v>1038</v>
      </c>
      <c r="R673" s="746"/>
      <c r="S673" s="747"/>
      <c r="T673" s="747"/>
      <c r="U673" s="748">
        <v>0.215</v>
      </c>
      <c r="W673" s="20" t="s">
        <v>1035</v>
      </c>
      <c r="X673" s="288"/>
      <c r="Y673" s="10"/>
      <c r="Z673" s="10"/>
      <c r="AA673" s="531">
        <v>0</v>
      </c>
      <c r="AC673" s="20" t="s">
        <v>447</v>
      </c>
      <c r="AD673" s="288"/>
      <c r="AE673" s="10"/>
      <c r="AF673" s="10"/>
      <c r="AG673" s="531">
        <v>0</v>
      </c>
      <c r="AI673" s="20" t="s">
        <v>375</v>
      </c>
      <c r="AJ673" s="10"/>
      <c r="AK673" s="10"/>
      <c r="AL673" s="10"/>
      <c r="AM673" s="531">
        <v>0</v>
      </c>
      <c r="AO673" s="20" t="s">
        <v>377</v>
      </c>
      <c r="AP673" s="10"/>
      <c r="AQ673" s="10"/>
      <c r="AR673" s="10"/>
      <c r="AS673" s="531">
        <v>0</v>
      </c>
    </row>
    <row r="674" spans="4:45" x14ac:dyDescent="0.3">
      <c r="E674" s="978" t="s">
        <v>1387</v>
      </c>
      <c r="F674" s="979"/>
      <c r="G674" s="979"/>
      <c r="H674" s="980"/>
      <c r="I674" s="981">
        <v>0.219</v>
      </c>
      <c r="K674" s="852" t="s">
        <v>1158</v>
      </c>
      <c r="L674" s="853"/>
      <c r="M674" s="853"/>
      <c r="N674" s="854"/>
      <c r="O674" s="855">
        <v>0.249</v>
      </c>
      <c r="Q674" s="745" t="s">
        <v>1040</v>
      </c>
      <c r="R674" s="746"/>
      <c r="S674" s="747"/>
      <c r="T674" s="747"/>
      <c r="U674" s="748">
        <v>0</v>
      </c>
      <c r="W674" s="20" t="s">
        <v>1036</v>
      </c>
      <c r="X674" s="288"/>
      <c r="Y674" s="10"/>
      <c r="Z674" s="10"/>
      <c r="AA674" s="531">
        <v>0</v>
      </c>
      <c r="AC674" s="20" t="s">
        <v>577</v>
      </c>
      <c r="AD674" s="288"/>
      <c r="AE674" s="10"/>
      <c r="AF674" s="10"/>
      <c r="AG674" s="531">
        <v>0.24</v>
      </c>
      <c r="AI674" s="20" t="s">
        <v>376</v>
      </c>
      <c r="AJ674" s="10"/>
      <c r="AK674" s="10"/>
      <c r="AL674" s="10"/>
      <c r="AM674" s="531">
        <v>0.31000000238418579</v>
      </c>
      <c r="AO674" s="20" t="s">
        <v>378</v>
      </c>
      <c r="AP674" s="10"/>
      <c r="AQ674" s="10"/>
      <c r="AR674" s="10"/>
      <c r="AS674" s="531">
        <v>0</v>
      </c>
    </row>
    <row r="675" spans="4:45" x14ac:dyDescent="0.3">
      <c r="E675" s="978" t="s">
        <v>1477</v>
      </c>
      <c r="F675" s="979"/>
      <c r="G675" s="979"/>
      <c r="H675" s="980"/>
      <c r="I675" s="981">
        <v>0.28299999999999997</v>
      </c>
      <c r="K675" s="852" t="s">
        <v>1159</v>
      </c>
      <c r="L675" s="853"/>
      <c r="M675" s="853"/>
      <c r="N675" s="854"/>
      <c r="O675" s="855">
        <v>0.247</v>
      </c>
      <c r="Q675" s="745" t="s">
        <v>246</v>
      </c>
      <c r="R675" s="746"/>
      <c r="S675" s="747"/>
      <c r="T675" s="747"/>
      <c r="U675" s="748">
        <v>0.23799999999999999</v>
      </c>
      <c r="W675" s="20" t="s">
        <v>1037</v>
      </c>
      <c r="X675" s="288"/>
      <c r="Y675" s="10"/>
      <c r="Z675" s="10"/>
      <c r="AA675" s="531">
        <v>0</v>
      </c>
      <c r="AC675" s="20" t="s">
        <v>370</v>
      </c>
      <c r="AD675" s="288"/>
      <c r="AE675" s="10"/>
      <c r="AF675" s="10"/>
      <c r="AG675" s="531">
        <v>0</v>
      </c>
      <c r="AI675" s="20" t="s">
        <v>310</v>
      </c>
      <c r="AJ675" s="10"/>
      <c r="AK675" s="10"/>
      <c r="AL675" s="10"/>
      <c r="AM675" s="531">
        <v>0</v>
      </c>
      <c r="AO675" s="20" t="s">
        <v>279</v>
      </c>
      <c r="AP675" s="10"/>
      <c r="AQ675" s="10"/>
      <c r="AR675" s="10"/>
      <c r="AS675" s="531">
        <v>0.34000000357627869</v>
      </c>
    </row>
    <row r="676" spans="4:45" x14ac:dyDescent="0.3">
      <c r="E676" s="978" t="s">
        <v>1155</v>
      </c>
      <c r="F676" s="979"/>
      <c r="G676" s="979"/>
      <c r="H676" s="980"/>
      <c r="I676" s="981">
        <v>0</v>
      </c>
      <c r="K676" s="852" t="s">
        <v>1478</v>
      </c>
      <c r="L676" s="853"/>
      <c r="M676" s="853"/>
      <c r="N676" s="854"/>
      <c r="O676" s="855">
        <v>0.26</v>
      </c>
      <c r="Q676" s="745" t="s">
        <v>1041</v>
      </c>
      <c r="R676" s="746"/>
      <c r="S676" s="747"/>
      <c r="T676" s="747"/>
      <c r="U676" s="748">
        <v>0</v>
      </c>
      <c r="W676" s="20" t="s">
        <v>1038</v>
      </c>
      <c r="X676" s="288"/>
      <c r="Y676" s="10"/>
      <c r="Z676" s="10"/>
      <c r="AA676" s="531">
        <v>0.219</v>
      </c>
      <c r="AC676" s="20" t="s">
        <v>578</v>
      </c>
      <c r="AD676" s="288"/>
      <c r="AE676" s="10"/>
      <c r="AF676" s="10"/>
      <c r="AG676" s="531">
        <v>0.31</v>
      </c>
      <c r="AI676" s="20" t="s">
        <v>330</v>
      </c>
      <c r="AJ676" s="10"/>
      <c r="AK676" s="10"/>
      <c r="AL676" s="10"/>
      <c r="AM676" s="531">
        <v>0.12999999523162842</v>
      </c>
      <c r="AO676" s="20" t="s">
        <v>312</v>
      </c>
      <c r="AP676" s="10"/>
      <c r="AQ676" s="10"/>
      <c r="AR676" s="10"/>
      <c r="AS676" s="531">
        <v>0</v>
      </c>
    </row>
    <row r="677" spans="4:45" x14ac:dyDescent="0.3">
      <c r="E677" s="978" t="s">
        <v>607</v>
      </c>
      <c r="F677" s="979"/>
      <c r="G677" s="979"/>
      <c r="H677" s="980"/>
      <c r="I677" s="981">
        <v>0.28299999999999997</v>
      </c>
      <c r="K677" s="852" t="s">
        <v>1165</v>
      </c>
      <c r="L677" s="853"/>
      <c r="M677" s="853"/>
      <c r="N677" s="854"/>
      <c r="O677" s="855">
        <v>0.26</v>
      </c>
      <c r="Q677" s="745" t="s">
        <v>1043</v>
      </c>
      <c r="R677" s="746"/>
      <c r="S677" s="747"/>
      <c r="T677" s="747"/>
      <c r="U677" s="748">
        <v>0.214</v>
      </c>
      <c r="W677" s="20" t="s">
        <v>1039</v>
      </c>
      <c r="X677" s="288"/>
      <c r="Y677" s="10"/>
      <c r="Z677" s="10"/>
      <c r="AA677" s="531">
        <v>0</v>
      </c>
      <c r="AC677" s="20" t="s">
        <v>273</v>
      </c>
      <c r="AD677" s="288"/>
      <c r="AE677" s="10"/>
      <c r="AF677" s="10"/>
      <c r="AG677" s="531">
        <v>0</v>
      </c>
      <c r="AI677" s="20" t="s">
        <v>462</v>
      </c>
      <c r="AJ677" s="10"/>
      <c r="AK677" s="10"/>
      <c r="AL677" s="10"/>
      <c r="AM677" s="531">
        <v>0.28999999165534973</v>
      </c>
      <c r="AO677" s="20" t="s">
        <v>379</v>
      </c>
      <c r="AP677" s="10"/>
      <c r="AQ677" s="10"/>
      <c r="AR677" s="10"/>
      <c r="AS677" s="531">
        <v>0</v>
      </c>
    </row>
    <row r="678" spans="4:45" x14ac:dyDescent="0.3">
      <c r="E678" s="978" t="s">
        <v>1156</v>
      </c>
      <c r="F678" s="979"/>
      <c r="G678" s="979"/>
      <c r="H678" s="980"/>
      <c r="I678" s="981">
        <v>0.28299999999999997</v>
      </c>
      <c r="K678" s="852" t="s">
        <v>1167</v>
      </c>
      <c r="L678" s="853"/>
      <c r="M678" s="853"/>
      <c r="N678" s="854"/>
      <c r="O678" s="855">
        <v>0.26</v>
      </c>
      <c r="Q678" s="745" t="s">
        <v>1045</v>
      </c>
      <c r="R678" s="746"/>
      <c r="S678" s="747"/>
      <c r="T678" s="747"/>
      <c r="U678" s="748">
        <v>0</v>
      </c>
      <c r="W678" s="20" t="s">
        <v>246</v>
      </c>
      <c r="X678" s="288"/>
      <c r="Y678" s="10"/>
      <c r="Z678" s="10"/>
      <c r="AA678" s="531">
        <v>0</v>
      </c>
      <c r="AC678" s="20" t="s">
        <v>579</v>
      </c>
      <c r="AD678" s="288"/>
      <c r="AE678" s="10"/>
      <c r="AF678" s="10"/>
      <c r="AG678" s="531">
        <v>0.21</v>
      </c>
      <c r="AI678" s="20" t="s">
        <v>197</v>
      </c>
      <c r="AJ678" s="10"/>
      <c r="AK678" s="10"/>
      <c r="AL678" s="10"/>
      <c r="AM678" s="531">
        <v>0</v>
      </c>
      <c r="AO678" s="20" t="s">
        <v>380</v>
      </c>
      <c r="AP678" s="10"/>
      <c r="AQ678" s="10"/>
      <c r="AR678" s="10"/>
      <c r="AS678" s="531">
        <v>2.9999999329447746E-2</v>
      </c>
    </row>
    <row r="679" spans="4:45" x14ac:dyDescent="0.3">
      <c r="E679" s="978" t="s">
        <v>1157</v>
      </c>
      <c r="F679" s="979"/>
      <c r="G679" s="979"/>
      <c r="H679" s="980"/>
      <c r="I679" s="981">
        <v>0</v>
      </c>
      <c r="K679" s="852" t="s">
        <v>206</v>
      </c>
      <c r="L679" s="853"/>
      <c r="M679" s="853"/>
      <c r="N679" s="854"/>
      <c r="O679" s="855">
        <v>0.26</v>
      </c>
      <c r="Q679" s="745" t="s">
        <v>1064</v>
      </c>
      <c r="R679" s="746"/>
      <c r="S679" s="747"/>
      <c r="T679" s="747"/>
      <c r="U679" s="748">
        <v>0.128</v>
      </c>
      <c r="W679" s="20" t="s">
        <v>1040</v>
      </c>
      <c r="X679" s="288"/>
      <c r="Y679" s="10"/>
      <c r="Z679" s="10"/>
      <c r="AA679" s="531">
        <v>0</v>
      </c>
      <c r="AC679" s="20" t="s">
        <v>415</v>
      </c>
      <c r="AD679" s="288"/>
      <c r="AE679" s="10"/>
      <c r="AF679" s="10"/>
      <c r="AG679" s="531">
        <v>0</v>
      </c>
      <c r="AI679" s="20" t="s">
        <v>417</v>
      </c>
      <c r="AJ679" s="10"/>
      <c r="AK679" s="10"/>
      <c r="AL679" s="10"/>
      <c r="AM679" s="531">
        <v>0</v>
      </c>
      <c r="AO679" s="20" t="s">
        <v>956</v>
      </c>
      <c r="AP679" s="10"/>
      <c r="AQ679" s="10"/>
      <c r="AR679" s="10"/>
      <c r="AS679" s="531">
        <v>0.31000000238418579</v>
      </c>
    </row>
    <row r="680" spans="4:45" x14ac:dyDescent="0.3">
      <c r="E680" s="978" t="s">
        <v>1158</v>
      </c>
      <c r="F680" s="979"/>
      <c r="G680" s="979"/>
      <c r="H680" s="980"/>
      <c r="I680" s="981">
        <v>0.28299999999999997</v>
      </c>
      <c r="K680" s="852" t="s">
        <v>1168</v>
      </c>
      <c r="L680" s="853"/>
      <c r="M680" s="853"/>
      <c r="N680" s="854"/>
      <c r="O680" s="855">
        <v>0.254</v>
      </c>
      <c r="Q680" s="745" t="s">
        <v>307</v>
      </c>
      <c r="R680" s="746"/>
      <c r="S680" s="747"/>
      <c r="T680" s="747"/>
      <c r="U680" s="748">
        <v>0.254</v>
      </c>
      <c r="W680" s="20" t="s">
        <v>1041</v>
      </c>
      <c r="X680" s="288"/>
      <c r="Y680" s="10"/>
      <c r="Z680" s="10"/>
      <c r="AA680" s="531">
        <v>0</v>
      </c>
      <c r="AC680" s="20" t="s">
        <v>328</v>
      </c>
      <c r="AD680" s="288"/>
      <c r="AE680" s="10"/>
      <c r="AF680" s="10"/>
      <c r="AG680" s="531">
        <v>0.24</v>
      </c>
      <c r="AI680" s="20" t="s">
        <v>317</v>
      </c>
      <c r="AJ680" s="10"/>
      <c r="AK680" s="10"/>
      <c r="AL680" s="10"/>
      <c r="AM680" s="531">
        <v>0.31000000238418579</v>
      </c>
      <c r="AO680" s="20" t="s">
        <v>764</v>
      </c>
      <c r="AP680" s="10"/>
      <c r="AQ680" s="10"/>
      <c r="AR680" s="10"/>
      <c r="AS680" s="531">
        <v>0</v>
      </c>
    </row>
    <row r="681" spans="4:45" x14ac:dyDescent="0.3">
      <c r="D681" s="794"/>
      <c r="E681" s="978" t="s">
        <v>1665</v>
      </c>
      <c r="F681" s="979"/>
      <c r="G681" s="979"/>
      <c r="H681" s="980"/>
      <c r="I681" s="981">
        <v>0.26</v>
      </c>
      <c r="K681" s="1222" t="s">
        <v>1548</v>
      </c>
      <c r="L681" s="1222"/>
      <c r="M681" s="1222"/>
      <c r="N681" s="1222"/>
      <c r="O681" s="1222"/>
      <c r="Q681" s="745" t="s">
        <v>1049</v>
      </c>
      <c r="R681" s="746"/>
      <c r="S681" s="747"/>
      <c r="T681" s="747"/>
      <c r="U681" s="748">
        <v>0</v>
      </c>
      <c r="W681" s="20" t="s">
        <v>1042</v>
      </c>
      <c r="X681" s="288"/>
      <c r="Y681" s="10"/>
      <c r="Z681" s="10"/>
      <c r="AA681" s="531">
        <v>0</v>
      </c>
      <c r="AC681" s="20" t="s">
        <v>274</v>
      </c>
      <c r="AD681" s="288"/>
      <c r="AE681" s="10"/>
      <c r="AF681" s="10"/>
      <c r="AG681" s="531">
        <v>0</v>
      </c>
      <c r="AI681" s="20" t="s">
        <v>463</v>
      </c>
      <c r="AJ681" s="10"/>
      <c r="AK681" s="10"/>
      <c r="AL681" s="10"/>
      <c r="AM681" s="531">
        <v>0.30000001192092896</v>
      </c>
      <c r="AO681" s="20" t="s">
        <v>281</v>
      </c>
      <c r="AP681" s="10"/>
      <c r="AQ681" s="10"/>
      <c r="AR681" s="10"/>
      <c r="AS681" s="531">
        <v>0.37000000476837158</v>
      </c>
    </row>
    <row r="682" spans="4:45" x14ac:dyDescent="0.3">
      <c r="D682" s="794"/>
      <c r="E682" s="978" t="s">
        <v>1478</v>
      </c>
      <c r="F682" s="979"/>
      <c r="G682" s="979"/>
      <c r="H682" s="980"/>
      <c r="I682" s="981">
        <v>0.28299999999999997</v>
      </c>
      <c r="K682" s="1223"/>
      <c r="L682" s="1223"/>
      <c r="M682" s="1223"/>
      <c r="N682" s="1223"/>
      <c r="O682" s="1223"/>
      <c r="Q682" s="745" t="s">
        <v>1050</v>
      </c>
      <c r="R682" s="746"/>
      <c r="S682" s="747"/>
      <c r="T682" s="747"/>
      <c r="U682" s="748">
        <v>0.26900000000000002</v>
      </c>
      <c r="W682" s="20" t="s">
        <v>1043</v>
      </c>
      <c r="X682" s="288"/>
      <c r="Y682" s="10"/>
      <c r="Z682" s="10"/>
      <c r="AA682" s="531">
        <v>0</v>
      </c>
      <c r="AC682" s="20" t="s">
        <v>33</v>
      </c>
      <c r="AD682" s="288"/>
      <c r="AE682" s="10"/>
      <c r="AF682" s="10"/>
      <c r="AG682" s="531">
        <v>0.14000000000000001</v>
      </c>
      <c r="AI682" s="20" t="s">
        <v>433</v>
      </c>
      <c r="AJ682" s="10"/>
      <c r="AK682" s="10"/>
      <c r="AL682" s="10"/>
      <c r="AM682" s="531">
        <v>0</v>
      </c>
      <c r="AO682" s="20" t="s">
        <v>282</v>
      </c>
      <c r="AP682" s="10"/>
      <c r="AQ682" s="10"/>
      <c r="AR682" s="10"/>
      <c r="AS682" s="531">
        <v>0</v>
      </c>
    </row>
    <row r="683" spans="4:45" ht="14.45" customHeight="1" x14ac:dyDescent="0.3">
      <c r="D683" s="794"/>
      <c r="E683" s="978" t="s">
        <v>1161</v>
      </c>
      <c r="F683" s="979"/>
      <c r="G683" s="979"/>
      <c r="H683" s="980"/>
      <c r="I683" s="981">
        <v>7.0999999999999994E-2</v>
      </c>
      <c r="Q683" s="745" t="s">
        <v>1053</v>
      </c>
      <c r="R683" s="746"/>
      <c r="S683" s="747"/>
      <c r="T683" s="747"/>
      <c r="U683" s="748">
        <v>0</v>
      </c>
      <c r="W683" s="20" t="s">
        <v>1045</v>
      </c>
      <c r="X683" s="288"/>
      <c r="Y683" s="10"/>
      <c r="Z683" s="10"/>
      <c r="AA683" s="531">
        <v>0</v>
      </c>
      <c r="AC683" s="20" t="s">
        <v>580</v>
      </c>
      <c r="AD683" s="288"/>
      <c r="AE683" s="10"/>
      <c r="AF683" s="10"/>
      <c r="AG683" s="531">
        <v>0</v>
      </c>
      <c r="AI683" s="20" t="s">
        <v>311</v>
      </c>
      <c r="AJ683" s="10"/>
      <c r="AK683" s="10"/>
      <c r="AL683" s="10"/>
      <c r="AM683" s="531">
        <v>0.10999999940395355</v>
      </c>
      <c r="AO683" s="20" t="s">
        <v>283</v>
      </c>
      <c r="AP683" s="10"/>
      <c r="AQ683" s="10"/>
      <c r="AR683" s="10"/>
      <c r="AS683" s="531">
        <v>0</v>
      </c>
    </row>
    <row r="684" spans="4:45" ht="16.149999999999999" customHeight="1" x14ac:dyDescent="0.3">
      <c r="E684" s="978" t="s">
        <v>1164</v>
      </c>
      <c r="F684" s="979"/>
      <c r="G684" s="979"/>
      <c r="H684" s="980"/>
      <c r="I684" s="981">
        <v>0</v>
      </c>
      <c r="K684" s="1232" t="s">
        <v>1172</v>
      </c>
      <c r="L684" s="1232"/>
      <c r="M684" s="1232"/>
      <c r="N684" s="1232"/>
      <c r="O684" s="1232"/>
      <c r="Q684" s="745" t="s">
        <v>939</v>
      </c>
      <c r="R684" s="746"/>
      <c r="S684" s="747"/>
      <c r="T684" s="747"/>
      <c r="U684" s="748">
        <v>0</v>
      </c>
      <c r="W684" s="20" t="s">
        <v>307</v>
      </c>
      <c r="X684" s="288"/>
      <c r="Y684" s="10"/>
      <c r="Z684" s="10"/>
      <c r="AA684" s="531">
        <v>0.24399999999999999</v>
      </c>
      <c r="AC684" s="20" t="s">
        <v>275</v>
      </c>
      <c r="AD684" s="288"/>
      <c r="AE684" s="10"/>
      <c r="AF684" s="10"/>
      <c r="AG684" s="531">
        <v>0</v>
      </c>
      <c r="AI684" s="20" t="s">
        <v>418</v>
      </c>
      <c r="AJ684" s="10"/>
      <c r="AK684" s="10"/>
      <c r="AL684" s="10"/>
      <c r="AM684" s="531">
        <v>0</v>
      </c>
      <c r="AO684" s="20" t="s">
        <v>284</v>
      </c>
      <c r="AP684" s="10"/>
      <c r="AQ684" s="10"/>
      <c r="AR684" s="10"/>
      <c r="AS684" s="531">
        <v>0</v>
      </c>
    </row>
    <row r="685" spans="4:45" ht="16.149999999999999" customHeight="1" x14ac:dyDescent="0.3">
      <c r="E685" s="978" t="s">
        <v>1165</v>
      </c>
      <c r="F685" s="979"/>
      <c r="G685" s="979"/>
      <c r="H685" s="980"/>
      <c r="I685" s="981">
        <v>0.28299999999999997</v>
      </c>
      <c r="K685" s="1233"/>
      <c r="L685" s="1233"/>
      <c r="M685" s="1233"/>
      <c r="N685" s="1233"/>
      <c r="O685" s="1233"/>
      <c r="Q685" s="745" t="s">
        <v>940</v>
      </c>
      <c r="R685" s="746"/>
      <c r="S685" s="747"/>
      <c r="T685" s="747"/>
      <c r="U685" s="748">
        <v>0.249</v>
      </c>
      <c r="W685" s="20" t="s">
        <v>1049</v>
      </c>
      <c r="X685" s="288"/>
      <c r="Y685" s="10"/>
      <c r="Z685" s="10"/>
      <c r="AA685" s="531">
        <v>0</v>
      </c>
      <c r="AC685" s="20" t="s">
        <v>38</v>
      </c>
      <c r="AD685" s="288"/>
      <c r="AE685" s="10"/>
      <c r="AF685" s="10"/>
      <c r="AG685" s="531">
        <v>0</v>
      </c>
      <c r="AI685" s="20" t="s">
        <v>419</v>
      </c>
      <c r="AJ685" s="10"/>
      <c r="AK685" s="10"/>
      <c r="AL685" s="10"/>
      <c r="AM685" s="531">
        <v>0</v>
      </c>
      <c r="AO685" s="20" t="s">
        <v>285</v>
      </c>
      <c r="AP685" s="10"/>
      <c r="AQ685" s="10"/>
      <c r="AR685" s="10"/>
      <c r="AS685" s="531">
        <v>0</v>
      </c>
    </row>
    <row r="686" spans="4:45" x14ac:dyDescent="0.3">
      <c r="E686" s="978" t="s">
        <v>1666</v>
      </c>
      <c r="F686" s="979"/>
      <c r="G686" s="979"/>
      <c r="H686" s="980"/>
      <c r="I686" s="981">
        <v>0.26800000000000002</v>
      </c>
      <c r="K686" s="1224" t="s">
        <v>25</v>
      </c>
      <c r="L686" s="1225"/>
      <c r="M686" s="1225"/>
      <c r="N686" s="1226"/>
      <c r="O686" s="851" t="s">
        <v>964</v>
      </c>
      <c r="Q686" s="745" t="s">
        <v>1054</v>
      </c>
      <c r="R686" s="746"/>
      <c r="S686" s="747"/>
      <c r="T686" s="747"/>
      <c r="U686" s="748">
        <v>0.27</v>
      </c>
      <c r="W686" s="20" t="s">
        <v>1050</v>
      </c>
      <c r="X686" s="288"/>
      <c r="Y686" s="10"/>
      <c r="Z686" s="10"/>
      <c r="AA686" s="531">
        <v>0.23499999999999999</v>
      </c>
      <c r="AC686" s="20" t="s">
        <v>371</v>
      </c>
      <c r="AD686" s="288"/>
      <c r="AE686" s="10"/>
      <c r="AF686" s="10"/>
      <c r="AG686" s="531">
        <v>0</v>
      </c>
      <c r="AI686" s="20" t="s">
        <v>377</v>
      </c>
      <c r="AJ686" s="10"/>
      <c r="AK686" s="10"/>
      <c r="AL686" s="10"/>
      <c r="AM686" s="531">
        <v>0</v>
      </c>
      <c r="AO686" s="20" t="s">
        <v>286</v>
      </c>
      <c r="AP686" s="10"/>
      <c r="AQ686" s="10"/>
      <c r="AR686" s="10"/>
      <c r="AS686" s="531">
        <v>0</v>
      </c>
    </row>
    <row r="687" spans="4:45" x14ac:dyDescent="0.3">
      <c r="E687" s="978" t="s">
        <v>1168</v>
      </c>
      <c r="F687" s="979"/>
      <c r="G687" s="979"/>
      <c r="H687" s="980"/>
      <c r="I687" s="981">
        <v>0.19600000000000001</v>
      </c>
      <c r="K687" s="856" t="s">
        <v>1448</v>
      </c>
      <c r="L687" s="130"/>
      <c r="M687" s="854"/>
      <c r="N687" s="854"/>
      <c r="O687" s="855">
        <v>0</v>
      </c>
      <c r="Q687" s="745" t="s">
        <v>1394</v>
      </c>
      <c r="R687" s="746"/>
      <c r="S687" s="747"/>
      <c r="T687" s="747"/>
      <c r="U687" s="748">
        <v>0</v>
      </c>
      <c r="W687" s="20" t="s">
        <v>1051</v>
      </c>
      <c r="X687" s="288"/>
      <c r="Y687" s="10"/>
      <c r="Z687" s="10"/>
      <c r="AA687" s="531">
        <v>0.25900000000000001</v>
      </c>
      <c r="AC687" s="20" t="s">
        <v>39</v>
      </c>
      <c r="AD687" s="288"/>
      <c r="AE687" s="10"/>
      <c r="AF687" s="10"/>
      <c r="AG687" s="531">
        <v>0</v>
      </c>
      <c r="AI687" s="20" t="s">
        <v>279</v>
      </c>
      <c r="AJ687" s="10"/>
      <c r="AK687" s="10"/>
      <c r="AL687" s="10"/>
      <c r="AM687" s="531">
        <v>0.25</v>
      </c>
      <c r="AO687" s="20" t="s">
        <v>314</v>
      </c>
      <c r="AP687" s="10"/>
      <c r="AQ687" s="10"/>
      <c r="AR687" s="10"/>
      <c r="AS687" s="531">
        <v>0</v>
      </c>
    </row>
    <row r="688" spans="4:45" x14ac:dyDescent="0.3">
      <c r="E688" s="1263" t="s">
        <v>1520</v>
      </c>
      <c r="F688" s="1263"/>
      <c r="G688" s="1263"/>
      <c r="H688" s="1263"/>
      <c r="I688" s="1263"/>
      <c r="K688" s="852" t="s">
        <v>1003</v>
      </c>
      <c r="L688" s="853"/>
      <c r="M688" s="853"/>
      <c r="N688" s="854"/>
      <c r="O688" s="855">
        <v>0</v>
      </c>
      <c r="Q688" s="745" t="s">
        <v>1060</v>
      </c>
      <c r="R688" s="746"/>
      <c r="S688" s="747"/>
      <c r="T688" s="747"/>
      <c r="U688" s="748">
        <v>0</v>
      </c>
      <c r="W688" s="20" t="s">
        <v>1053</v>
      </c>
      <c r="X688" s="288"/>
      <c r="Y688" s="10"/>
      <c r="Z688" s="10"/>
      <c r="AA688" s="531">
        <v>0</v>
      </c>
      <c r="AC688" s="20" t="s">
        <v>581</v>
      </c>
      <c r="AD688" s="288"/>
      <c r="AE688" s="10"/>
      <c r="AF688" s="10"/>
      <c r="AG688" s="531">
        <v>0</v>
      </c>
      <c r="AI688" s="20" t="s">
        <v>420</v>
      </c>
      <c r="AJ688" s="10"/>
      <c r="AK688" s="10"/>
      <c r="AL688" s="10"/>
      <c r="AM688" s="531">
        <v>0</v>
      </c>
      <c r="AO688" s="20" t="s">
        <v>957</v>
      </c>
      <c r="AP688" s="10"/>
      <c r="AQ688" s="10"/>
      <c r="AR688" s="10"/>
      <c r="AS688" s="531">
        <v>0.38999998569488525</v>
      </c>
    </row>
    <row r="689" spans="5:45" x14ac:dyDescent="0.3">
      <c r="E689" s="402"/>
      <c r="F689" s="402"/>
      <c r="G689" s="402"/>
      <c r="H689" s="402"/>
      <c r="I689" s="402"/>
      <c r="K689" s="852" t="s">
        <v>1388</v>
      </c>
      <c r="L689" s="853"/>
      <c r="M689" s="853"/>
      <c r="N689" s="854"/>
      <c r="O689" s="855">
        <v>0</v>
      </c>
      <c r="Q689" s="745" t="s">
        <v>100</v>
      </c>
      <c r="R689" s="746"/>
      <c r="S689" s="747"/>
      <c r="T689" s="747"/>
      <c r="U689" s="748">
        <v>0</v>
      </c>
      <c r="W689" s="20" t="s">
        <v>939</v>
      </c>
      <c r="X689" s="288"/>
      <c r="Y689" s="10"/>
      <c r="Z689" s="10"/>
      <c r="AA689" s="531">
        <v>0</v>
      </c>
      <c r="AC689" s="20" t="s">
        <v>277</v>
      </c>
      <c r="AD689" s="288"/>
      <c r="AE689" s="10"/>
      <c r="AF689" s="10"/>
      <c r="AG689" s="531">
        <v>0</v>
      </c>
      <c r="AI689" s="20" t="s">
        <v>312</v>
      </c>
      <c r="AJ689" s="10"/>
      <c r="AK689" s="10"/>
      <c r="AL689" s="10"/>
      <c r="AM689" s="531">
        <v>0</v>
      </c>
      <c r="AO689" s="20" t="s">
        <v>287</v>
      </c>
      <c r="AP689" s="10"/>
      <c r="AQ689" s="10"/>
      <c r="AR689" s="10"/>
      <c r="AS689" s="531">
        <v>0</v>
      </c>
    </row>
    <row r="690" spans="5:45" x14ac:dyDescent="0.3">
      <c r="E690" s="1236" t="s">
        <v>1172</v>
      </c>
      <c r="F690" s="1236"/>
      <c r="G690" s="1236"/>
      <c r="H690" s="1236"/>
      <c r="I690" s="1236"/>
      <c r="K690" s="852" t="s">
        <v>1450</v>
      </c>
      <c r="L690" s="853"/>
      <c r="M690" s="853"/>
      <c r="N690" s="854"/>
      <c r="O690" s="855">
        <v>0</v>
      </c>
      <c r="Q690" s="745" t="s">
        <v>1063</v>
      </c>
      <c r="R690" s="746"/>
      <c r="S690" s="747"/>
      <c r="T690" s="747"/>
      <c r="U690" s="748">
        <v>0</v>
      </c>
      <c r="W690" s="20" t="s">
        <v>940</v>
      </c>
      <c r="X690" s="288"/>
      <c r="Y690" s="10"/>
      <c r="Z690" s="10"/>
      <c r="AA690" s="531">
        <v>0</v>
      </c>
      <c r="AC690" s="20" t="s">
        <v>416</v>
      </c>
      <c r="AD690" s="288"/>
      <c r="AE690" s="10"/>
      <c r="AF690" s="10"/>
      <c r="AG690" s="531">
        <v>0.23</v>
      </c>
      <c r="AI690" s="20" t="s">
        <v>421</v>
      </c>
      <c r="AJ690" s="10"/>
      <c r="AK690" s="10"/>
      <c r="AL690" s="10"/>
      <c r="AM690" s="531">
        <v>0.2800000011920929</v>
      </c>
      <c r="AO690" s="20" t="s">
        <v>200</v>
      </c>
      <c r="AP690" s="10"/>
      <c r="AQ690" s="10"/>
      <c r="AR690" s="10"/>
      <c r="AS690" s="531">
        <v>0</v>
      </c>
    </row>
    <row r="691" spans="5:45" x14ac:dyDescent="0.3">
      <c r="E691" s="1224" t="s">
        <v>25</v>
      </c>
      <c r="F691" s="1225"/>
      <c r="G691" s="1225"/>
      <c r="H691" s="1226"/>
      <c r="I691" s="977" t="s">
        <v>964</v>
      </c>
      <c r="K691" s="852" t="s">
        <v>1009</v>
      </c>
      <c r="L691" s="853"/>
      <c r="M691" s="853"/>
      <c r="N691" s="854"/>
      <c r="O691" s="855">
        <v>0</v>
      </c>
      <c r="Q691" s="745" t="s">
        <v>1061</v>
      </c>
      <c r="R691" s="746"/>
      <c r="S691" s="747"/>
      <c r="T691" s="747"/>
      <c r="U691" s="748">
        <v>0.25</v>
      </c>
      <c r="W691" s="20" t="s">
        <v>1054</v>
      </c>
      <c r="X691" s="288"/>
      <c r="Y691" s="10"/>
      <c r="Z691" s="10"/>
      <c r="AA691" s="531">
        <v>0</v>
      </c>
      <c r="AC691" s="20" t="s">
        <v>329</v>
      </c>
      <c r="AD691" s="288"/>
      <c r="AE691" s="10"/>
      <c r="AF691" s="10"/>
      <c r="AG691" s="531">
        <v>0</v>
      </c>
      <c r="AI691" s="20" t="s">
        <v>379</v>
      </c>
      <c r="AJ691" s="10"/>
      <c r="AK691" s="10"/>
      <c r="AL691" s="10"/>
      <c r="AM691" s="531">
        <v>0</v>
      </c>
      <c r="AO691" s="20" t="s">
        <v>288</v>
      </c>
      <c r="AP691" s="10"/>
      <c r="AQ691" s="10"/>
      <c r="AR691" s="10"/>
      <c r="AS691" s="531">
        <v>0</v>
      </c>
    </row>
    <row r="692" spans="5:45" x14ac:dyDescent="0.3">
      <c r="E692" s="982" t="s">
        <v>1637</v>
      </c>
      <c r="F692" s="979"/>
      <c r="G692" s="980"/>
      <c r="H692" s="980"/>
      <c r="I692" s="981">
        <v>0</v>
      </c>
      <c r="K692" s="852" t="s">
        <v>1451</v>
      </c>
      <c r="L692" s="853"/>
      <c r="M692" s="853"/>
      <c r="N692" s="854"/>
      <c r="O692" s="855">
        <v>0.215</v>
      </c>
      <c r="Q692" s="745" t="s">
        <v>42</v>
      </c>
      <c r="R692" s="746"/>
      <c r="S692" s="747"/>
      <c r="T692" s="747"/>
      <c r="U692" s="748">
        <v>0</v>
      </c>
      <c r="W692" s="20" t="s">
        <v>1056</v>
      </c>
      <c r="X692" s="288"/>
      <c r="Y692" s="10"/>
      <c r="Z692" s="10"/>
      <c r="AA692" s="531">
        <v>0</v>
      </c>
      <c r="AC692" s="20" t="s">
        <v>104</v>
      </c>
      <c r="AD692" s="288"/>
      <c r="AE692" s="10"/>
      <c r="AF692" s="10"/>
      <c r="AG692" s="531">
        <v>0</v>
      </c>
      <c r="AI692" s="20" t="s">
        <v>380</v>
      </c>
      <c r="AJ692" s="10"/>
      <c r="AK692" s="10"/>
      <c r="AL692" s="10"/>
      <c r="AM692" s="531">
        <v>0</v>
      </c>
      <c r="AO692" s="20" t="s">
        <v>381</v>
      </c>
      <c r="AP692" s="10"/>
      <c r="AQ692" s="10"/>
      <c r="AR692" s="10"/>
      <c r="AS692" s="531">
        <v>0.23999999463558197</v>
      </c>
    </row>
    <row r="693" spans="5:45" x14ac:dyDescent="0.3">
      <c r="E693" s="982" t="s">
        <v>1638</v>
      </c>
      <c r="F693" s="979"/>
      <c r="G693" s="980"/>
      <c r="H693" s="980"/>
      <c r="I693" s="981">
        <v>0</v>
      </c>
      <c r="K693" s="852" t="s">
        <v>1390</v>
      </c>
      <c r="L693" s="853"/>
      <c r="M693" s="853"/>
      <c r="N693" s="854"/>
      <c r="O693" s="855">
        <v>0</v>
      </c>
      <c r="Q693" s="745" t="s">
        <v>1067</v>
      </c>
      <c r="R693" s="746"/>
      <c r="S693" s="747"/>
      <c r="T693" s="747"/>
      <c r="U693" s="748">
        <v>0.27300000000000002</v>
      </c>
      <c r="W693" s="20" t="s">
        <v>1057</v>
      </c>
      <c r="X693" s="288"/>
      <c r="Y693" s="10"/>
      <c r="Z693" s="10"/>
      <c r="AA693" s="531">
        <v>0</v>
      </c>
      <c r="AC693" s="20" t="s">
        <v>582</v>
      </c>
      <c r="AD693" s="288"/>
      <c r="AE693" s="10"/>
      <c r="AF693" s="10"/>
      <c r="AG693" s="531">
        <v>0</v>
      </c>
      <c r="AI693" s="20" t="s">
        <v>460</v>
      </c>
      <c r="AJ693" s="10"/>
      <c r="AK693" s="10"/>
      <c r="AL693" s="10"/>
      <c r="AM693" s="531">
        <v>0.14000000059604645</v>
      </c>
      <c r="AO693" s="20" t="s">
        <v>201</v>
      </c>
      <c r="AP693" s="10"/>
      <c r="AQ693" s="10"/>
      <c r="AR693" s="10"/>
      <c r="AS693" s="531">
        <v>0</v>
      </c>
    </row>
    <row r="694" spans="5:45" x14ac:dyDescent="0.3">
      <c r="E694" s="982" t="s">
        <v>1448</v>
      </c>
      <c r="F694" s="979"/>
      <c r="G694" s="980"/>
      <c r="H694" s="980"/>
      <c r="I694" s="981">
        <v>0</v>
      </c>
      <c r="K694" s="852" t="s">
        <v>1391</v>
      </c>
      <c r="L694" s="853"/>
      <c r="M694" s="853"/>
      <c r="N694" s="854"/>
      <c r="O694" s="855">
        <v>0</v>
      </c>
      <c r="Q694" s="745" t="s">
        <v>195</v>
      </c>
      <c r="R694" s="746"/>
      <c r="S694" s="747"/>
      <c r="T694" s="747"/>
      <c r="U694" s="748">
        <v>0</v>
      </c>
      <c r="W694" s="20" t="s">
        <v>190</v>
      </c>
      <c r="X694" s="288"/>
      <c r="Y694" s="10"/>
      <c r="Z694" s="10"/>
      <c r="AA694" s="531">
        <v>0</v>
      </c>
      <c r="AC694" s="20" t="s">
        <v>372</v>
      </c>
      <c r="AD694" s="288"/>
      <c r="AE694" s="10"/>
      <c r="AF694" s="10"/>
      <c r="AG694" s="531">
        <v>0.25</v>
      </c>
      <c r="AI694" s="20" t="s">
        <v>422</v>
      </c>
      <c r="AJ694" s="10"/>
      <c r="AK694" s="10"/>
      <c r="AL694" s="10"/>
      <c r="AM694" s="531">
        <v>0.30000001192092896</v>
      </c>
      <c r="AO694" s="20" t="s">
        <v>958</v>
      </c>
      <c r="AP694" s="10"/>
      <c r="AQ694" s="10"/>
      <c r="AR694" s="10"/>
      <c r="AS694" s="531">
        <v>2.9999999329447746E-2</v>
      </c>
    </row>
    <row r="695" spans="5:45" x14ac:dyDescent="0.3">
      <c r="E695" s="982" t="s">
        <v>1003</v>
      </c>
      <c r="F695" s="979"/>
      <c r="G695" s="980"/>
      <c r="H695" s="980"/>
      <c r="I695" s="981">
        <v>0</v>
      </c>
      <c r="K695" s="852" t="s">
        <v>1019</v>
      </c>
      <c r="L695" s="853"/>
      <c r="M695" s="853"/>
      <c r="N695" s="854"/>
      <c r="O695" s="855">
        <v>0</v>
      </c>
      <c r="Q695" s="745" t="s">
        <v>368</v>
      </c>
      <c r="R695" s="746"/>
      <c r="S695" s="747"/>
      <c r="T695" s="747"/>
      <c r="U695" s="748">
        <v>0.22800000000000001</v>
      </c>
      <c r="W695" s="20" t="s">
        <v>1059</v>
      </c>
      <c r="X695" s="288"/>
      <c r="Y695" s="10"/>
      <c r="Z695" s="10"/>
      <c r="AA695" s="531">
        <v>0</v>
      </c>
      <c r="AC695" s="20" t="s">
        <v>583</v>
      </c>
      <c r="AD695" s="288"/>
      <c r="AE695" s="10"/>
      <c r="AF695" s="10"/>
      <c r="AG695" s="531">
        <v>0</v>
      </c>
      <c r="AI695" s="20" t="s">
        <v>423</v>
      </c>
      <c r="AJ695" s="10"/>
      <c r="AK695" s="10"/>
      <c r="AL695" s="10"/>
      <c r="AM695" s="531">
        <v>0</v>
      </c>
      <c r="AO695" s="20" t="s">
        <v>382</v>
      </c>
      <c r="AP695" s="10"/>
      <c r="AQ695" s="10"/>
      <c r="AR695" s="10"/>
      <c r="AS695" s="531">
        <v>0.37000000476837158</v>
      </c>
    </row>
    <row r="696" spans="5:45" x14ac:dyDescent="0.3">
      <c r="E696" s="982" t="s">
        <v>1388</v>
      </c>
      <c r="F696" s="979"/>
      <c r="G696" s="980"/>
      <c r="H696" s="980"/>
      <c r="I696" s="981">
        <v>0</v>
      </c>
      <c r="K696" s="852" t="s">
        <v>547</v>
      </c>
      <c r="L696" s="853"/>
      <c r="M696" s="853"/>
      <c r="N696" s="854"/>
      <c r="O696" s="855">
        <v>0</v>
      </c>
      <c r="Q696" s="745" t="s">
        <v>1081</v>
      </c>
      <c r="R696" s="746"/>
      <c r="S696" s="747"/>
      <c r="T696" s="747"/>
      <c r="U696" s="748">
        <v>0</v>
      </c>
      <c r="W696" s="20" t="s">
        <v>1060</v>
      </c>
      <c r="X696" s="288"/>
      <c r="Y696" s="10"/>
      <c r="Z696" s="10"/>
      <c r="AA696" s="531">
        <v>0</v>
      </c>
      <c r="AC696" s="20" t="s">
        <v>373</v>
      </c>
      <c r="AD696" s="288"/>
      <c r="AE696" s="10"/>
      <c r="AF696" s="10"/>
      <c r="AG696" s="531">
        <v>0</v>
      </c>
      <c r="AI696" s="20" t="s">
        <v>434</v>
      </c>
      <c r="AJ696" s="10"/>
      <c r="AK696" s="10"/>
      <c r="AL696" s="10"/>
      <c r="AM696" s="531">
        <v>0</v>
      </c>
      <c r="AO696" s="20" t="s">
        <v>959</v>
      </c>
      <c r="AP696" s="10"/>
      <c r="AQ696" s="10"/>
      <c r="AR696" s="10"/>
      <c r="AS696" s="531">
        <v>0.36000001430511475</v>
      </c>
    </row>
    <row r="697" spans="5:45" x14ac:dyDescent="0.3">
      <c r="E697" s="982" t="s">
        <v>1009</v>
      </c>
      <c r="F697" s="979"/>
      <c r="G697" s="980"/>
      <c r="H697" s="980"/>
      <c r="I697" s="981">
        <v>0</v>
      </c>
      <c r="K697" s="852" t="s">
        <v>1452</v>
      </c>
      <c r="L697" s="853"/>
      <c r="M697" s="853"/>
      <c r="N697" s="854"/>
      <c r="O697" s="855">
        <v>0.254</v>
      </c>
      <c r="Q697" s="745" t="s">
        <v>1083</v>
      </c>
      <c r="R697" s="746"/>
      <c r="S697" s="747"/>
      <c r="T697" s="747"/>
      <c r="U697" s="748">
        <v>0</v>
      </c>
      <c r="W697" s="20" t="s">
        <v>100</v>
      </c>
      <c r="X697" s="288"/>
      <c r="Y697" s="10"/>
      <c r="Z697" s="10"/>
      <c r="AA697" s="531">
        <v>0</v>
      </c>
      <c r="AC697" s="20" t="s">
        <v>584</v>
      </c>
      <c r="AD697" s="288"/>
      <c r="AE697" s="10"/>
      <c r="AF697" s="10"/>
      <c r="AG697" s="531">
        <v>0</v>
      </c>
      <c r="AI697" s="20" t="s">
        <v>444</v>
      </c>
      <c r="AJ697" s="10"/>
      <c r="AK697" s="10"/>
      <c r="AL697" s="10"/>
      <c r="AM697" s="531">
        <v>0</v>
      </c>
      <c r="AO697" s="20" t="s">
        <v>202</v>
      </c>
      <c r="AP697" s="10"/>
      <c r="AQ697" s="10"/>
      <c r="AR697" s="10"/>
      <c r="AS697" s="531">
        <v>0.33000001311302185</v>
      </c>
    </row>
    <row r="698" spans="5:45" x14ac:dyDescent="0.3">
      <c r="E698" s="982" t="s">
        <v>1641</v>
      </c>
      <c r="F698" s="979"/>
      <c r="G698" s="980"/>
      <c r="H698" s="980"/>
      <c r="I698" s="981">
        <v>0</v>
      </c>
      <c r="K698" s="852" t="s">
        <v>1023</v>
      </c>
      <c r="L698" s="853"/>
      <c r="M698" s="853"/>
      <c r="N698" s="854"/>
      <c r="O698" s="855">
        <v>0</v>
      </c>
      <c r="Q698" s="745" t="s">
        <v>1088</v>
      </c>
      <c r="R698" s="746"/>
      <c r="S698" s="747"/>
      <c r="T698" s="747"/>
      <c r="U698" s="748">
        <v>0</v>
      </c>
      <c r="W698" s="20" t="s">
        <v>1061</v>
      </c>
      <c r="X698" s="288"/>
      <c r="Y698" s="10"/>
      <c r="Z698" s="10"/>
      <c r="AA698" s="531">
        <v>0</v>
      </c>
      <c r="AC698" s="20" t="s">
        <v>278</v>
      </c>
      <c r="AD698" s="288"/>
      <c r="AE698" s="10"/>
      <c r="AF698" s="10"/>
      <c r="AG698" s="531">
        <v>0</v>
      </c>
      <c r="AI698" s="20" t="s">
        <v>281</v>
      </c>
      <c r="AJ698" s="10"/>
      <c r="AK698" s="10"/>
      <c r="AL698" s="10"/>
      <c r="AM698" s="531">
        <v>0.28999999165534973</v>
      </c>
      <c r="AO698" s="20" t="s">
        <v>960</v>
      </c>
      <c r="AP698" s="10"/>
      <c r="AQ698" s="10"/>
      <c r="AR698" s="10"/>
      <c r="AS698" s="531">
        <v>0</v>
      </c>
    </row>
    <row r="699" spans="5:45" x14ac:dyDescent="0.3">
      <c r="E699" s="982" t="s">
        <v>1390</v>
      </c>
      <c r="F699" s="979"/>
      <c r="G699" s="980"/>
      <c r="H699" s="980"/>
      <c r="I699" s="981">
        <v>0</v>
      </c>
      <c r="K699" s="852" t="s">
        <v>1024</v>
      </c>
      <c r="L699" s="853"/>
      <c r="M699" s="853"/>
      <c r="N699" s="854"/>
      <c r="O699" s="855">
        <v>0</v>
      </c>
      <c r="Q699" s="745" t="s">
        <v>1395</v>
      </c>
      <c r="R699" s="746"/>
      <c r="S699" s="747"/>
      <c r="T699" s="747"/>
      <c r="U699" s="748">
        <v>0</v>
      </c>
      <c r="W699" s="20" t="s">
        <v>1062</v>
      </c>
      <c r="X699" s="288"/>
      <c r="Y699" s="10"/>
      <c r="Z699" s="10"/>
      <c r="AA699" s="531">
        <v>0</v>
      </c>
      <c r="AC699" s="20" t="s">
        <v>585</v>
      </c>
      <c r="AD699" s="288"/>
      <c r="AE699" s="10"/>
      <c r="AF699" s="10"/>
      <c r="AG699" s="531">
        <v>0.25</v>
      </c>
      <c r="AI699" s="20" t="s">
        <v>282</v>
      </c>
      <c r="AJ699" s="10"/>
      <c r="AK699" s="10"/>
      <c r="AL699" s="10"/>
      <c r="AM699" s="531">
        <v>0</v>
      </c>
      <c r="AO699" s="20" t="s">
        <v>43</v>
      </c>
      <c r="AP699" s="10"/>
      <c r="AQ699" s="10"/>
      <c r="AR699" s="10"/>
      <c r="AS699" s="531">
        <v>0</v>
      </c>
    </row>
    <row r="700" spans="5:45" x14ac:dyDescent="0.3">
      <c r="E700" s="982" t="s">
        <v>1391</v>
      </c>
      <c r="F700" s="979"/>
      <c r="G700" s="980"/>
      <c r="H700" s="980"/>
      <c r="I700" s="981">
        <v>0</v>
      </c>
      <c r="K700" s="852" t="s">
        <v>1393</v>
      </c>
      <c r="L700" s="853"/>
      <c r="M700" s="853"/>
      <c r="N700" s="854"/>
      <c r="O700" s="855">
        <v>0</v>
      </c>
      <c r="Q700" s="745" t="s">
        <v>580</v>
      </c>
      <c r="R700" s="746"/>
      <c r="S700" s="747"/>
      <c r="T700" s="747"/>
      <c r="U700" s="748">
        <v>0</v>
      </c>
      <c r="W700" s="20" t="s">
        <v>1063</v>
      </c>
      <c r="X700" s="288"/>
      <c r="Y700" s="10"/>
      <c r="Z700" s="10"/>
      <c r="AA700" s="531">
        <v>0</v>
      </c>
      <c r="AC700" s="20" t="s">
        <v>41</v>
      </c>
      <c r="AD700" s="288"/>
      <c r="AE700" s="10"/>
      <c r="AF700" s="10"/>
      <c r="AG700" s="531">
        <v>0</v>
      </c>
      <c r="AI700" s="20" t="s">
        <v>283</v>
      </c>
      <c r="AJ700" s="10"/>
      <c r="AK700" s="10"/>
      <c r="AL700" s="10"/>
      <c r="AM700" s="531">
        <v>0</v>
      </c>
      <c r="AO700" s="20" t="s">
        <v>383</v>
      </c>
      <c r="AP700" s="10"/>
      <c r="AQ700" s="10"/>
      <c r="AR700" s="10"/>
      <c r="AS700" s="531">
        <v>0.38999998569488525</v>
      </c>
    </row>
    <row r="701" spans="5:45" x14ac:dyDescent="0.3">
      <c r="E701" s="982" t="s">
        <v>1019</v>
      </c>
      <c r="F701" s="979"/>
      <c r="G701" s="980"/>
      <c r="H701" s="980"/>
      <c r="I701" s="981">
        <v>0</v>
      </c>
      <c r="K701" s="852" t="s">
        <v>1453</v>
      </c>
      <c r="L701" s="853"/>
      <c r="M701" s="853"/>
      <c r="N701" s="854"/>
      <c r="O701" s="855">
        <v>0.251</v>
      </c>
      <c r="Q701" s="745" t="s">
        <v>1094</v>
      </c>
      <c r="R701" s="746"/>
      <c r="S701" s="747"/>
      <c r="T701" s="747"/>
      <c r="U701" s="748">
        <v>0</v>
      </c>
      <c r="W701" s="20" t="s">
        <v>1064</v>
      </c>
      <c r="X701" s="288"/>
      <c r="Y701" s="10"/>
      <c r="Z701" s="10"/>
      <c r="AA701" s="531">
        <v>0</v>
      </c>
      <c r="AC701" s="20" t="s">
        <v>586</v>
      </c>
      <c r="AD701" s="288"/>
      <c r="AE701" s="10"/>
      <c r="AF701" s="10"/>
      <c r="AG701" s="531">
        <v>0</v>
      </c>
      <c r="AI701" s="20" t="s">
        <v>284</v>
      </c>
      <c r="AJ701" s="10"/>
      <c r="AK701" s="10"/>
      <c r="AL701" s="10"/>
      <c r="AM701" s="531">
        <v>0</v>
      </c>
      <c r="AO701" s="20" t="s">
        <v>384</v>
      </c>
      <c r="AP701" s="10"/>
      <c r="AQ701" s="10"/>
      <c r="AR701" s="10"/>
      <c r="AS701" s="531">
        <v>0</v>
      </c>
    </row>
    <row r="702" spans="5:45" x14ac:dyDescent="0.3">
      <c r="E702" s="982" t="s">
        <v>1452</v>
      </c>
      <c r="F702" s="979"/>
      <c r="G702" s="980"/>
      <c r="H702" s="980"/>
      <c r="I702" s="981">
        <v>0.28299999999999997</v>
      </c>
      <c r="K702" s="852" t="s">
        <v>1029</v>
      </c>
      <c r="L702" s="853"/>
      <c r="M702" s="853"/>
      <c r="N702" s="854"/>
      <c r="O702" s="855">
        <v>0</v>
      </c>
      <c r="Q702" s="745" t="s">
        <v>1396</v>
      </c>
      <c r="R702" s="746"/>
      <c r="S702" s="747"/>
      <c r="T702" s="747"/>
      <c r="U702" s="748">
        <v>2.3E-2</v>
      </c>
      <c r="W702" s="20" t="s">
        <v>42</v>
      </c>
      <c r="X702" s="288"/>
      <c r="Y702" s="10"/>
      <c r="Z702" s="10"/>
      <c r="AA702" s="531">
        <v>0</v>
      </c>
      <c r="AC702" s="20" t="s">
        <v>587</v>
      </c>
      <c r="AD702" s="288"/>
      <c r="AE702" s="10"/>
      <c r="AF702" s="10"/>
      <c r="AG702" s="531">
        <v>0</v>
      </c>
      <c r="AI702" s="20" t="s">
        <v>285</v>
      </c>
      <c r="AJ702" s="10"/>
      <c r="AK702" s="10"/>
      <c r="AL702" s="10"/>
      <c r="AM702" s="531">
        <v>0</v>
      </c>
      <c r="AO702" s="20" t="s">
        <v>203</v>
      </c>
      <c r="AP702" s="10"/>
      <c r="AQ702" s="10"/>
      <c r="AR702" s="10"/>
      <c r="AS702" s="531">
        <v>0</v>
      </c>
    </row>
    <row r="703" spans="5:45" x14ac:dyDescent="0.3">
      <c r="E703" s="982" t="s">
        <v>1643</v>
      </c>
      <c r="F703" s="979"/>
      <c r="G703" s="980"/>
      <c r="H703" s="980"/>
      <c r="I703" s="981">
        <v>0.28199999999999997</v>
      </c>
      <c r="K703" s="852" t="s">
        <v>1031</v>
      </c>
      <c r="L703" s="853"/>
      <c r="M703" s="853"/>
      <c r="N703" s="854"/>
      <c r="O703" s="855">
        <v>0</v>
      </c>
      <c r="Q703" s="745" t="s">
        <v>416</v>
      </c>
      <c r="R703" s="746"/>
      <c r="S703" s="747"/>
      <c r="T703" s="747"/>
      <c r="U703" s="748">
        <v>0.24099999999999999</v>
      </c>
      <c r="W703" s="20" t="s">
        <v>1066</v>
      </c>
      <c r="X703" s="288"/>
      <c r="Y703" s="10"/>
      <c r="Z703" s="10"/>
      <c r="AA703" s="531">
        <v>0</v>
      </c>
      <c r="AC703" s="20" t="s">
        <v>472</v>
      </c>
      <c r="AD703" s="288"/>
      <c r="AE703" s="10"/>
      <c r="AF703" s="10"/>
      <c r="AG703" s="531">
        <v>0</v>
      </c>
      <c r="AI703" s="20" t="s">
        <v>435</v>
      </c>
      <c r="AJ703" s="10"/>
      <c r="AK703" s="10"/>
      <c r="AL703" s="10"/>
      <c r="AM703" s="531">
        <v>0</v>
      </c>
      <c r="AO703" s="20" t="s">
        <v>290</v>
      </c>
      <c r="AP703" s="10"/>
      <c r="AQ703" s="10"/>
      <c r="AR703" s="10"/>
      <c r="AS703" s="531">
        <v>0.37999999523162842</v>
      </c>
    </row>
    <row r="704" spans="5:45" x14ac:dyDescent="0.3">
      <c r="E704" s="982" t="s">
        <v>1023</v>
      </c>
      <c r="F704" s="979"/>
      <c r="G704" s="980"/>
      <c r="H704" s="980"/>
      <c r="I704" s="981">
        <v>0</v>
      </c>
      <c r="K704" s="852" t="s">
        <v>407</v>
      </c>
      <c r="L704" s="853"/>
      <c r="M704" s="853"/>
      <c r="N704" s="854"/>
      <c r="O704" s="855">
        <v>0.04</v>
      </c>
      <c r="Q704" s="745" t="s">
        <v>950</v>
      </c>
      <c r="R704" s="746"/>
      <c r="S704" s="747"/>
      <c r="T704" s="747"/>
      <c r="U704" s="748">
        <v>0.05</v>
      </c>
      <c r="W704" s="20" t="s">
        <v>195</v>
      </c>
      <c r="X704" s="288"/>
      <c r="Y704" s="10"/>
      <c r="Z704" s="10"/>
      <c r="AA704" s="531">
        <v>0</v>
      </c>
      <c r="AC704" s="20" t="s">
        <v>167</v>
      </c>
      <c r="AD704" s="288"/>
      <c r="AE704" s="10"/>
      <c r="AF704" s="10"/>
      <c r="AG704" s="531">
        <v>0.15</v>
      </c>
      <c r="AI704" s="20" t="s">
        <v>286</v>
      </c>
      <c r="AJ704" s="10"/>
      <c r="AK704" s="10"/>
      <c r="AL704" s="10"/>
      <c r="AM704" s="531">
        <v>0</v>
      </c>
      <c r="AO704" s="20" t="s">
        <v>385</v>
      </c>
      <c r="AP704" s="10"/>
      <c r="AQ704" s="10"/>
      <c r="AR704" s="10"/>
      <c r="AS704" s="531">
        <v>0.20000000298023224</v>
      </c>
    </row>
    <row r="705" spans="5:45" x14ac:dyDescent="0.3">
      <c r="E705" s="982" t="s">
        <v>1024</v>
      </c>
      <c r="F705" s="979"/>
      <c r="G705" s="980"/>
      <c r="H705" s="980"/>
      <c r="I705" s="981">
        <v>0</v>
      </c>
      <c r="K705" s="852" t="s">
        <v>246</v>
      </c>
      <c r="L705" s="853"/>
      <c r="M705" s="853"/>
      <c r="N705" s="854"/>
      <c r="O705" s="855">
        <v>0</v>
      </c>
      <c r="Q705" s="745" t="s">
        <v>104</v>
      </c>
      <c r="R705" s="746"/>
      <c r="S705" s="747"/>
      <c r="T705" s="747"/>
      <c r="U705" s="748">
        <v>0</v>
      </c>
      <c r="W705" s="20" t="s">
        <v>571</v>
      </c>
      <c r="X705" s="288"/>
      <c r="Y705" s="10"/>
      <c r="Z705" s="10"/>
      <c r="AA705" s="531">
        <v>0</v>
      </c>
      <c r="AC705" s="20" t="s">
        <v>375</v>
      </c>
      <c r="AD705" s="288"/>
      <c r="AE705" s="10"/>
      <c r="AF705" s="10"/>
      <c r="AG705" s="531">
        <v>0</v>
      </c>
      <c r="AI705" s="20" t="s">
        <v>314</v>
      </c>
      <c r="AJ705" s="10"/>
      <c r="AK705" s="10"/>
      <c r="AL705" s="10"/>
      <c r="AM705" s="531">
        <v>0</v>
      </c>
      <c r="AO705" s="20" t="s">
        <v>204</v>
      </c>
      <c r="AP705" s="10"/>
      <c r="AQ705" s="10"/>
      <c r="AR705" s="10"/>
      <c r="AS705" s="531">
        <v>0</v>
      </c>
    </row>
    <row r="706" spans="5:45" x14ac:dyDescent="0.3">
      <c r="E706" s="982" t="s">
        <v>1393</v>
      </c>
      <c r="F706" s="979"/>
      <c r="G706" s="980"/>
      <c r="H706" s="980"/>
      <c r="I706" s="981">
        <v>0</v>
      </c>
      <c r="K706" s="852" t="s">
        <v>1040</v>
      </c>
      <c r="L706" s="853"/>
      <c r="M706" s="853"/>
      <c r="N706" s="854"/>
      <c r="O706" s="855">
        <v>0</v>
      </c>
      <c r="Q706" s="745" t="s">
        <v>1097</v>
      </c>
      <c r="R706" s="746"/>
      <c r="S706" s="747"/>
      <c r="T706" s="747"/>
      <c r="U706" s="748">
        <v>0</v>
      </c>
      <c r="W706" s="20" t="s">
        <v>1069</v>
      </c>
      <c r="X706" s="288"/>
      <c r="Y706" s="10"/>
      <c r="Z706" s="10"/>
      <c r="AA706" s="531">
        <v>0</v>
      </c>
      <c r="AC706" s="20" t="s">
        <v>310</v>
      </c>
      <c r="AD706" s="288"/>
      <c r="AE706" s="10"/>
      <c r="AF706" s="10"/>
      <c r="AG706" s="531">
        <v>0</v>
      </c>
      <c r="AI706" s="20" t="s">
        <v>334</v>
      </c>
      <c r="AJ706" s="10"/>
      <c r="AK706" s="10"/>
      <c r="AL706" s="10"/>
      <c r="AM706" s="531">
        <v>0</v>
      </c>
      <c r="AO706" s="20" t="s">
        <v>386</v>
      </c>
      <c r="AP706" s="10"/>
      <c r="AQ706" s="10"/>
      <c r="AR706" s="10"/>
      <c r="AS706" s="531">
        <v>0.20000000298023224</v>
      </c>
    </row>
    <row r="707" spans="5:45" x14ac:dyDescent="0.3">
      <c r="E707" s="982" t="s">
        <v>1453</v>
      </c>
      <c r="F707" s="979"/>
      <c r="G707" s="980"/>
      <c r="H707" s="980"/>
      <c r="I707" s="981">
        <v>0.223</v>
      </c>
      <c r="K707" s="852" t="s">
        <v>1041</v>
      </c>
      <c r="L707" s="853"/>
      <c r="M707" s="853"/>
      <c r="N707" s="854"/>
      <c r="O707" s="855">
        <v>0</v>
      </c>
      <c r="Q707" s="745" t="s">
        <v>1098</v>
      </c>
      <c r="R707" s="746"/>
      <c r="S707" s="747"/>
      <c r="T707" s="747"/>
      <c r="U707" s="748">
        <v>0</v>
      </c>
      <c r="W707" s="20" t="s">
        <v>1070</v>
      </c>
      <c r="X707" s="288"/>
      <c r="Y707" s="10"/>
      <c r="Z707" s="10"/>
      <c r="AA707" s="531">
        <v>0.219</v>
      </c>
      <c r="AC707" s="20" t="s">
        <v>330</v>
      </c>
      <c r="AD707" s="288"/>
      <c r="AE707" s="10"/>
      <c r="AF707" s="10"/>
      <c r="AG707" s="531">
        <v>0.04</v>
      </c>
      <c r="AI707" s="20" t="s">
        <v>436</v>
      </c>
      <c r="AJ707" s="10"/>
      <c r="AK707" s="10"/>
      <c r="AL707" s="10"/>
      <c r="AM707" s="531">
        <v>0</v>
      </c>
      <c r="AO707" s="20" t="s">
        <v>169</v>
      </c>
      <c r="AP707" s="10"/>
      <c r="AQ707" s="10"/>
      <c r="AR707" s="10"/>
      <c r="AS707" s="531">
        <v>0</v>
      </c>
    </row>
    <row r="708" spans="5:45" x14ac:dyDescent="0.3">
      <c r="E708" s="982" t="s">
        <v>1029</v>
      </c>
      <c r="F708" s="979"/>
      <c r="G708" s="980"/>
      <c r="H708" s="980"/>
      <c r="I708" s="981">
        <v>0</v>
      </c>
      <c r="K708" s="852" t="s">
        <v>1454</v>
      </c>
      <c r="L708" s="853"/>
      <c r="M708" s="853"/>
      <c r="N708" s="854"/>
      <c r="O708" s="855">
        <v>0.186</v>
      </c>
      <c r="Q708" s="745" t="s">
        <v>583</v>
      </c>
      <c r="R708" s="746"/>
      <c r="S708" s="747"/>
      <c r="T708" s="747"/>
      <c r="U708" s="748">
        <v>0</v>
      </c>
      <c r="W708" s="20" t="s">
        <v>1071</v>
      </c>
      <c r="X708" s="288"/>
      <c r="Y708" s="10"/>
      <c r="Z708" s="10"/>
      <c r="AA708" s="531">
        <v>8.9999999999999993E-3</v>
      </c>
      <c r="AC708" s="20" t="s">
        <v>462</v>
      </c>
      <c r="AD708" s="288"/>
      <c r="AE708" s="10"/>
      <c r="AF708" s="10"/>
      <c r="AG708" s="531">
        <v>0</v>
      </c>
      <c r="AI708" s="20" t="s">
        <v>200</v>
      </c>
      <c r="AJ708" s="10"/>
      <c r="AK708" s="10"/>
      <c r="AL708" s="10"/>
      <c r="AM708" s="531">
        <v>0</v>
      </c>
      <c r="AO708" s="20" t="s">
        <v>961</v>
      </c>
      <c r="AP708" s="10"/>
      <c r="AQ708" s="10"/>
      <c r="AR708" s="10"/>
      <c r="AS708" s="531">
        <v>0.37999999523162842</v>
      </c>
    </row>
    <row r="709" spans="5:45" x14ac:dyDescent="0.3">
      <c r="E709" s="982" t="s">
        <v>1030</v>
      </c>
      <c r="F709" s="979"/>
      <c r="G709" s="980"/>
      <c r="H709" s="980"/>
      <c r="I709" s="981">
        <v>0</v>
      </c>
      <c r="K709" s="852" t="s">
        <v>1045</v>
      </c>
      <c r="L709" s="853"/>
      <c r="M709" s="853"/>
      <c r="N709" s="854"/>
      <c r="O709" s="855">
        <v>0</v>
      </c>
      <c r="Q709" s="745" t="s">
        <v>1100</v>
      </c>
      <c r="R709" s="746"/>
      <c r="S709" s="747"/>
      <c r="T709" s="747"/>
      <c r="U709" s="748">
        <v>0</v>
      </c>
      <c r="W709" s="20" t="s">
        <v>1072</v>
      </c>
      <c r="X709" s="288"/>
      <c r="Y709" s="10"/>
      <c r="Z709" s="10"/>
      <c r="AA709" s="531">
        <v>0.05</v>
      </c>
      <c r="AC709" s="20" t="s">
        <v>197</v>
      </c>
      <c r="AD709" s="288"/>
      <c r="AE709" s="10"/>
      <c r="AF709" s="10"/>
      <c r="AG709" s="531">
        <v>0</v>
      </c>
      <c r="AI709" s="20" t="s">
        <v>437</v>
      </c>
      <c r="AJ709" s="10"/>
      <c r="AK709" s="10"/>
      <c r="AL709" s="10"/>
      <c r="AM709" s="531">
        <v>0</v>
      </c>
      <c r="AO709" s="20" t="s">
        <v>962</v>
      </c>
      <c r="AP709" s="10"/>
      <c r="AQ709" s="10"/>
      <c r="AR709" s="10"/>
      <c r="AS709" s="531">
        <v>0</v>
      </c>
    </row>
    <row r="710" spans="5:45" x14ac:dyDescent="0.3">
      <c r="E710" s="982" t="s">
        <v>1031</v>
      </c>
      <c r="F710" s="979"/>
      <c r="G710" s="980"/>
      <c r="H710" s="980"/>
      <c r="I710" s="981">
        <v>5.1999999999999998E-2</v>
      </c>
      <c r="K710" s="852" t="s">
        <v>1049</v>
      </c>
      <c r="L710" s="853"/>
      <c r="M710" s="853"/>
      <c r="N710" s="854"/>
      <c r="O710" s="855">
        <v>0</v>
      </c>
      <c r="Q710" s="745" t="s">
        <v>1397</v>
      </c>
      <c r="R710" s="746"/>
      <c r="S710" s="747"/>
      <c r="T710" s="747"/>
      <c r="U710" s="748">
        <v>0.27300000000000002</v>
      </c>
      <c r="W710" s="20" t="s">
        <v>572</v>
      </c>
      <c r="X710" s="288"/>
      <c r="Y710" s="10"/>
      <c r="Z710" s="10"/>
      <c r="AA710" s="531">
        <v>0</v>
      </c>
      <c r="AC710" s="20" t="s">
        <v>417</v>
      </c>
      <c r="AD710" s="288"/>
      <c r="AE710" s="10"/>
      <c r="AF710" s="10"/>
      <c r="AG710" s="531">
        <v>0</v>
      </c>
      <c r="AI710" s="20" t="s">
        <v>381</v>
      </c>
      <c r="AJ710" s="10"/>
      <c r="AK710" s="10"/>
      <c r="AL710" s="10"/>
      <c r="AM710" s="531">
        <v>0.20999999344348907</v>
      </c>
      <c r="AO710" s="20" t="s">
        <v>291</v>
      </c>
      <c r="AP710" s="10"/>
      <c r="AQ710" s="10"/>
      <c r="AR710" s="10"/>
      <c r="AS710" s="531">
        <v>0</v>
      </c>
    </row>
    <row r="711" spans="5:45" x14ac:dyDescent="0.3">
      <c r="E711" s="982" t="s">
        <v>1034</v>
      </c>
      <c r="F711" s="979"/>
      <c r="G711" s="980"/>
      <c r="H711" s="980"/>
      <c r="I711" s="981">
        <v>0</v>
      </c>
      <c r="K711" s="852" t="s">
        <v>1050</v>
      </c>
      <c r="L711" s="853"/>
      <c r="M711" s="853"/>
      <c r="N711" s="854"/>
      <c r="O711" s="855">
        <v>0.17199999999999999</v>
      </c>
      <c r="Q711" s="745" t="s">
        <v>1105</v>
      </c>
      <c r="R711" s="746"/>
      <c r="S711" s="747"/>
      <c r="T711" s="747"/>
      <c r="U711" s="748">
        <v>0.246</v>
      </c>
      <c r="W711" s="20" t="s">
        <v>1076</v>
      </c>
      <c r="X711" s="288"/>
      <c r="Y711" s="10"/>
      <c r="Z711" s="10"/>
      <c r="AA711" s="531">
        <v>0</v>
      </c>
      <c r="AC711" s="20" t="s">
        <v>588</v>
      </c>
      <c r="AD711" s="288"/>
      <c r="AE711" s="10"/>
      <c r="AF711" s="10"/>
      <c r="AG711" s="531">
        <v>0.25</v>
      </c>
      <c r="AI711" s="20" t="s">
        <v>201</v>
      </c>
      <c r="AJ711" s="10"/>
      <c r="AK711" s="10"/>
      <c r="AL711" s="10"/>
      <c r="AM711" s="531">
        <v>0</v>
      </c>
      <c r="AO711" s="20" t="s">
        <v>170</v>
      </c>
      <c r="AP711" s="10"/>
      <c r="AQ711" s="10"/>
      <c r="AR711" s="10"/>
      <c r="AS711" s="531">
        <v>0</v>
      </c>
    </row>
    <row r="712" spans="5:45" x14ac:dyDescent="0.3">
      <c r="E712" s="982" t="s">
        <v>407</v>
      </c>
      <c r="F712" s="979"/>
      <c r="G712" s="980"/>
      <c r="H712" s="980"/>
      <c r="I712" s="981">
        <v>0</v>
      </c>
      <c r="K712" s="852" t="s">
        <v>1053</v>
      </c>
      <c r="L712" s="853"/>
      <c r="M712" s="853"/>
      <c r="N712" s="854"/>
      <c r="O712" s="855">
        <v>0</v>
      </c>
      <c r="Q712" s="745" t="s">
        <v>433</v>
      </c>
      <c r="R712" s="746"/>
      <c r="S712" s="747"/>
      <c r="T712" s="747"/>
      <c r="U712" s="748">
        <v>0.251</v>
      </c>
      <c r="W712" s="20" t="s">
        <v>1081</v>
      </c>
      <c r="X712" s="288"/>
      <c r="Y712" s="10"/>
      <c r="Z712" s="10"/>
      <c r="AA712" s="531">
        <v>0</v>
      </c>
      <c r="AC712" s="20" t="s">
        <v>463</v>
      </c>
      <c r="AD712" s="288"/>
      <c r="AE712" s="10"/>
      <c r="AF712" s="10"/>
      <c r="AG712" s="531">
        <v>0.25</v>
      </c>
      <c r="AI712" s="20" t="s">
        <v>424</v>
      </c>
      <c r="AJ712" s="10"/>
      <c r="AK712" s="10"/>
      <c r="AL712" s="10"/>
      <c r="AM712" s="531">
        <v>1.9999999552965164E-2</v>
      </c>
      <c r="AO712" s="20" t="s">
        <v>293</v>
      </c>
      <c r="AP712" s="10"/>
      <c r="AQ712" s="10"/>
      <c r="AR712" s="10"/>
      <c r="AS712" s="531">
        <v>0.30000001192092896</v>
      </c>
    </row>
    <row r="713" spans="5:45" x14ac:dyDescent="0.3">
      <c r="E713" s="982" t="s">
        <v>1645</v>
      </c>
      <c r="F713" s="979"/>
      <c r="G713" s="980"/>
      <c r="H713" s="980"/>
      <c r="I713" s="981">
        <v>0</v>
      </c>
      <c r="K713" s="852" t="s">
        <v>939</v>
      </c>
      <c r="L713" s="853"/>
      <c r="M713" s="853"/>
      <c r="N713" s="854"/>
      <c r="O713" s="855">
        <v>0</v>
      </c>
      <c r="Q713" s="745" t="s">
        <v>418</v>
      </c>
      <c r="R713" s="746"/>
      <c r="S713" s="747"/>
      <c r="T713" s="747"/>
      <c r="U713" s="748">
        <v>0</v>
      </c>
      <c r="W713" s="20" t="s">
        <v>1082</v>
      </c>
      <c r="X713" s="288"/>
      <c r="Y713" s="10"/>
      <c r="Z713" s="10"/>
      <c r="AA713" s="531">
        <v>0</v>
      </c>
      <c r="AC713" s="20" t="s">
        <v>317</v>
      </c>
      <c r="AD713" s="288"/>
      <c r="AE713" s="10"/>
      <c r="AF713" s="10"/>
      <c r="AG713" s="531">
        <v>0.05</v>
      </c>
      <c r="AI713" s="20" t="s">
        <v>382</v>
      </c>
      <c r="AJ713" s="10"/>
      <c r="AK713" s="10"/>
      <c r="AL713" s="10"/>
      <c r="AM713" s="531">
        <v>0.31000000238418579</v>
      </c>
      <c r="AO713" s="20" t="s">
        <v>315</v>
      </c>
      <c r="AP713" s="10"/>
      <c r="AQ713" s="10"/>
      <c r="AR713" s="10"/>
      <c r="AS713" s="531">
        <v>0.20999999344348907</v>
      </c>
    </row>
    <row r="714" spans="5:45" x14ac:dyDescent="0.3">
      <c r="E714" s="982" t="s">
        <v>1037</v>
      </c>
      <c r="F714" s="979"/>
      <c r="G714" s="980"/>
      <c r="H714" s="980"/>
      <c r="I714" s="981">
        <v>6.7000000000000004E-2</v>
      </c>
      <c r="K714" s="852" t="s">
        <v>940</v>
      </c>
      <c r="L714" s="853"/>
      <c r="M714" s="853"/>
      <c r="N714" s="854"/>
      <c r="O714" s="855">
        <v>0.24399999999999999</v>
      </c>
      <c r="Q714" s="745" t="s">
        <v>419</v>
      </c>
      <c r="R714" s="746"/>
      <c r="S714" s="747"/>
      <c r="T714" s="747"/>
      <c r="U714" s="748">
        <v>0</v>
      </c>
      <c r="W714" s="20" t="s">
        <v>1083</v>
      </c>
      <c r="X714" s="288"/>
      <c r="Y714" s="10"/>
      <c r="Z714" s="10"/>
      <c r="AA714" s="531">
        <v>0</v>
      </c>
      <c r="AC714" s="20" t="s">
        <v>589</v>
      </c>
      <c r="AD714" s="288"/>
      <c r="AE714" s="10"/>
      <c r="AF714" s="10"/>
      <c r="AG714" s="531">
        <v>0</v>
      </c>
      <c r="AI714" s="20" t="s">
        <v>464</v>
      </c>
      <c r="AJ714" s="10"/>
      <c r="AK714" s="10"/>
      <c r="AL714" s="10"/>
      <c r="AM714" s="531">
        <v>5.000000074505806E-2</v>
      </c>
      <c r="AO714" s="20" t="s">
        <v>387</v>
      </c>
      <c r="AP714" s="10"/>
      <c r="AQ714" s="10"/>
      <c r="AR714" s="10"/>
      <c r="AS714" s="531">
        <v>0</v>
      </c>
    </row>
    <row r="715" spans="5:45" x14ac:dyDescent="0.3">
      <c r="E715" s="982" t="s">
        <v>246</v>
      </c>
      <c r="F715" s="979"/>
      <c r="G715" s="980"/>
      <c r="H715" s="980"/>
      <c r="I715" s="981">
        <v>3.5999999999999997E-2</v>
      </c>
      <c r="K715" s="852" t="s">
        <v>1458</v>
      </c>
      <c r="L715" s="853"/>
      <c r="M715" s="853"/>
      <c r="N715" s="854"/>
      <c r="O715" s="855">
        <v>0</v>
      </c>
      <c r="Q715" s="745" t="s">
        <v>1110</v>
      </c>
      <c r="R715" s="746"/>
      <c r="S715" s="747"/>
      <c r="T715" s="747"/>
      <c r="U715" s="748">
        <v>0</v>
      </c>
      <c r="W715" s="20" t="s">
        <v>574</v>
      </c>
      <c r="X715" s="288"/>
      <c r="Y715" s="10"/>
      <c r="Z715" s="10"/>
      <c r="AA715" s="531">
        <v>0</v>
      </c>
      <c r="AC715" s="20" t="s">
        <v>311</v>
      </c>
      <c r="AD715" s="288"/>
      <c r="AE715" s="10"/>
      <c r="AF715" s="10"/>
      <c r="AG715" s="531">
        <v>0</v>
      </c>
      <c r="AI715" s="20" t="s">
        <v>473</v>
      </c>
      <c r="AJ715" s="10"/>
      <c r="AK715" s="10"/>
      <c r="AL715" s="10"/>
      <c r="AM715" s="531">
        <v>0.30000001192092896</v>
      </c>
      <c r="AO715" s="20" t="s">
        <v>388</v>
      </c>
      <c r="AP715" s="10"/>
      <c r="AQ715" s="10"/>
      <c r="AR715" s="10"/>
      <c r="AS715" s="531">
        <v>0.40999999642372131</v>
      </c>
    </row>
    <row r="716" spans="5:45" x14ac:dyDescent="0.3">
      <c r="E716" s="982" t="s">
        <v>1040</v>
      </c>
      <c r="F716" s="979"/>
      <c r="G716" s="980"/>
      <c r="H716" s="980"/>
      <c r="I716" s="981">
        <v>0</v>
      </c>
      <c r="K716" s="852" t="s">
        <v>1061</v>
      </c>
      <c r="L716" s="853"/>
      <c r="M716" s="853"/>
      <c r="N716" s="854"/>
      <c r="O716" s="855">
        <v>0</v>
      </c>
      <c r="Q716" s="745" t="s">
        <v>592</v>
      </c>
      <c r="R716" s="746"/>
      <c r="S716" s="747"/>
      <c r="T716" s="747"/>
      <c r="U716" s="748">
        <v>0</v>
      </c>
      <c r="W716" s="20" t="s">
        <v>1085</v>
      </c>
      <c r="X716" s="288"/>
      <c r="Y716" s="10"/>
      <c r="Z716" s="10"/>
      <c r="AA716" s="531">
        <v>0</v>
      </c>
      <c r="AC716" s="20" t="s">
        <v>590</v>
      </c>
      <c r="AD716" s="288"/>
      <c r="AE716" s="10"/>
      <c r="AF716" s="10"/>
      <c r="AG716" s="531">
        <v>0</v>
      </c>
      <c r="AI716" s="20" t="s">
        <v>289</v>
      </c>
      <c r="AJ716" s="10"/>
      <c r="AK716" s="10"/>
      <c r="AL716" s="10"/>
      <c r="AM716" s="531">
        <v>0.28999999165534973</v>
      </c>
      <c r="AO716" s="20" t="s">
        <v>389</v>
      </c>
      <c r="AP716" s="10"/>
      <c r="AQ716" s="10"/>
      <c r="AR716" s="10"/>
      <c r="AS716" s="531">
        <v>0.38999998569488525</v>
      </c>
    </row>
    <row r="717" spans="5:45" x14ac:dyDescent="0.3">
      <c r="E717" s="982" t="s">
        <v>1041</v>
      </c>
      <c r="F717" s="979"/>
      <c r="G717" s="980"/>
      <c r="H717" s="980"/>
      <c r="I717" s="981">
        <v>0</v>
      </c>
      <c r="K717" s="852" t="s">
        <v>1063</v>
      </c>
      <c r="L717" s="853"/>
      <c r="M717" s="853"/>
      <c r="N717" s="854"/>
      <c r="O717" s="855">
        <v>0</v>
      </c>
      <c r="Q717" s="745" t="s">
        <v>594</v>
      </c>
      <c r="R717" s="746"/>
      <c r="S717" s="747"/>
      <c r="T717" s="747"/>
      <c r="U717" s="748">
        <v>0</v>
      </c>
      <c r="W717" s="20" t="s">
        <v>1088</v>
      </c>
      <c r="X717" s="288"/>
      <c r="Y717" s="10"/>
      <c r="Z717" s="10"/>
      <c r="AA717" s="531">
        <v>0</v>
      </c>
      <c r="AC717" s="20" t="s">
        <v>418</v>
      </c>
      <c r="AD717" s="288"/>
      <c r="AE717" s="10"/>
      <c r="AF717" s="10"/>
      <c r="AG717" s="531">
        <v>0</v>
      </c>
      <c r="AI717" s="20" t="s">
        <v>202</v>
      </c>
      <c r="AJ717" s="10"/>
      <c r="AK717" s="10"/>
      <c r="AL717" s="10"/>
      <c r="AM717" s="531">
        <v>0.18000000715255737</v>
      </c>
      <c r="AO717" s="20" t="s">
        <v>206</v>
      </c>
      <c r="AP717" s="10"/>
      <c r="AQ717" s="10"/>
      <c r="AR717" s="10"/>
      <c r="AS717" s="531">
        <v>0.34999999403953552</v>
      </c>
    </row>
    <row r="718" spans="5:45" x14ac:dyDescent="0.3">
      <c r="E718" s="982" t="s">
        <v>1045</v>
      </c>
      <c r="F718" s="979"/>
      <c r="G718" s="980"/>
      <c r="H718" s="980"/>
      <c r="I718" s="981">
        <v>0</v>
      </c>
      <c r="K718" s="852" t="s">
        <v>1064</v>
      </c>
      <c r="L718" s="853"/>
      <c r="M718" s="853"/>
      <c r="N718" s="854"/>
      <c r="O718" s="855">
        <v>0</v>
      </c>
      <c r="Q718" s="745" t="s">
        <v>595</v>
      </c>
      <c r="R718" s="746"/>
      <c r="S718" s="747"/>
      <c r="T718" s="747"/>
      <c r="U718" s="748">
        <v>0</v>
      </c>
      <c r="W718" s="20" t="s">
        <v>578</v>
      </c>
      <c r="X718" s="288"/>
      <c r="Y718" s="10"/>
      <c r="Z718" s="10"/>
      <c r="AA718" s="531">
        <v>0</v>
      </c>
      <c r="AC718" s="20" t="s">
        <v>419</v>
      </c>
      <c r="AD718" s="288"/>
      <c r="AE718" s="10"/>
      <c r="AF718" s="10"/>
      <c r="AG718" s="531">
        <v>0</v>
      </c>
      <c r="AI718" s="20" t="s">
        <v>394</v>
      </c>
      <c r="AJ718" s="10"/>
      <c r="AK718" s="10"/>
      <c r="AL718" s="10"/>
      <c r="AM718" s="531">
        <v>0</v>
      </c>
      <c r="AO718" s="20" t="s">
        <v>295</v>
      </c>
      <c r="AP718" s="10"/>
      <c r="AQ718" s="10"/>
      <c r="AR718" s="10"/>
      <c r="AS718" s="531">
        <v>0.20000000298023224</v>
      </c>
    </row>
    <row r="719" spans="5:45" ht="14.45" customHeight="1" x14ac:dyDescent="0.3">
      <c r="E719" s="982" t="s">
        <v>1647</v>
      </c>
      <c r="F719" s="979"/>
      <c r="G719" s="980"/>
      <c r="H719" s="980"/>
      <c r="I719" s="981">
        <v>0</v>
      </c>
      <c r="K719" s="852" t="s">
        <v>1460</v>
      </c>
      <c r="L719" s="853"/>
      <c r="M719" s="853"/>
      <c r="N719" s="854"/>
      <c r="O719" s="855">
        <v>0</v>
      </c>
      <c r="Q719" s="745" t="s">
        <v>1115</v>
      </c>
      <c r="R719" s="746"/>
      <c r="S719" s="747"/>
      <c r="T719" s="747"/>
      <c r="U719" s="748">
        <v>0</v>
      </c>
      <c r="W719" s="20" t="s">
        <v>1090</v>
      </c>
      <c r="X719" s="288"/>
      <c r="Y719" s="10"/>
      <c r="Z719" s="10"/>
      <c r="AA719" s="531">
        <v>0</v>
      </c>
      <c r="AC719" s="20" t="s">
        <v>332</v>
      </c>
      <c r="AD719" s="288"/>
      <c r="AE719" s="10"/>
      <c r="AF719" s="10"/>
      <c r="AG719" s="531">
        <v>0</v>
      </c>
      <c r="AI719" s="20" t="s">
        <v>43</v>
      </c>
      <c r="AJ719" s="10"/>
      <c r="AK719" s="10"/>
      <c r="AL719" s="10"/>
      <c r="AM719" s="531">
        <v>0</v>
      </c>
      <c r="AO719" s="1222" t="s">
        <v>1548</v>
      </c>
      <c r="AP719" s="1222"/>
      <c r="AQ719" s="1222"/>
      <c r="AR719" s="1222"/>
      <c r="AS719" s="1222"/>
    </row>
    <row r="720" spans="5:45" x14ac:dyDescent="0.3">
      <c r="E720" s="982" t="s">
        <v>1648</v>
      </c>
      <c r="F720" s="979"/>
      <c r="G720" s="980"/>
      <c r="H720" s="980"/>
      <c r="I720" s="981">
        <v>0</v>
      </c>
      <c r="K720" s="852" t="s">
        <v>42</v>
      </c>
      <c r="L720" s="853"/>
      <c r="M720" s="853"/>
      <c r="N720" s="854"/>
      <c r="O720" s="855">
        <v>0</v>
      </c>
      <c r="Q720" s="745" t="s">
        <v>1398</v>
      </c>
      <c r="R720" s="746"/>
      <c r="S720" s="747"/>
      <c r="T720" s="747"/>
      <c r="U720" s="748">
        <v>0.27300000000000002</v>
      </c>
      <c r="W720" s="20" t="s">
        <v>1093</v>
      </c>
      <c r="X720" s="288"/>
      <c r="Y720" s="10"/>
      <c r="Z720" s="10"/>
      <c r="AA720" s="531">
        <v>0</v>
      </c>
      <c r="AC720" s="20" t="s">
        <v>591</v>
      </c>
      <c r="AD720" s="288"/>
      <c r="AE720" s="10"/>
      <c r="AF720" s="10"/>
      <c r="AG720" s="531">
        <v>0.21</v>
      </c>
      <c r="AI720" s="20" t="s">
        <v>383</v>
      </c>
      <c r="AJ720" s="10"/>
      <c r="AK720" s="10"/>
      <c r="AL720" s="10"/>
      <c r="AM720" s="531">
        <v>0.23999999463558197</v>
      </c>
      <c r="AO720" s="1223"/>
      <c r="AP720" s="1223"/>
      <c r="AQ720" s="1223"/>
      <c r="AR720" s="1223"/>
      <c r="AS720" s="1223"/>
    </row>
    <row r="721" spans="5:39" x14ac:dyDescent="0.3">
      <c r="E721" s="982" t="s">
        <v>1049</v>
      </c>
      <c r="F721" s="979"/>
      <c r="G721" s="980"/>
      <c r="H721" s="980"/>
      <c r="I721" s="981">
        <v>0.05</v>
      </c>
      <c r="K721" s="852" t="s">
        <v>195</v>
      </c>
      <c r="L721" s="853"/>
      <c r="M721" s="853"/>
      <c r="N721" s="854"/>
      <c r="O721" s="855">
        <v>0</v>
      </c>
      <c r="Q721" s="745" t="s">
        <v>1117</v>
      </c>
      <c r="R721" s="746"/>
      <c r="S721" s="747"/>
      <c r="T721" s="747"/>
      <c r="U721" s="748">
        <v>0.26</v>
      </c>
      <c r="W721" s="20" t="s">
        <v>1094</v>
      </c>
      <c r="X721" s="288"/>
      <c r="Y721" s="10"/>
      <c r="Z721" s="10"/>
      <c r="AA721" s="531">
        <v>0</v>
      </c>
      <c r="AC721" s="20" t="s">
        <v>420</v>
      </c>
      <c r="AD721" s="288"/>
      <c r="AE721" s="10"/>
      <c r="AF721" s="10"/>
      <c r="AG721" s="531">
        <v>0</v>
      </c>
      <c r="AI721" s="20" t="s">
        <v>438</v>
      </c>
      <c r="AJ721" s="10"/>
      <c r="AK721" s="10"/>
      <c r="AL721" s="10"/>
      <c r="AM721" s="531">
        <v>0</v>
      </c>
    </row>
    <row r="722" spans="5:39" x14ac:dyDescent="0.3">
      <c r="E722" s="982" t="s">
        <v>1649</v>
      </c>
      <c r="F722" s="979"/>
      <c r="G722" s="980"/>
      <c r="H722" s="980"/>
      <c r="I722" s="981">
        <v>0</v>
      </c>
      <c r="K722" s="852" t="s">
        <v>1464</v>
      </c>
      <c r="L722" s="853"/>
      <c r="M722" s="853"/>
      <c r="N722" s="854"/>
      <c r="O722" s="855">
        <v>0</v>
      </c>
      <c r="Q722" s="745" t="s">
        <v>1119</v>
      </c>
      <c r="R722" s="746"/>
      <c r="S722" s="747"/>
      <c r="T722" s="747"/>
      <c r="U722" s="748">
        <v>0</v>
      </c>
      <c r="W722" s="20" t="s">
        <v>581</v>
      </c>
      <c r="X722" s="288"/>
      <c r="Y722" s="10"/>
      <c r="Z722" s="10"/>
      <c r="AA722" s="531">
        <v>7.6999999999999999E-2</v>
      </c>
      <c r="AC722" s="20" t="s">
        <v>592</v>
      </c>
      <c r="AD722" s="288"/>
      <c r="AE722" s="10"/>
      <c r="AF722" s="10"/>
      <c r="AG722" s="531">
        <v>0</v>
      </c>
      <c r="AI722" s="20" t="s">
        <v>203</v>
      </c>
      <c r="AJ722" s="10"/>
      <c r="AK722" s="10"/>
      <c r="AL722" s="10"/>
      <c r="AM722" s="531">
        <v>0</v>
      </c>
    </row>
    <row r="723" spans="5:39" x14ac:dyDescent="0.3">
      <c r="E723" s="982" t="s">
        <v>1050</v>
      </c>
      <c r="F723" s="979"/>
      <c r="G723" s="980"/>
      <c r="H723" s="980"/>
      <c r="I723" s="981">
        <v>0</v>
      </c>
      <c r="K723" s="852" t="s">
        <v>1465</v>
      </c>
      <c r="L723" s="853"/>
      <c r="M723" s="853"/>
      <c r="N723" s="854"/>
      <c r="O723" s="855">
        <v>0</v>
      </c>
      <c r="Q723" s="745" t="s">
        <v>1122</v>
      </c>
      <c r="R723" s="746"/>
      <c r="S723" s="747"/>
      <c r="T723" s="747"/>
      <c r="U723" s="748">
        <v>0</v>
      </c>
      <c r="W723" s="20" t="s">
        <v>950</v>
      </c>
      <c r="X723" s="288"/>
      <c r="Y723" s="10"/>
      <c r="Z723" s="10"/>
      <c r="AA723" s="531">
        <v>0</v>
      </c>
      <c r="AC723" s="20" t="s">
        <v>593</v>
      </c>
      <c r="AD723" s="288"/>
      <c r="AE723" s="10"/>
      <c r="AF723" s="10"/>
      <c r="AG723" s="531">
        <v>0</v>
      </c>
      <c r="AI723" s="20" t="s">
        <v>290</v>
      </c>
      <c r="AJ723" s="10"/>
      <c r="AK723" s="10"/>
      <c r="AL723" s="10"/>
      <c r="AM723" s="531">
        <v>0</v>
      </c>
    </row>
    <row r="724" spans="5:39" x14ac:dyDescent="0.3">
      <c r="E724" s="982" t="s">
        <v>1051</v>
      </c>
      <c r="F724" s="979"/>
      <c r="G724" s="980"/>
      <c r="H724" s="980"/>
      <c r="I724" s="981">
        <v>0</v>
      </c>
      <c r="K724" s="852" t="s">
        <v>1081</v>
      </c>
      <c r="L724" s="853"/>
      <c r="M724" s="853"/>
      <c r="N724" s="854"/>
      <c r="O724" s="855">
        <v>1.2E-2</v>
      </c>
      <c r="Q724" s="745" t="s">
        <v>1123</v>
      </c>
      <c r="R724" s="746"/>
      <c r="S724" s="747"/>
      <c r="T724" s="747"/>
      <c r="U724" s="748">
        <v>0</v>
      </c>
      <c r="W724" s="20" t="s">
        <v>104</v>
      </c>
      <c r="X724" s="288"/>
      <c r="Y724" s="10"/>
      <c r="Z724" s="10"/>
      <c r="AA724" s="531">
        <v>0</v>
      </c>
      <c r="AC724" s="20" t="s">
        <v>421</v>
      </c>
      <c r="AD724" s="288"/>
      <c r="AE724" s="10"/>
      <c r="AF724" s="10"/>
      <c r="AG724" s="531">
        <v>0.2</v>
      </c>
      <c r="AI724" s="20" t="s">
        <v>385</v>
      </c>
      <c r="AJ724" s="10"/>
      <c r="AK724" s="10"/>
      <c r="AL724" s="10"/>
      <c r="AM724" s="531">
        <v>0</v>
      </c>
    </row>
    <row r="725" spans="5:39" x14ac:dyDescent="0.3">
      <c r="E725" s="982" t="s">
        <v>1053</v>
      </c>
      <c r="F725" s="979"/>
      <c r="G725" s="980"/>
      <c r="H725" s="980"/>
      <c r="I725" s="981">
        <v>0</v>
      </c>
      <c r="K725" s="852" t="s">
        <v>1083</v>
      </c>
      <c r="L725" s="853"/>
      <c r="M725" s="853"/>
      <c r="N725" s="854"/>
      <c r="O725" s="855">
        <v>0</v>
      </c>
      <c r="Q725" s="745" t="s">
        <v>1127</v>
      </c>
      <c r="R725" s="746"/>
      <c r="S725" s="747"/>
      <c r="T725" s="747"/>
      <c r="U725" s="748">
        <v>0</v>
      </c>
      <c r="W725" s="20" t="s">
        <v>1097</v>
      </c>
      <c r="X725" s="288"/>
      <c r="Y725" s="10"/>
      <c r="Z725" s="10"/>
      <c r="AA725" s="531">
        <v>0</v>
      </c>
      <c r="AC725" s="20" t="s">
        <v>594</v>
      </c>
      <c r="AD725" s="288"/>
      <c r="AE725" s="10"/>
      <c r="AF725" s="10"/>
      <c r="AG725" s="531">
        <v>0</v>
      </c>
      <c r="AI725" s="20" t="s">
        <v>204</v>
      </c>
      <c r="AJ725" s="10"/>
      <c r="AK725" s="10"/>
      <c r="AL725" s="10"/>
      <c r="AM725" s="531">
        <v>0</v>
      </c>
    </row>
    <row r="726" spans="5:39" x14ac:dyDescent="0.3">
      <c r="E726" s="982" t="s">
        <v>939</v>
      </c>
      <c r="F726" s="979"/>
      <c r="G726" s="980"/>
      <c r="H726" s="980"/>
      <c r="I726" s="981">
        <v>0</v>
      </c>
      <c r="K726" s="852" t="s">
        <v>1088</v>
      </c>
      <c r="L726" s="853"/>
      <c r="M726" s="853"/>
      <c r="N726" s="854"/>
      <c r="O726" s="855">
        <v>0.25900000000000001</v>
      </c>
      <c r="Q726" s="745" t="s">
        <v>1128</v>
      </c>
      <c r="R726" s="746"/>
      <c r="S726" s="747"/>
      <c r="T726" s="747"/>
      <c r="U726" s="748">
        <v>0</v>
      </c>
      <c r="W726" s="20" t="s">
        <v>1098</v>
      </c>
      <c r="X726" s="288"/>
      <c r="Y726" s="10"/>
      <c r="Z726" s="10"/>
      <c r="AA726" s="531">
        <v>0</v>
      </c>
      <c r="AC726" s="20" t="s">
        <v>595</v>
      </c>
      <c r="AD726" s="288"/>
      <c r="AE726" s="10"/>
      <c r="AF726" s="10"/>
      <c r="AG726" s="531">
        <v>0</v>
      </c>
      <c r="AI726" s="20" t="s">
        <v>386</v>
      </c>
      <c r="AJ726" s="10"/>
      <c r="AK726" s="10"/>
      <c r="AL726" s="10"/>
      <c r="AM726" s="531">
        <v>0</v>
      </c>
    </row>
    <row r="727" spans="5:39" x14ac:dyDescent="0.3">
      <c r="E727" s="982" t="s">
        <v>1055</v>
      </c>
      <c r="F727" s="979"/>
      <c r="G727" s="980"/>
      <c r="H727" s="980"/>
      <c r="I727" s="981">
        <v>0</v>
      </c>
      <c r="K727" s="852" t="s">
        <v>1395</v>
      </c>
      <c r="L727" s="853"/>
      <c r="M727" s="853"/>
      <c r="N727" s="854"/>
      <c r="O727" s="855">
        <v>0</v>
      </c>
      <c r="Q727" s="745" t="s">
        <v>1129</v>
      </c>
      <c r="R727" s="746"/>
      <c r="S727" s="747"/>
      <c r="T727" s="747"/>
      <c r="U727" s="748">
        <v>0.26900000000000002</v>
      </c>
      <c r="W727" s="20" t="s">
        <v>583</v>
      </c>
      <c r="X727" s="288"/>
      <c r="Y727" s="10"/>
      <c r="Z727" s="10"/>
      <c r="AA727" s="531">
        <v>0</v>
      </c>
      <c r="AC727" s="20" t="s">
        <v>379</v>
      </c>
      <c r="AD727" s="288"/>
      <c r="AE727" s="10"/>
      <c r="AF727" s="10"/>
      <c r="AG727" s="531">
        <v>0</v>
      </c>
      <c r="AI727" s="20" t="s">
        <v>439</v>
      </c>
      <c r="AJ727" s="10"/>
      <c r="AK727" s="10"/>
      <c r="AL727" s="10"/>
      <c r="AM727" s="531">
        <v>0</v>
      </c>
    </row>
    <row r="728" spans="5:39" x14ac:dyDescent="0.3">
      <c r="E728" s="982" t="s">
        <v>559</v>
      </c>
      <c r="F728" s="979"/>
      <c r="G728" s="980"/>
      <c r="H728" s="980"/>
      <c r="I728" s="981">
        <v>0</v>
      </c>
      <c r="K728" s="852" t="s">
        <v>580</v>
      </c>
      <c r="L728" s="853"/>
      <c r="M728" s="853"/>
      <c r="N728" s="854"/>
      <c r="O728" s="855">
        <v>4.0000000000000001E-3</v>
      </c>
      <c r="Q728" s="745" t="s">
        <v>1130</v>
      </c>
      <c r="R728" s="746"/>
      <c r="S728" s="747"/>
      <c r="T728" s="747"/>
      <c r="U728" s="748">
        <v>0</v>
      </c>
      <c r="W728" s="20" t="s">
        <v>373</v>
      </c>
      <c r="X728" s="288"/>
      <c r="Y728" s="10"/>
      <c r="Z728" s="10"/>
      <c r="AA728" s="531">
        <v>4.2999999999999997E-2</v>
      </c>
      <c r="AC728" s="20" t="s">
        <v>596</v>
      </c>
      <c r="AD728" s="288"/>
      <c r="AE728" s="10"/>
      <c r="AF728" s="10"/>
      <c r="AG728" s="531">
        <v>0</v>
      </c>
      <c r="AI728" s="20" t="s">
        <v>425</v>
      </c>
      <c r="AJ728" s="10"/>
      <c r="AK728" s="10"/>
      <c r="AL728" s="10"/>
      <c r="AM728" s="531">
        <v>0</v>
      </c>
    </row>
    <row r="729" spans="5:39" x14ac:dyDescent="0.3">
      <c r="E729" s="982" t="s">
        <v>1056</v>
      </c>
      <c r="F729" s="979"/>
      <c r="G729" s="980"/>
      <c r="H729" s="980"/>
      <c r="I729" s="981">
        <v>0</v>
      </c>
      <c r="K729" s="852" t="s">
        <v>1094</v>
      </c>
      <c r="L729" s="853"/>
      <c r="M729" s="853"/>
      <c r="N729" s="854"/>
      <c r="O729" s="855">
        <v>0</v>
      </c>
      <c r="Q729" s="745" t="s">
        <v>1143</v>
      </c>
      <c r="R729" s="746"/>
      <c r="S729" s="747"/>
      <c r="T729" s="747"/>
      <c r="U729" s="748">
        <v>0.27300000000000002</v>
      </c>
      <c r="W729" s="20" t="s">
        <v>951</v>
      </c>
      <c r="X729" s="288"/>
      <c r="Y729" s="10"/>
      <c r="Z729" s="10"/>
      <c r="AA729" s="531">
        <v>0</v>
      </c>
      <c r="AC729" s="20" t="s">
        <v>380</v>
      </c>
      <c r="AD729" s="288"/>
      <c r="AE729" s="10"/>
      <c r="AF729" s="10"/>
      <c r="AG729" s="531">
        <v>0</v>
      </c>
      <c r="AI729" s="20" t="s">
        <v>169</v>
      </c>
      <c r="AJ729" s="10"/>
      <c r="AK729" s="10"/>
      <c r="AL729" s="10"/>
      <c r="AM729" s="531">
        <v>0</v>
      </c>
    </row>
    <row r="730" spans="5:39" x14ac:dyDescent="0.3">
      <c r="E730" s="982" t="s">
        <v>1059</v>
      </c>
      <c r="F730" s="979"/>
      <c r="G730" s="980"/>
      <c r="H730" s="980"/>
      <c r="I730" s="981">
        <v>0</v>
      </c>
      <c r="K730" s="852" t="s">
        <v>1095</v>
      </c>
      <c r="L730" s="853"/>
      <c r="M730" s="853"/>
      <c r="N730" s="854"/>
      <c r="O730" s="855">
        <v>0</v>
      </c>
      <c r="Q730" s="745" t="s">
        <v>1146</v>
      </c>
      <c r="R730" s="746"/>
      <c r="S730" s="747"/>
      <c r="T730" s="747"/>
      <c r="U730" s="748">
        <v>4.0000000000000001E-3</v>
      </c>
      <c r="W730" s="20" t="s">
        <v>1099</v>
      </c>
      <c r="X730" s="288"/>
      <c r="Y730" s="10"/>
      <c r="Z730" s="10"/>
      <c r="AA730" s="531">
        <v>0</v>
      </c>
      <c r="AC730" s="20" t="s">
        <v>460</v>
      </c>
      <c r="AD730" s="288"/>
      <c r="AE730" s="10"/>
      <c r="AF730" s="10"/>
      <c r="AG730" s="531">
        <v>0</v>
      </c>
      <c r="AI730" s="20" t="s">
        <v>440</v>
      </c>
      <c r="AJ730" s="10"/>
      <c r="AK730" s="10"/>
      <c r="AL730" s="10"/>
      <c r="AM730" s="531">
        <v>0.30000001192092896</v>
      </c>
    </row>
    <row r="731" spans="5:39" x14ac:dyDescent="0.3">
      <c r="E731" s="982" t="s">
        <v>1060</v>
      </c>
      <c r="F731" s="979"/>
      <c r="G731" s="980"/>
      <c r="H731" s="980"/>
      <c r="I731" s="981">
        <v>0</v>
      </c>
      <c r="K731" s="852" t="s">
        <v>950</v>
      </c>
      <c r="L731" s="853"/>
      <c r="M731" s="853"/>
      <c r="N731" s="854"/>
      <c r="O731" s="855">
        <v>0.20799999999999999</v>
      </c>
      <c r="Q731" s="745" t="s">
        <v>1399</v>
      </c>
      <c r="R731" s="746"/>
      <c r="S731" s="747"/>
      <c r="T731" s="747"/>
      <c r="U731" s="748">
        <v>0</v>
      </c>
      <c r="W731" s="20" t="s">
        <v>1100</v>
      </c>
      <c r="X731" s="288"/>
      <c r="Y731" s="10"/>
      <c r="Z731" s="10"/>
      <c r="AA731" s="531">
        <v>0</v>
      </c>
      <c r="AC731" s="20" t="s">
        <v>422</v>
      </c>
      <c r="AD731" s="288"/>
      <c r="AE731" s="10"/>
      <c r="AF731" s="10"/>
      <c r="AG731" s="531">
        <v>0.25</v>
      </c>
      <c r="AI731" s="20" t="s">
        <v>396</v>
      </c>
      <c r="AJ731" s="10"/>
      <c r="AK731" s="10"/>
      <c r="AL731" s="10"/>
      <c r="AM731" s="531">
        <v>0</v>
      </c>
    </row>
    <row r="732" spans="5:39" x14ac:dyDescent="0.3">
      <c r="E732" s="982" t="s">
        <v>1061</v>
      </c>
      <c r="F732" s="979"/>
      <c r="G732" s="980"/>
      <c r="H732" s="980"/>
      <c r="I732" s="981">
        <v>0</v>
      </c>
      <c r="K732" s="852" t="s">
        <v>104</v>
      </c>
      <c r="L732" s="853"/>
      <c r="M732" s="853"/>
      <c r="N732" s="854"/>
      <c r="O732" s="855">
        <v>0</v>
      </c>
      <c r="Q732" s="745" t="s">
        <v>1400</v>
      </c>
      <c r="R732" s="746"/>
      <c r="S732" s="747"/>
      <c r="T732" s="747"/>
      <c r="U732" s="748">
        <v>0</v>
      </c>
      <c r="W732" s="20" t="s">
        <v>1101</v>
      </c>
      <c r="X732" s="288"/>
      <c r="Y732" s="10"/>
      <c r="Z732" s="10"/>
      <c r="AA732" s="531">
        <v>0.24299999999999999</v>
      </c>
      <c r="AC732" s="20" t="s">
        <v>423</v>
      </c>
      <c r="AD732" s="288"/>
      <c r="AE732" s="10"/>
      <c r="AF732" s="10"/>
      <c r="AG732" s="531">
        <v>0</v>
      </c>
      <c r="AI732" s="20" t="s">
        <v>291</v>
      </c>
      <c r="AJ732" s="10"/>
      <c r="AK732" s="10"/>
      <c r="AL732" s="10"/>
      <c r="AM732" s="531">
        <v>0</v>
      </c>
    </row>
    <row r="733" spans="5:39" x14ac:dyDescent="0.3">
      <c r="E733" s="982" t="s">
        <v>1062</v>
      </c>
      <c r="F733" s="979"/>
      <c r="G733" s="980"/>
      <c r="H733" s="980"/>
      <c r="I733" s="981">
        <v>0</v>
      </c>
      <c r="K733" s="852" t="s">
        <v>1098</v>
      </c>
      <c r="L733" s="853"/>
      <c r="M733" s="853"/>
      <c r="N733" s="854"/>
      <c r="O733" s="855">
        <v>0</v>
      </c>
      <c r="Q733" s="745" t="s">
        <v>1147</v>
      </c>
      <c r="R733" s="746"/>
      <c r="S733" s="747"/>
      <c r="T733" s="747"/>
      <c r="U733" s="748">
        <v>0</v>
      </c>
      <c r="W733" s="20" t="s">
        <v>1103</v>
      </c>
      <c r="X733" s="288"/>
      <c r="Y733" s="10"/>
      <c r="Z733" s="10"/>
      <c r="AA733" s="531">
        <v>0.25700000000000001</v>
      </c>
      <c r="AC733" s="20" t="s">
        <v>597</v>
      </c>
      <c r="AD733" s="288"/>
      <c r="AE733" s="10"/>
      <c r="AF733" s="10"/>
      <c r="AG733" s="531">
        <v>0.24</v>
      </c>
      <c r="AI733" s="20" t="s">
        <v>170</v>
      </c>
      <c r="AJ733" s="10"/>
      <c r="AK733" s="10"/>
      <c r="AL733" s="10"/>
      <c r="AM733" s="531">
        <v>0</v>
      </c>
    </row>
    <row r="734" spans="5:39" x14ac:dyDescent="0.3">
      <c r="E734" s="982" t="s">
        <v>1063</v>
      </c>
      <c r="F734" s="979"/>
      <c r="G734" s="980"/>
      <c r="H734" s="980"/>
      <c r="I734" s="981">
        <v>0</v>
      </c>
      <c r="K734" s="852" t="s">
        <v>1100</v>
      </c>
      <c r="L734" s="853"/>
      <c r="M734" s="853"/>
      <c r="N734" s="854"/>
      <c r="O734" s="855">
        <v>0</v>
      </c>
      <c r="Q734" s="745" t="s">
        <v>1148</v>
      </c>
      <c r="R734" s="746"/>
      <c r="S734" s="747"/>
      <c r="T734" s="747"/>
      <c r="U734" s="748">
        <v>0.27300000000000002</v>
      </c>
      <c r="W734" s="20" t="s">
        <v>1104</v>
      </c>
      <c r="X734" s="288"/>
      <c r="Y734" s="10"/>
      <c r="Z734" s="10"/>
      <c r="AA734" s="531">
        <v>0.25900000000000001</v>
      </c>
      <c r="AC734" s="20" t="s">
        <v>598</v>
      </c>
      <c r="AD734" s="288"/>
      <c r="AE734" s="10"/>
      <c r="AF734" s="10"/>
      <c r="AG734" s="531">
        <v>0</v>
      </c>
      <c r="AI734" s="20" t="s">
        <v>441</v>
      </c>
      <c r="AJ734" s="10"/>
      <c r="AK734" s="10"/>
      <c r="AL734" s="10"/>
      <c r="AM734" s="531">
        <v>0</v>
      </c>
    </row>
    <row r="735" spans="5:39" x14ac:dyDescent="0.3">
      <c r="E735" s="982" t="s">
        <v>1064</v>
      </c>
      <c r="F735" s="979"/>
      <c r="G735" s="980"/>
      <c r="H735" s="980"/>
      <c r="I735" s="981">
        <v>0</v>
      </c>
      <c r="K735" s="852" t="s">
        <v>1467</v>
      </c>
      <c r="L735" s="853"/>
      <c r="M735" s="853"/>
      <c r="N735" s="854"/>
      <c r="O735" s="855">
        <v>0</v>
      </c>
      <c r="Q735" s="745" t="s">
        <v>396</v>
      </c>
      <c r="R735" s="746"/>
      <c r="S735" s="747"/>
      <c r="T735" s="747"/>
      <c r="U735" s="748">
        <v>0</v>
      </c>
      <c r="W735" s="20" t="s">
        <v>1105</v>
      </c>
      <c r="X735" s="288"/>
      <c r="Y735" s="10"/>
      <c r="Z735" s="10"/>
      <c r="AA735" s="531">
        <v>0.247</v>
      </c>
      <c r="AC735" s="20" t="s">
        <v>444</v>
      </c>
      <c r="AD735" s="288"/>
      <c r="AE735" s="10"/>
      <c r="AF735" s="10"/>
      <c r="AG735" s="531">
        <v>0</v>
      </c>
      <c r="AI735" s="20" t="s">
        <v>474</v>
      </c>
      <c r="AJ735" s="10"/>
      <c r="AK735" s="10"/>
      <c r="AL735" s="10"/>
      <c r="AM735" s="531">
        <v>0</v>
      </c>
    </row>
    <row r="736" spans="5:39" x14ac:dyDescent="0.3">
      <c r="E736" s="982" t="s">
        <v>1460</v>
      </c>
      <c r="F736" s="979"/>
      <c r="G736" s="980"/>
      <c r="H736" s="980"/>
      <c r="I736" s="981">
        <v>0</v>
      </c>
      <c r="K736" s="852" t="s">
        <v>1109</v>
      </c>
      <c r="L736" s="853"/>
      <c r="M736" s="853"/>
      <c r="N736" s="854"/>
      <c r="O736" s="855">
        <v>0.17</v>
      </c>
      <c r="Q736" s="745" t="s">
        <v>1160</v>
      </c>
      <c r="R736" s="746"/>
      <c r="S736" s="747"/>
      <c r="T736" s="747"/>
      <c r="U736" s="748">
        <v>0</v>
      </c>
      <c r="W736" s="20" t="s">
        <v>433</v>
      </c>
      <c r="X736" s="288"/>
      <c r="Y736" s="10"/>
      <c r="Z736" s="10"/>
      <c r="AA736" s="531">
        <v>0.24299999999999999</v>
      </c>
      <c r="AC736" s="20" t="s">
        <v>281</v>
      </c>
      <c r="AD736" s="288"/>
      <c r="AE736" s="10"/>
      <c r="AF736" s="10"/>
      <c r="AG736" s="531">
        <v>0</v>
      </c>
      <c r="AI736" s="20" t="s">
        <v>442</v>
      </c>
      <c r="AJ736" s="10"/>
      <c r="AK736" s="10"/>
      <c r="AL736" s="10"/>
      <c r="AM736" s="531">
        <v>0</v>
      </c>
    </row>
    <row r="737" spans="5:40" x14ac:dyDescent="0.3">
      <c r="E737" s="982" t="s">
        <v>42</v>
      </c>
      <c r="F737" s="979"/>
      <c r="G737" s="980"/>
      <c r="H737" s="980"/>
      <c r="I737" s="981">
        <v>0</v>
      </c>
      <c r="K737" s="852" t="s">
        <v>418</v>
      </c>
      <c r="L737" s="853"/>
      <c r="M737" s="853"/>
      <c r="N737" s="854"/>
      <c r="O737" s="855">
        <v>0</v>
      </c>
      <c r="Q737" s="745" t="s">
        <v>1161</v>
      </c>
      <c r="R737" s="746"/>
      <c r="S737" s="747"/>
      <c r="T737" s="747"/>
      <c r="U737" s="748">
        <v>0</v>
      </c>
      <c r="W737" s="20" t="s">
        <v>1107</v>
      </c>
      <c r="X737" s="288"/>
      <c r="Y737" s="10"/>
      <c r="Z737" s="10"/>
      <c r="AA737" s="531">
        <v>0</v>
      </c>
      <c r="AC737" s="20" t="s">
        <v>282</v>
      </c>
      <c r="AD737" s="288"/>
      <c r="AE737" s="10"/>
      <c r="AF737" s="10"/>
      <c r="AG737" s="531">
        <v>0</v>
      </c>
      <c r="AI737" s="20" t="s">
        <v>475</v>
      </c>
      <c r="AJ737" s="10"/>
      <c r="AK737" s="10"/>
      <c r="AL737" s="10"/>
      <c r="AM737" s="531">
        <v>0</v>
      </c>
    </row>
    <row r="738" spans="5:40" x14ac:dyDescent="0.3">
      <c r="E738" s="982" t="s">
        <v>1066</v>
      </c>
      <c r="F738" s="979"/>
      <c r="G738" s="980"/>
      <c r="H738" s="980"/>
      <c r="I738" s="981">
        <v>0</v>
      </c>
      <c r="K738" s="852" t="s">
        <v>419</v>
      </c>
      <c r="L738" s="853"/>
      <c r="M738" s="853"/>
      <c r="N738" s="854"/>
      <c r="O738" s="855">
        <v>0</v>
      </c>
      <c r="Q738" s="745" t="s">
        <v>1162</v>
      </c>
      <c r="R738" s="746"/>
      <c r="S738" s="747"/>
      <c r="T738" s="747"/>
      <c r="U738" s="748">
        <v>0</v>
      </c>
      <c r="W738" s="20" t="s">
        <v>1108</v>
      </c>
      <c r="X738" s="288"/>
      <c r="Y738" s="10"/>
      <c r="Z738" s="10"/>
      <c r="AA738" s="531">
        <v>0</v>
      </c>
      <c r="AC738" s="20" t="s">
        <v>283</v>
      </c>
      <c r="AD738" s="288"/>
      <c r="AE738" s="10"/>
      <c r="AF738" s="10"/>
      <c r="AG738" s="531">
        <v>0</v>
      </c>
      <c r="AI738" s="20" t="s">
        <v>426</v>
      </c>
      <c r="AJ738" s="10"/>
      <c r="AK738" s="10"/>
      <c r="AL738" s="10"/>
      <c r="AM738" s="531">
        <v>0</v>
      </c>
    </row>
    <row r="739" spans="5:40" x14ac:dyDescent="0.3">
      <c r="E739" s="982" t="s">
        <v>195</v>
      </c>
      <c r="F739" s="979"/>
      <c r="G739" s="980"/>
      <c r="H739" s="980"/>
      <c r="I739" s="981">
        <v>0</v>
      </c>
      <c r="K739" s="852" t="s">
        <v>1110</v>
      </c>
      <c r="L739" s="853"/>
      <c r="M739" s="853"/>
      <c r="N739" s="854"/>
      <c r="O739" s="855">
        <v>0</v>
      </c>
      <c r="Q739" s="745" t="s">
        <v>1401</v>
      </c>
      <c r="R739" s="746"/>
      <c r="S739" s="747"/>
      <c r="T739" s="747"/>
      <c r="U739" s="748">
        <v>0</v>
      </c>
      <c r="W739" s="20" t="s">
        <v>1109</v>
      </c>
      <c r="X739" s="288"/>
      <c r="Y739" s="10"/>
      <c r="Z739" s="10"/>
      <c r="AA739" s="531">
        <v>0.14399999999999999</v>
      </c>
      <c r="AC739" s="20" t="s">
        <v>313</v>
      </c>
      <c r="AD739" s="288"/>
      <c r="AE739" s="10"/>
      <c r="AF739" s="10"/>
      <c r="AG739" s="531">
        <v>0.02</v>
      </c>
      <c r="AI739" s="20" t="s">
        <v>293</v>
      </c>
      <c r="AJ739" s="10"/>
      <c r="AK739" s="10"/>
      <c r="AL739" s="10"/>
      <c r="AM739" s="531">
        <v>5.000000074505806E-2</v>
      </c>
    </row>
    <row r="740" spans="5:40" ht="14.45" customHeight="1" x14ac:dyDescent="0.3">
      <c r="E740" s="982" t="s">
        <v>1072</v>
      </c>
      <c r="F740" s="979"/>
      <c r="G740" s="980"/>
      <c r="H740" s="980"/>
      <c r="I740" s="981">
        <v>0.248</v>
      </c>
      <c r="K740" s="852" t="s">
        <v>1469</v>
      </c>
      <c r="L740" s="853"/>
      <c r="M740" s="853"/>
      <c r="N740" s="854"/>
      <c r="O740" s="855">
        <v>0</v>
      </c>
      <c r="Q740" s="1222" t="s">
        <v>1548</v>
      </c>
      <c r="R740" s="1222"/>
      <c r="S740" s="1222"/>
      <c r="T740" s="1222"/>
      <c r="U740" s="1222"/>
      <c r="W740" s="20" t="s">
        <v>590</v>
      </c>
      <c r="X740" s="288"/>
      <c r="Y740" s="10"/>
      <c r="Z740" s="10"/>
      <c r="AA740" s="531">
        <v>0.2</v>
      </c>
      <c r="AC740" s="20" t="s">
        <v>284</v>
      </c>
      <c r="AD740" s="288"/>
      <c r="AE740" s="10"/>
      <c r="AF740" s="10"/>
      <c r="AG740" s="531">
        <v>0</v>
      </c>
      <c r="AI740" s="20" t="s">
        <v>389</v>
      </c>
      <c r="AJ740" s="10"/>
      <c r="AK740" s="10"/>
      <c r="AL740" s="10"/>
      <c r="AM740" s="531">
        <v>0.27000001072883606</v>
      </c>
    </row>
    <row r="741" spans="5:40" x14ac:dyDescent="0.3">
      <c r="E741" s="982" t="s">
        <v>1464</v>
      </c>
      <c r="F741" s="979"/>
      <c r="G741" s="980"/>
      <c r="H741" s="980"/>
      <c r="I741" s="981">
        <v>0</v>
      </c>
      <c r="K741" s="852" t="s">
        <v>1470</v>
      </c>
      <c r="L741" s="853"/>
      <c r="M741" s="853"/>
      <c r="N741" s="854"/>
      <c r="O741" s="855">
        <v>0</v>
      </c>
      <c r="Q741" s="1223"/>
      <c r="R741" s="1223"/>
      <c r="S741" s="1223"/>
      <c r="T741" s="1223"/>
      <c r="U741" s="1223"/>
      <c r="W741" s="20" t="s">
        <v>418</v>
      </c>
      <c r="X741" s="288"/>
      <c r="Y741" s="10"/>
      <c r="Z741" s="10"/>
      <c r="AA741" s="531">
        <v>0</v>
      </c>
      <c r="AC741" s="20" t="s">
        <v>285</v>
      </c>
      <c r="AD741" s="288"/>
      <c r="AE741" s="10"/>
      <c r="AF741" s="10"/>
      <c r="AG741" s="531">
        <v>0</v>
      </c>
      <c r="AI741" s="20" t="s">
        <v>206</v>
      </c>
      <c r="AJ741" s="10"/>
      <c r="AK741" s="10"/>
      <c r="AL741" s="10"/>
      <c r="AM741" s="531">
        <v>0.2800000011920929</v>
      </c>
    </row>
    <row r="742" spans="5:40" x14ac:dyDescent="0.3">
      <c r="E742" s="982" t="s">
        <v>1075</v>
      </c>
      <c r="F742" s="979"/>
      <c r="G742" s="980"/>
      <c r="H742" s="980"/>
      <c r="I742" s="981">
        <v>0.105</v>
      </c>
      <c r="K742" s="852" t="s">
        <v>594</v>
      </c>
      <c r="L742" s="853"/>
      <c r="M742" s="853"/>
      <c r="N742" s="854"/>
      <c r="O742" s="855">
        <v>0</v>
      </c>
      <c r="W742" s="20" t="s">
        <v>419</v>
      </c>
      <c r="X742" s="288"/>
      <c r="Y742" s="10"/>
      <c r="Z742" s="10"/>
      <c r="AA742" s="531">
        <v>0</v>
      </c>
      <c r="AC742" s="20" t="s">
        <v>599</v>
      </c>
      <c r="AD742" s="288"/>
      <c r="AE742" s="10"/>
      <c r="AF742" s="10"/>
      <c r="AG742" s="531">
        <v>0</v>
      </c>
      <c r="AI742" s="20" t="s">
        <v>295</v>
      </c>
      <c r="AJ742" s="10"/>
      <c r="AK742" s="10"/>
      <c r="AL742" s="10"/>
      <c r="AM742" s="531">
        <v>0.20999999344348907</v>
      </c>
    </row>
    <row r="743" spans="5:40" x14ac:dyDescent="0.3">
      <c r="E743" s="982" t="s">
        <v>1465</v>
      </c>
      <c r="F743" s="979"/>
      <c r="G743" s="980"/>
      <c r="H743" s="980"/>
      <c r="I743" s="981">
        <v>0</v>
      </c>
      <c r="K743" s="852" t="s">
        <v>1115</v>
      </c>
      <c r="L743" s="853"/>
      <c r="M743" s="853"/>
      <c r="N743" s="854"/>
      <c r="O743" s="855">
        <v>0</v>
      </c>
      <c r="W743" s="20" t="s">
        <v>1110</v>
      </c>
      <c r="X743" s="288"/>
      <c r="Y743" s="10"/>
      <c r="Z743" s="10"/>
      <c r="AA743" s="531">
        <v>0</v>
      </c>
      <c r="AC743" s="20" t="s">
        <v>286</v>
      </c>
      <c r="AD743" s="288"/>
      <c r="AE743" s="10"/>
      <c r="AF743" s="10"/>
      <c r="AG743" s="531">
        <v>0</v>
      </c>
      <c r="AI743" s="20" t="s">
        <v>347</v>
      </c>
      <c r="AJ743" s="10"/>
      <c r="AK743" s="10"/>
      <c r="AL743" s="10"/>
      <c r="AM743" s="531">
        <v>0</v>
      </c>
    </row>
    <row r="744" spans="5:40" ht="14.45" customHeight="1" x14ac:dyDescent="0.3">
      <c r="E744" s="982" t="s">
        <v>1081</v>
      </c>
      <c r="F744" s="979"/>
      <c r="G744" s="980"/>
      <c r="H744" s="980"/>
      <c r="I744" s="981">
        <v>0</v>
      </c>
      <c r="K744" s="852" t="s">
        <v>1472</v>
      </c>
      <c r="L744" s="853"/>
      <c r="M744" s="853"/>
      <c r="N744" s="854"/>
      <c r="O744" s="855">
        <v>0</v>
      </c>
      <c r="W744" s="20" t="s">
        <v>1111</v>
      </c>
      <c r="X744" s="288"/>
      <c r="Y744" s="10"/>
      <c r="Z744" s="10"/>
      <c r="AA744" s="531">
        <v>0</v>
      </c>
      <c r="AC744" s="20" t="s">
        <v>314</v>
      </c>
      <c r="AD744" s="288"/>
      <c r="AE744" s="10"/>
      <c r="AF744" s="10"/>
      <c r="AG744" s="531">
        <v>0.22</v>
      </c>
      <c r="AI744" s="1222" t="s">
        <v>1548</v>
      </c>
      <c r="AJ744" s="1222"/>
      <c r="AK744" s="1222"/>
      <c r="AL744" s="1222"/>
      <c r="AM744" s="1222"/>
    </row>
    <row r="745" spans="5:40" x14ac:dyDescent="0.3">
      <c r="E745" s="982" t="s">
        <v>1653</v>
      </c>
      <c r="F745" s="979"/>
      <c r="G745" s="980"/>
      <c r="H745" s="980"/>
      <c r="I745" s="981">
        <v>0</v>
      </c>
      <c r="K745" s="852" t="s">
        <v>1122</v>
      </c>
      <c r="L745" s="853"/>
      <c r="M745" s="853"/>
      <c r="N745" s="854"/>
      <c r="O745" s="855">
        <v>0</v>
      </c>
      <c r="W745" s="20" t="s">
        <v>1112</v>
      </c>
      <c r="X745" s="288"/>
      <c r="Y745" s="10"/>
      <c r="Z745" s="10"/>
      <c r="AA745" s="531">
        <v>0</v>
      </c>
      <c r="AC745" s="20" t="s">
        <v>333</v>
      </c>
      <c r="AD745" s="288"/>
      <c r="AE745" s="10"/>
      <c r="AF745" s="10"/>
      <c r="AG745" s="531">
        <v>0.24</v>
      </c>
      <c r="AI745" s="1223"/>
      <c r="AJ745" s="1223"/>
      <c r="AK745" s="1223"/>
      <c r="AL745" s="1223"/>
      <c r="AM745" s="1223"/>
      <c r="AN745" s="409"/>
    </row>
    <row r="746" spans="5:40" x14ac:dyDescent="0.3">
      <c r="E746" s="982" t="s">
        <v>1395</v>
      </c>
      <c r="F746" s="979"/>
      <c r="G746" s="980"/>
      <c r="H746" s="980"/>
      <c r="I746" s="981">
        <v>0</v>
      </c>
      <c r="K746" s="852" t="s">
        <v>1123</v>
      </c>
      <c r="L746" s="853"/>
      <c r="M746" s="853"/>
      <c r="N746" s="854"/>
      <c r="O746" s="855">
        <v>0</v>
      </c>
      <c r="W746" s="20" t="s">
        <v>1113</v>
      </c>
      <c r="X746" s="288"/>
      <c r="Y746" s="10"/>
      <c r="Z746" s="10"/>
      <c r="AA746" s="531">
        <v>0</v>
      </c>
      <c r="AC746" s="20" t="s">
        <v>600</v>
      </c>
      <c r="AD746" s="288"/>
      <c r="AE746" s="10"/>
      <c r="AF746" s="10"/>
      <c r="AG746" s="531">
        <v>0</v>
      </c>
      <c r="AN746" s="409"/>
    </row>
    <row r="747" spans="5:40" x14ac:dyDescent="0.3">
      <c r="E747" s="982" t="s">
        <v>1654</v>
      </c>
      <c r="F747" s="979"/>
      <c r="G747" s="980"/>
      <c r="H747" s="980"/>
      <c r="I747" s="981">
        <v>0</v>
      </c>
      <c r="K747" s="852" t="s">
        <v>1473</v>
      </c>
      <c r="L747" s="853"/>
      <c r="M747" s="853"/>
      <c r="N747" s="854"/>
      <c r="O747" s="855">
        <v>0</v>
      </c>
      <c r="W747" s="20" t="s">
        <v>592</v>
      </c>
      <c r="X747" s="288"/>
      <c r="Y747" s="10"/>
      <c r="Z747" s="10"/>
      <c r="AA747" s="531">
        <v>0</v>
      </c>
      <c r="AC747" s="20" t="s">
        <v>200</v>
      </c>
      <c r="AD747" s="288"/>
      <c r="AE747" s="10"/>
      <c r="AF747" s="10"/>
      <c r="AG747" s="531">
        <v>0</v>
      </c>
      <c r="AN747" s="409"/>
    </row>
    <row r="748" spans="5:40" x14ac:dyDescent="0.3">
      <c r="E748" s="982" t="s">
        <v>1655</v>
      </c>
      <c r="F748" s="979"/>
      <c r="G748" s="980"/>
      <c r="H748" s="980"/>
      <c r="I748" s="981">
        <v>1.0999999999999999E-2</v>
      </c>
      <c r="K748" s="852" t="s">
        <v>1127</v>
      </c>
      <c r="L748" s="853"/>
      <c r="M748" s="853"/>
      <c r="N748" s="854"/>
      <c r="O748" s="855">
        <v>0</v>
      </c>
      <c r="W748" s="20" t="s">
        <v>594</v>
      </c>
      <c r="X748" s="288"/>
      <c r="Y748" s="10"/>
      <c r="Z748" s="10"/>
      <c r="AA748" s="531">
        <v>0</v>
      </c>
      <c r="AC748" s="20" t="s">
        <v>288</v>
      </c>
      <c r="AD748" s="288"/>
      <c r="AE748" s="10"/>
      <c r="AF748" s="10"/>
      <c r="AG748" s="531">
        <v>0</v>
      </c>
      <c r="AN748" s="409"/>
    </row>
    <row r="749" spans="5:40" x14ac:dyDescent="0.3">
      <c r="E749" s="982" t="s">
        <v>1094</v>
      </c>
      <c r="F749" s="979"/>
      <c r="G749" s="980"/>
      <c r="H749" s="980"/>
      <c r="I749" s="981">
        <v>0</v>
      </c>
      <c r="K749" s="852" t="s">
        <v>1130</v>
      </c>
      <c r="L749" s="853"/>
      <c r="M749" s="853"/>
      <c r="N749" s="854"/>
      <c r="O749" s="855">
        <v>4.0000000000000001E-3</v>
      </c>
      <c r="W749" s="20" t="s">
        <v>595</v>
      </c>
      <c r="X749" s="288"/>
      <c r="Y749" s="10"/>
      <c r="Z749" s="10"/>
      <c r="AA749" s="531">
        <v>0</v>
      </c>
      <c r="AC749" s="20" t="s">
        <v>601</v>
      </c>
      <c r="AD749" s="288"/>
      <c r="AE749" s="10"/>
      <c r="AF749" s="10"/>
      <c r="AG749" s="531">
        <v>0</v>
      </c>
      <c r="AN749" s="409"/>
    </row>
    <row r="750" spans="5:40" x14ac:dyDescent="0.3">
      <c r="E750" s="982" t="s">
        <v>1095</v>
      </c>
      <c r="F750" s="979"/>
      <c r="G750" s="980"/>
      <c r="H750" s="980"/>
      <c r="I750" s="981">
        <v>0</v>
      </c>
      <c r="K750" s="852" t="s">
        <v>1475</v>
      </c>
      <c r="L750" s="853"/>
      <c r="M750" s="853"/>
      <c r="N750" s="854"/>
      <c r="O750" s="855">
        <v>0</v>
      </c>
      <c r="W750" s="20" t="s">
        <v>1115</v>
      </c>
      <c r="X750" s="288"/>
      <c r="Y750" s="10"/>
      <c r="Z750" s="10"/>
      <c r="AA750" s="531">
        <v>0</v>
      </c>
      <c r="AC750" s="20" t="s">
        <v>201</v>
      </c>
      <c r="AD750" s="288"/>
      <c r="AE750" s="10"/>
      <c r="AF750" s="10"/>
      <c r="AG750" s="531">
        <v>0</v>
      </c>
      <c r="AN750" s="409"/>
    </row>
    <row r="751" spans="5:40" x14ac:dyDescent="0.3">
      <c r="E751" s="982" t="s">
        <v>950</v>
      </c>
      <c r="F751" s="979"/>
      <c r="G751" s="980"/>
      <c r="H751" s="980"/>
      <c r="I751" s="981">
        <v>0</v>
      </c>
      <c r="K751" s="852" t="s">
        <v>1145</v>
      </c>
      <c r="L751" s="853"/>
      <c r="M751" s="853"/>
      <c r="N751" s="854"/>
      <c r="O751" s="855">
        <v>0.25900000000000001</v>
      </c>
      <c r="W751" s="20" t="s">
        <v>1116</v>
      </c>
      <c r="X751" s="288"/>
      <c r="Y751" s="10"/>
      <c r="Z751" s="10"/>
      <c r="AA751" s="531">
        <v>0.25600000000000001</v>
      </c>
      <c r="AC751" s="20" t="s">
        <v>424</v>
      </c>
      <c r="AD751" s="288"/>
      <c r="AE751" s="10"/>
      <c r="AF751" s="10"/>
      <c r="AG751" s="531">
        <v>0</v>
      </c>
      <c r="AN751" s="409"/>
    </row>
    <row r="752" spans="5:40" x14ac:dyDescent="0.3">
      <c r="E752" s="982" t="s">
        <v>104</v>
      </c>
      <c r="F752" s="979"/>
      <c r="G752" s="980"/>
      <c r="H752" s="980"/>
      <c r="I752" s="981">
        <v>0</v>
      </c>
      <c r="K752" s="852" t="s">
        <v>1146</v>
      </c>
      <c r="L752" s="853"/>
      <c r="M752" s="853"/>
      <c r="N752" s="854"/>
      <c r="O752" s="855">
        <v>0</v>
      </c>
      <c r="W752" s="20" t="s">
        <v>1118</v>
      </c>
      <c r="X752" s="288"/>
      <c r="Y752" s="10"/>
      <c r="Z752" s="10"/>
      <c r="AA752" s="531">
        <v>0</v>
      </c>
      <c r="AC752" s="20" t="s">
        <v>464</v>
      </c>
      <c r="AD752" s="288"/>
      <c r="AE752" s="10"/>
      <c r="AF752" s="10"/>
      <c r="AG752" s="531">
        <v>0.02</v>
      </c>
      <c r="AN752" s="409"/>
    </row>
    <row r="753" spans="4:40" x14ac:dyDescent="0.3">
      <c r="E753" s="982" t="s">
        <v>1098</v>
      </c>
      <c r="F753" s="979"/>
      <c r="G753" s="980"/>
      <c r="H753" s="980"/>
      <c r="I753" s="981">
        <v>0</v>
      </c>
      <c r="K753" s="852" t="s">
        <v>1399</v>
      </c>
      <c r="L753" s="853"/>
      <c r="M753" s="853"/>
      <c r="N753" s="854"/>
      <c r="O753" s="855">
        <v>0</v>
      </c>
      <c r="W753" s="20" t="s">
        <v>1119</v>
      </c>
      <c r="X753" s="288"/>
      <c r="Y753" s="10"/>
      <c r="Z753" s="10"/>
      <c r="AA753" s="531">
        <v>0</v>
      </c>
      <c r="AC753" s="20" t="s">
        <v>382</v>
      </c>
      <c r="AD753" s="288"/>
      <c r="AE753" s="10"/>
      <c r="AF753" s="10"/>
      <c r="AG753" s="531">
        <v>0.01</v>
      </c>
      <c r="AN753" s="409"/>
    </row>
    <row r="754" spans="4:40" x14ac:dyDescent="0.3">
      <c r="E754" s="982" t="s">
        <v>373</v>
      </c>
      <c r="F754" s="979"/>
      <c r="G754" s="980"/>
      <c r="H754" s="980"/>
      <c r="I754" s="981">
        <v>0</v>
      </c>
      <c r="K754" s="852" t="s">
        <v>1400</v>
      </c>
      <c r="L754" s="853"/>
      <c r="M754" s="853"/>
      <c r="N754" s="854"/>
      <c r="O754" s="855">
        <v>0</v>
      </c>
      <c r="W754" s="20" t="s">
        <v>1121</v>
      </c>
      <c r="X754" s="288"/>
      <c r="Y754" s="10"/>
      <c r="Z754" s="10"/>
      <c r="AA754" s="531">
        <v>0</v>
      </c>
      <c r="AC754" s="20" t="s">
        <v>473</v>
      </c>
      <c r="AD754" s="288"/>
      <c r="AE754" s="10"/>
      <c r="AF754" s="10"/>
      <c r="AG754" s="531">
        <v>0.21</v>
      </c>
      <c r="AN754" s="409"/>
    </row>
    <row r="755" spans="4:40" x14ac:dyDescent="0.3">
      <c r="E755" s="982" t="s">
        <v>951</v>
      </c>
      <c r="F755" s="979"/>
      <c r="G755" s="980"/>
      <c r="H755" s="980"/>
      <c r="I755" s="981">
        <v>0</v>
      </c>
      <c r="K755" s="852" t="s">
        <v>1476</v>
      </c>
      <c r="L755" s="853"/>
      <c r="M755" s="853"/>
      <c r="N755" s="854"/>
      <c r="O755" s="855">
        <v>0</v>
      </c>
      <c r="W755" s="20" t="s">
        <v>1122</v>
      </c>
      <c r="X755" s="288"/>
      <c r="Y755" s="10"/>
      <c r="Z755" s="10"/>
      <c r="AA755" s="531">
        <v>0</v>
      </c>
      <c r="AC755" s="20" t="s">
        <v>289</v>
      </c>
      <c r="AD755" s="288"/>
      <c r="AE755" s="10"/>
      <c r="AF755" s="10"/>
      <c r="AG755" s="531">
        <v>0.24</v>
      </c>
      <c r="AN755" s="409"/>
    </row>
    <row r="756" spans="4:40" x14ac:dyDescent="0.3">
      <c r="E756" s="982" t="s">
        <v>1100</v>
      </c>
      <c r="F756" s="979"/>
      <c r="G756" s="980"/>
      <c r="H756" s="980"/>
      <c r="I756" s="981">
        <v>0</v>
      </c>
      <c r="K756" s="852" t="s">
        <v>1147</v>
      </c>
      <c r="L756" s="853"/>
      <c r="M756" s="853"/>
      <c r="N756" s="854"/>
      <c r="O756" s="855">
        <v>0</v>
      </c>
      <c r="W756" s="20" t="s">
        <v>1123</v>
      </c>
      <c r="X756" s="288"/>
      <c r="Y756" s="10"/>
      <c r="Z756" s="10"/>
      <c r="AA756" s="531">
        <v>0</v>
      </c>
      <c r="AC756" s="20" t="s">
        <v>202</v>
      </c>
      <c r="AD756" s="288"/>
      <c r="AE756" s="10"/>
      <c r="AF756" s="10"/>
      <c r="AG756" s="531">
        <v>0.05</v>
      </c>
      <c r="AN756" s="409"/>
    </row>
    <row r="757" spans="4:40" x14ac:dyDescent="0.3">
      <c r="E757" s="982" t="s">
        <v>1102</v>
      </c>
      <c r="F757" s="979"/>
      <c r="G757" s="980"/>
      <c r="H757" s="980"/>
      <c r="I757" s="981">
        <v>0</v>
      </c>
      <c r="K757" s="852" t="s">
        <v>1148</v>
      </c>
      <c r="L757" s="853"/>
      <c r="M757" s="853"/>
      <c r="N757" s="854"/>
      <c r="O757" s="855">
        <v>0.25900000000000001</v>
      </c>
      <c r="W757" s="20" t="s">
        <v>1125</v>
      </c>
      <c r="X757" s="288"/>
      <c r="Y757" s="10"/>
      <c r="Z757" s="10"/>
      <c r="AA757" s="531">
        <v>0</v>
      </c>
      <c r="AC757" s="20" t="s">
        <v>394</v>
      </c>
      <c r="AD757" s="288"/>
      <c r="AE757" s="10"/>
      <c r="AF757" s="10"/>
      <c r="AG757" s="531">
        <v>0</v>
      </c>
      <c r="AN757" s="409"/>
    </row>
    <row r="758" spans="4:40" x14ac:dyDescent="0.3">
      <c r="E758" s="982" t="s">
        <v>1657</v>
      </c>
      <c r="F758" s="979"/>
      <c r="G758" s="980"/>
      <c r="H758" s="980"/>
      <c r="I758" s="981">
        <v>0</v>
      </c>
      <c r="K758" s="852" t="s">
        <v>1154</v>
      </c>
      <c r="L758" s="853"/>
      <c r="M758" s="853"/>
      <c r="N758" s="854"/>
      <c r="O758" s="855">
        <v>0</v>
      </c>
      <c r="W758" s="20" t="s">
        <v>599</v>
      </c>
      <c r="X758" s="288"/>
      <c r="Y758" s="10"/>
      <c r="Z758" s="10"/>
      <c r="AA758" s="531">
        <v>0</v>
      </c>
      <c r="AC758" s="20" t="s">
        <v>602</v>
      </c>
      <c r="AD758" s="288"/>
      <c r="AE758" s="10"/>
      <c r="AF758" s="10"/>
      <c r="AG758" s="531">
        <v>0.24</v>
      </c>
      <c r="AN758" s="409"/>
    </row>
    <row r="759" spans="4:40" x14ac:dyDescent="0.3">
      <c r="E759" s="982" t="s">
        <v>1467</v>
      </c>
      <c r="F759" s="979"/>
      <c r="G759" s="980"/>
      <c r="H759" s="980"/>
      <c r="I759" s="981">
        <v>0</v>
      </c>
      <c r="K759" s="852" t="s">
        <v>396</v>
      </c>
      <c r="L759" s="853"/>
      <c r="M759" s="853"/>
      <c r="N759" s="854"/>
      <c r="O759" s="855">
        <v>0</v>
      </c>
      <c r="W759" s="20" t="s">
        <v>1127</v>
      </c>
      <c r="X759" s="288"/>
      <c r="Y759" s="10"/>
      <c r="Z759" s="10"/>
      <c r="AA759" s="531">
        <v>0</v>
      </c>
      <c r="AC759" s="20" t="s">
        <v>603</v>
      </c>
      <c r="AD759" s="288"/>
      <c r="AE759" s="10"/>
      <c r="AF759" s="10"/>
      <c r="AG759" s="531">
        <v>0.2</v>
      </c>
      <c r="AN759" s="409"/>
    </row>
    <row r="760" spans="4:40" x14ac:dyDescent="0.3">
      <c r="D760" s="794"/>
      <c r="E760" s="982" t="s">
        <v>1109</v>
      </c>
      <c r="F760" s="979"/>
      <c r="G760" s="980"/>
      <c r="H760" s="980"/>
      <c r="I760" s="981">
        <v>0</v>
      </c>
      <c r="K760" s="852" t="s">
        <v>1161</v>
      </c>
      <c r="L760" s="853"/>
      <c r="M760" s="853"/>
      <c r="N760" s="854"/>
      <c r="O760" s="855">
        <v>0</v>
      </c>
      <c r="P760" s="795"/>
      <c r="Q760" s="795"/>
      <c r="W760" s="20" t="s">
        <v>1128</v>
      </c>
      <c r="X760" s="288"/>
      <c r="Y760" s="10"/>
      <c r="Z760" s="10"/>
      <c r="AA760" s="531">
        <v>0</v>
      </c>
      <c r="AC760" s="20" t="s">
        <v>604</v>
      </c>
      <c r="AD760" s="288"/>
      <c r="AE760" s="10"/>
      <c r="AF760" s="10"/>
      <c r="AG760" s="531">
        <v>0</v>
      </c>
      <c r="AN760" s="409"/>
    </row>
    <row r="761" spans="4:40" ht="14.45" customHeight="1" x14ac:dyDescent="0.3">
      <c r="D761" s="794"/>
      <c r="E761" s="982" t="s">
        <v>419</v>
      </c>
      <c r="F761" s="979"/>
      <c r="G761" s="980"/>
      <c r="H761" s="980"/>
      <c r="I761" s="981">
        <v>0</v>
      </c>
      <c r="K761" s="852" t="s">
        <v>1401</v>
      </c>
      <c r="L761" s="853"/>
      <c r="M761" s="853"/>
      <c r="N761" s="854"/>
      <c r="O761" s="855">
        <v>0</v>
      </c>
      <c r="P761" s="795"/>
      <c r="Q761" s="795"/>
      <c r="W761" s="20" t="s">
        <v>1129</v>
      </c>
      <c r="X761" s="288"/>
      <c r="Y761" s="10"/>
      <c r="Z761" s="10"/>
      <c r="AA761" s="531">
        <v>0.22</v>
      </c>
      <c r="AC761" s="20" t="s">
        <v>605</v>
      </c>
      <c r="AD761" s="288"/>
      <c r="AE761" s="10"/>
      <c r="AF761" s="10"/>
      <c r="AG761" s="531">
        <v>0.25</v>
      </c>
      <c r="AN761" s="409"/>
    </row>
    <row r="762" spans="4:40" ht="16.5" customHeight="1" x14ac:dyDescent="0.3">
      <c r="D762" s="794"/>
      <c r="E762" s="982" t="s">
        <v>1110</v>
      </c>
      <c r="F762" s="979"/>
      <c r="G762" s="980"/>
      <c r="H762" s="980"/>
      <c r="I762" s="981">
        <v>0</v>
      </c>
      <c r="K762" s="1222" t="s">
        <v>1548</v>
      </c>
      <c r="L762" s="1222"/>
      <c r="M762" s="1222"/>
      <c r="N762" s="1222"/>
      <c r="O762" s="1222"/>
      <c r="P762" s="795"/>
      <c r="Q762" s="795"/>
      <c r="W762" s="20" t="s">
        <v>1130</v>
      </c>
      <c r="X762" s="288"/>
      <c r="Y762" s="10"/>
      <c r="Z762" s="10"/>
      <c r="AA762" s="531">
        <v>0</v>
      </c>
      <c r="AC762" s="20" t="s">
        <v>43</v>
      </c>
      <c r="AD762" s="288"/>
      <c r="AE762" s="10"/>
      <c r="AF762" s="10"/>
      <c r="AG762" s="531">
        <v>0</v>
      </c>
      <c r="AN762" s="409"/>
    </row>
    <row r="763" spans="4:40" x14ac:dyDescent="0.3">
      <c r="D763" s="794"/>
      <c r="E763" s="982" t="s">
        <v>1469</v>
      </c>
      <c r="F763" s="979"/>
      <c r="G763" s="980"/>
      <c r="H763" s="980"/>
      <c r="I763" s="981">
        <v>0</v>
      </c>
      <c r="K763" s="1223"/>
      <c r="L763" s="1223"/>
      <c r="M763" s="1223"/>
      <c r="N763" s="1223"/>
      <c r="O763" s="1223"/>
      <c r="P763" s="795"/>
      <c r="Q763" s="795"/>
      <c r="W763" s="20" t="s">
        <v>335</v>
      </c>
      <c r="X763" s="288"/>
      <c r="Y763" s="10"/>
      <c r="Z763" s="10"/>
      <c r="AA763" s="531">
        <v>0</v>
      </c>
      <c r="AC763" s="20" t="s">
        <v>383</v>
      </c>
      <c r="AD763" s="288"/>
      <c r="AE763" s="10"/>
      <c r="AF763" s="10"/>
      <c r="AG763" s="531">
        <v>0.23</v>
      </c>
      <c r="AN763" s="409"/>
    </row>
    <row r="764" spans="4:40" x14ac:dyDescent="0.3">
      <c r="D764" s="794"/>
      <c r="E764" s="982" t="s">
        <v>1470</v>
      </c>
      <c r="F764" s="979"/>
      <c r="G764" s="980"/>
      <c r="H764" s="980"/>
      <c r="I764" s="981">
        <v>0</v>
      </c>
      <c r="K764" s="795"/>
      <c r="L764" s="795"/>
      <c r="M764" s="795"/>
      <c r="N764" s="795"/>
      <c r="O764" s="795"/>
      <c r="P764" s="795"/>
      <c r="Q764" s="795"/>
      <c r="W764" s="20" t="s">
        <v>1132</v>
      </c>
      <c r="X764" s="288"/>
      <c r="Y764" s="10"/>
      <c r="Z764" s="10"/>
      <c r="AA764" s="531">
        <v>0</v>
      </c>
      <c r="AC764" s="20" t="s">
        <v>203</v>
      </c>
      <c r="AD764" s="288"/>
      <c r="AE764" s="10"/>
      <c r="AF764" s="10"/>
      <c r="AG764" s="531">
        <v>0</v>
      </c>
      <c r="AN764" s="409"/>
    </row>
    <row r="765" spans="4:40" x14ac:dyDescent="0.3">
      <c r="D765" s="794"/>
      <c r="E765" s="982" t="s">
        <v>594</v>
      </c>
      <c r="F765" s="979"/>
      <c r="G765" s="980"/>
      <c r="H765" s="980"/>
      <c r="I765" s="981">
        <v>0</v>
      </c>
      <c r="K765" s="795"/>
      <c r="L765" s="795"/>
      <c r="M765" s="795"/>
      <c r="N765" s="795"/>
      <c r="O765" s="795"/>
      <c r="P765" s="795"/>
      <c r="Q765" s="795"/>
      <c r="W765" s="20" t="s">
        <v>1134</v>
      </c>
      <c r="X765" s="288"/>
      <c r="Y765" s="10"/>
      <c r="Z765" s="10"/>
      <c r="AA765" s="531">
        <v>0</v>
      </c>
      <c r="AC765" s="20" t="s">
        <v>606</v>
      </c>
      <c r="AD765" s="288"/>
      <c r="AE765" s="10"/>
      <c r="AF765" s="10"/>
      <c r="AG765" s="531">
        <v>0</v>
      </c>
      <c r="AN765" s="409"/>
    </row>
    <row r="766" spans="4:40" x14ac:dyDescent="0.3">
      <c r="D766" s="794"/>
      <c r="E766" s="982" t="s">
        <v>1115</v>
      </c>
      <c r="F766" s="979"/>
      <c r="G766" s="980"/>
      <c r="H766" s="980"/>
      <c r="I766" s="981">
        <v>0</v>
      </c>
      <c r="K766" s="795"/>
      <c r="L766" s="795"/>
      <c r="M766" s="795"/>
      <c r="N766" s="795"/>
      <c r="O766" s="795"/>
      <c r="P766" s="795"/>
      <c r="Q766" s="795"/>
      <c r="W766" s="20" t="s">
        <v>1136</v>
      </c>
      <c r="X766" s="288"/>
      <c r="Y766" s="10"/>
      <c r="Z766" s="10"/>
      <c r="AA766" s="531">
        <v>0.246</v>
      </c>
      <c r="AC766" s="20" t="s">
        <v>290</v>
      </c>
      <c r="AD766" s="288"/>
      <c r="AE766" s="10"/>
      <c r="AF766" s="10"/>
      <c r="AG766" s="531">
        <v>0</v>
      </c>
      <c r="AN766" s="409"/>
    </row>
    <row r="767" spans="4:40" x14ac:dyDescent="0.3">
      <c r="D767" s="794"/>
      <c r="E767" s="982" t="s">
        <v>1472</v>
      </c>
      <c r="F767" s="979"/>
      <c r="G767" s="980"/>
      <c r="H767" s="980"/>
      <c r="I767" s="981">
        <v>0</v>
      </c>
      <c r="K767" s="795"/>
      <c r="L767" s="795"/>
      <c r="M767" s="795"/>
      <c r="N767" s="795"/>
      <c r="O767" s="795"/>
      <c r="P767" s="795"/>
      <c r="Q767" s="795"/>
      <c r="W767" s="20" t="s">
        <v>1137</v>
      </c>
      <c r="X767" s="288"/>
      <c r="Y767" s="10"/>
      <c r="Z767" s="10"/>
      <c r="AA767" s="531">
        <v>9.1999999999999998E-2</v>
      </c>
      <c r="AC767" s="20" t="s">
        <v>385</v>
      </c>
      <c r="AD767" s="288"/>
      <c r="AE767" s="10"/>
      <c r="AF767" s="10"/>
      <c r="AG767" s="531">
        <v>0</v>
      </c>
      <c r="AN767" s="409"/>
    </row>
    <row r="768" spans="4:40" x14ac:dyDescent="0.3">
      <c r="D768" s="794"/>
      <c r="E768" s="982" t="s">
        <v>1122</v>
      </c>
      <c r="F768" s="979"/>
      <c r="G768" s="980"/>
      <c r="H768" s="980"/>
      <c r="I768" s="981">
        <v>0</v>
      </c>
      <c r="K768" s="795"/>
      <c r="L768" s="795"/>
      <c r="M768" s="795"/>
      <c r="N768" s="795"/>
      <c r="O768" s="795"/>
      <c r="P768" s="795"/>
      <c r="Q768" s="795"/>
      <c r="W768" s="20" t="s">
        <v>1139</v>
      </c>
      <c r="X768" s="288"/>
      <c r="Y768" s="10"/>
      <c r="Z768" s="10"/>
      <c r="AA768" s="531">
        <v>1.4E-2</v>
      </c>
      <c r="AC768" s="20" t="s">
        <v>204</v>
      </c>
      <c r="AD768" s="288"/>
      <c r="AE768" s="10"/>
      <c r="AF768" s="10"/>
      <c r="AG768" s="531">
        <v>0</v>
      </c>
      <c r="AN768" s="409"/>
    </row>
    <row r="769" spans="4:40" x14ac:dyDescent="0.3">
      <c r="D769" s="794"/>
      <c r="E769" s="982" t="s">
        <v>1661</v>
      </c>
      <c r="F769" s="979"/>
      <c r="G769" s="980"/>
      <c r="H769" s="980"/>
      <c r="I769" s="981">
        <v>0</v>
      </c>
      <c r="K769" s="795"/>
      <c r="L769" s="795"/>
      <c r="M769" s="795"/>
      <c r="N769" s="795"/>
      <c r="O769" s="795"/>
      <c r="P769" s="795"/>
      <c r="Q769" s="795"/>
      <c r="W769" s="20" t="s">
        <v>1146</v>
      </c>
      <c r="X769" s="288"/>
      <c r="Y769" s="10"/>
      <c r="Z769" s="10"/>
      <c r="AA769" s="531">
        <v>0</v>
      </c>
      <c r="AC769" s="20" t="s">
        <v>386</v>
      </c>
      <c r="AD769" s="288"/>
      <c r="AE769" s="10"/>
      <c r="AF769" s="10"/>
      <c r="AG769" s="531">
        <v>0</v>
      </c>
      <c r="AN769" s="409"/>
    </row>
    <row r="770" spans="4:40" x14ac:dyDescent="0.3">
      <c r="D770" s="794"/>
      <c r="E770" s="982" t="s">
        <v>1662</v>
      </c>
      <c r="F770" s="979"/>
      <c r="G770" s="980"/>
      <c r="H770" s="980"/>
      <c r="I770" s="981">
        <v>6.0000000000000001E-3</v>
      </c>
      <c r="K770" s="795"/>
      <c r="L770" s="795"/>
      <c r="M770" s="795"/>
      <c r="N770" s="795"/>
      <c r="O770" s="795"/>
      <c r="P770" s="795"/>
      <c r="Q770" s="795"/>
      <c r="W770" s="20" t="s">
        <v>1147</v>
      </c>
      <c r="X770" s="288"/>
      <c r="Y770" s="10"/>
      <c r="Z770" s="10"/>
      <c r="AA770" s="531">
        <v>0</v>
      </c>
      <c r="AC770" s="20" t="s">
        <v>607</v>
      </c>
      <c r="AD770" s="288"/>
      <c r="AE770" s="10"/>
      <c r="AF770" s="10"/>
      <c r="AG770" s="531">
        <v>0</v>
      </c>
      <c r="AN770" s="409"/>
    </row>
    <row r="771" spans="4:40" x14ac:dyDescent="0.3">
      <c r="D771" s="794"/>
      <c r="E771" s="982" t="s">
        <v>1130</v>
      </c>
      <c r="F771" s="979"/>
      <c r="G771" s="980"/>
      <c r="H771" s="980"/>
      <c r="I771" s="981">
        <v>0</v>
      </c>
      <c r="K771" s="795"/>
      <c r="L771" s="795"/>
      <c r="M771" s="795"/>
      <c r="N771" s="795"/>
      <c r="O771" s="795"/>
      <c r="P771" s="795"/>
      <c r="Q771" s="795"/>
      <c r="W771" s="20" t="s">
        <v>1148</v>
      </c>
      <c r="X771" s="288"/>
      <c r="Y771" s="10"/>
      <c r="Z771" s="10"/>
      <c r="AA771" s="531">
        <v>0.245</v>
      </c>
      <c r="AC771" s="20" t="s">
        <v>169</v>
      </c>
      <c r="AD771" s="288"/>
      <c r="AE771" s="10"/>
      <c r="AF771" s="10"/>
      <c r="AG771" s="531">
        <v>0</v>
      </c>
      <c r="AN771" s="409"/>
    </row>
    <row r="772" spans="4:40" x14ac:dyDescent="0.3">
      <c r="D772" s="794"/>
      <c r="E772" s="982" t="s">
        <v>1475</v>
      </c>
      <c r="F772" s="979"/>
      <c r="G772" s="980"/>
      <c r="H772" s="980"/>
      <c r="I772" s="981">
        <v>0</v>
      </c>
      <c r="K772" s="795"/>
      <c r="L772" s="795"/>
      <c r="M772" s="795"/>
      <c r="N772" s="795"/>
      <c r="O772" s="795"/>
      <c r="P772" s="795"/>
      <c r="Q772" s="795"/>
      <c r="W772" s="20" t="s">
        <v>1149</v>
      </c>
      <c r="X772" s="288"/>
      <c r="Y772" s="10"/>
      <c r="Z772" s="10"/>
      <c r="AA772" s="531">
        <v>0</v>
      </c>
      <c r="AC772" s="20" t="s">
        <v>395</v>
      </c>
      <c r="AD772" s="288"/>
      <c r="AE772" s="10"/>
      <c r="AF772" s="10"/>
      <c r="AG772" s="531">
        <v>0.19</v>
      </c>
      <c r="AN772" s="409"/>
    </row>
    <row r="773" spans="4:40" x14ac:dyDescent="0.3">
      <c r="D773" s="794"/>
      <c r="E773" s="982" t="s">
        <v>1663</v>
      </c>
      <c r="F773" s="979"/>
      <c r="G773" s="980"/>
      <c r="H773" s="980"/>
      <c r="I773" s="981">
        <v>0</v>
      </c>
      <c r="K773" s="795"/>
      <c r="L773" s="795"/>
      <c r="M773" s="795"/>
      <c r="N773" s="795"/>
      <c r="O773" s="795"/>
      <c r="P773" s="795"/>
      <c r="Q773" s="795"/>
      <c r="W773" s="20" t="s">
        <v>1150</v>
      </c>
      <c r="X773" s="288"/>
      <c r="Y773" s="10"/>
      <c r="Z773" s="10"/>
      <c r="AA773" s="531">
        <v>0</v>
      </c>
      <c r="AC773" s="20" t="s">
        <v>396</v>
      </c>
      <c r="AD773" s="288"/>
      <c r="AE773" s="10"/>
      <c r="AF773" s="10"/>
      <c r="AG773" s="531">
        <v>0</v>
      </c>
      <c r="AN773" s="409"/>
    </row>
    <row r="774" spans="4:40" x14ac:dyDescent="0.3">
      <c r="D774" s="794"/>
      <c r="E774" s="982" t="s">
        <v>1146</v>
      </c>
      <c r="F774" s="979"/>
      <c r="G774" s="980"/>
      <c r="H774" s="980"/>
      <c r="I774" s="981">
        <v>0</v>
      </c>
      <c r="K774" s="795"/>
      <c r="L774" s="795"/>
      <c r="M774" s="795"/>
      <c r="N774" s="795"/>
      <c r="O774" s="795"/>
      <c r="P774" s="795"/>
      <c r="Q774" s="795"/>
      <c r="W774" s="20" t="s">
        <v>1151</v>
      </c>
      <c r="X774" s="288"/>
      <c r="Y774" s="10"/>
      <c r="Z774" s="10"/>
      <c r="AA774" s="531">
        <v>0</v>
      </c>
      <c r="AC774" s="20" t="s">
        <v>291</v>
      </c>
      <c r="AD774" s="288"/>
      <c r="AE774" s="10"/>
      <c r="AF774" s="10"/>
      <c r="AG774" s="531">
        <v>0</v>
      </c>
      <c r="AN774" s="409"/>
    </row>
    <row r="775" spans="4:40" x14ac:dyDescent="0.3">
      <c r="D775" s="794"/>
      <c r="E775" s="982" t="s">
        <v>1400</v>
      </c>
      <c r="F775" s="979"/>
      <c r="G775" s="980"/>
      <c r="H775" s="980"/>
      <c r="I775" s="981">
        <v>0</v>
      </c>
      <c r="K775" s="795"/>
      <c r="L775" s="795"/>
      <c r="M775" s="795"/>
      <c r="N775" s="795"/>
      <c r="O775" s="795"/>
      <c r="P775" s="795"/>
      <c r="Q775" s="795"/>
      <c r="W775" s="20" t="s">
        <v>1153</v>
      </c>
      <c r="X775" s="288"/>
      <c r="Y775" s="10"/>
      <c r="Z775" s="10"/>
      <c r="AA775" s="531">
        <v>8.5999999999999993E-2</v>
      </c>
      <c r="AC775" s="20" t="s">
        <v>608</v>
      </c>
      <c r="AD775" s="288"/>
      <c r="AE775" s="10"/>
      <c r="AF775" s="10"/>
      <c r="AG775" s="531">
        <v>0.19</v>
      </c>
      <c r="AN775" s="409"/>
    </row>
    <row r="776" spans="4:40" x14ac:dyDescent="0.3">
      <c r="D776" s="794"/>
      <c r="E776" s="982" t="s">
        <v>1664</v>
      </c>
      <c r="F776" s="979"/>
      <c r="G776" s="980"/>
      <c r="H776" s="980"/>
      <c r="I776" s="981">
        <v>0</v>
      </c>
      <c r="K776" s="795"/>
      <c r="L776" s="795"/>
      <c r="M776" s="795"/>
      <c r="N776" s="795"/>
      <c r="O776" s="795"/>
      <c r="P776" s="795"/>
      <c r="Q776" s="795"/>
      <c r="W776" s="20" t="s">
        <v>396</v>
      </c>
      <c r="X776" s="288"/>
      <c r="Y776" s="10"/>
      <c r="Z776" s="10"/>
      <c r="AA776" s="531">
        <v>0</v>
      </c>
      <c r="AC776" s="20" t="s">
        <v>170</v>
      </c>
      <c r="AD776" s="288"/>
      <c r="AE776" s="10"/>
      <c r="AF776" s="10"/>
      <c r="AG776" s="531">
        <v>0</v>
      </c>
      <c r="AN776" s="409"/>
    </row>
    <row r="777" spans="4:40" x14ac:dyDescent="0.3">
      <c r="D777" s="794"/>
      <c r="E777" s="982" t="s">
        <v>1147</v>
      </c>
      <c r="F777" s="979"/>
      <c r="G777" s="980"/>
      <c r="H777" s="980"/>
      <c r="I777" s="981">
        <v>0</v>
      </c>
      <c r="K777" s="795"/>
      <c r="L777" s="795"/>
      <c r="M777" s="795"/>
      <c r="N777" s="795"/>
      <c r="O777" s="795"/>
      <c r="P777" s="795"/>
      <c r="Q777" s="795"/>
      <c r="W777" s="20" t="s">
        <v>291</v>
      </c>
      <c r="X777" s="288"/>
      <c r="Y777" s="10"/>
      <c r="Z777" s="10"/>
      <c r="AA777" s="531">
        <v>0.191</v>
      </c>
      <c r="AC777" s="20" t="s">
        <v>609</v>
      </c>
      <c r="AD777" s="288"/>
      <c r="AE777" s="10"/>
      <c r="AF777" s="10"/>
      <c r="AG777" s="531">
        <v>0.01</v>
      </c>
      <c r="AN777" s="409"/>
    </row>
    <row r="778" spans="4:40" x14ac:dyDescent="0.3">
      <c r="D778" s="794"/>
      <c r="E778" s="982" t="s">
        <v>1148</v>
      </c>
      <c r="F778" s="979"/>
      <c r="G778" s="980"/>
      <c r="H778" s="980"/>
      <c r="I778" s="981">
        <v>0.28299999999999997</v>
      </c>
      <c r="K778" s="795"/>
      <c r="L778" s="795"/>
      <c r="M778" s="795"/>
      <c r="N778" s="795"/>
      <c r="O778" s="795"/>
      <c r="P778" s="795"/>
      <c r="Q778" s="795"/>
      <c r="W778" s="20" t="s">
        <v>1161</v>
      </c>
      <c r="X778" s="288"/>
      <c r="Y778" s="10"/>
      <c r="Z778" s="10"/>
      <c r="AA778" s="531">
        <v>0</v>
      </c>
      <c r="AC778" s="20" t="s">
        <v>610</v>
      </c>
      <c r="AD778" s="288"/>
      <c r="AE778" s="10"/>
      <c r="AF778" s="10"/>
      <c r="AG778" s="531">
        <v>0.24</v>
      </c>
      <c r="AN778" s="409"/>
    </row>
    <row r="779" spans="4:40" x14ac:dyDescent="0.3">
      <c r="D779" s="794"/>
      <c r="E779" s="982" t="s">
        <v>1149</v>
      </c>
      <c r="F779" s="979"/>
      <c r="G779" s="980"/>
      <c r="H779" s="980"/>
      <c r="I779" s="981">
        <v>0</v>
      </c>
      <c r="K779" s="795"/>
      <c r="L779" s="795"/>
      <c r="M779" s="795"/>
      <c r="N779" s="795"/>
      <c r="O779" s="795"/>
      <c r="P779" s="795"/>
      <c r="Q779" s="795"/>
      <c r="W779" s="20" t="s">
        <v>387</v>
      </c>
      <c r="X779" s="288"/>
      <c r="Y779" s="10"/>
      <c r="Z779" s="10"/>
      <c r="AA779" s="531">
        <v>0.25900000000000001</v>
      </c>
      <c r="AC779" s="20" t="s">
        <v>387</v>
      </c>
      <c r="AD779" s="288"/>
      <c r="AE779" s="10"/>
      <c r="AF779" s="10"/>
      <c r="AG779" s="531">
        <v>0</v>
      </c>
      <c r="AN779" s="409"/>
    </row>
    <row r="780" spans="4:40" x14ac:dyDescent="0.3">
      <c r="D780" s="794"/>
      <c r="E780" s="982" t="s">
        <v>1154</v>
      </c>
      <c r="F780" s="979"/>
      <c r="G780" s="980"/>
      <c r="H780" s="980"/>
      <c r="I780" s="981">
        <v>0</v>
      </c>
      <c r="K780" s="795"/>
      <c r="L780" s="795"/>
      <c r="M780" s="795"/>
      <c r="N780" s="795"/>
      <c r="O780" s="795"/>
      <c r="P780" s="795"/>
      <c r="Q780" s="795"/>
      <c r="W780" s="20" t="s">
        <v>1165</v>
      </c>
      <c r="X780" s="288"/>
      <c r="Y780" s="10"/>
      <c r="Z780" s="10"/>
      <c r="AA780" s="531">
        <v>0</v>
      </c>
      <c r="AC780" s="20" t="s">
        <v>611</v>
      </c>
      <c r="AD780" s="288"/>
      <c r="AE780" s="10"/>
      <c r="AF780" s="10"/>
      <c r="AG780" s="531">
        <v>0.2</v>
      </c>
      <c r="AN780" s="409"/>
    </row>
    <row r="781" spans="4:40" x14ac:dyDescent="0.3">
      <c r="D781" s="794"/>
      <c r="E781" s="982" t="s">
        <v>396</v>
      </c>
      <c r="F781" s="979"/>
      <c r="G781" s="980"/>
      <c r="H781" s="980"/>
      <c r="I781" s="981">
        <v>0</v>
      </c>
      <c r="K781" s="795"/>
      <c r="L781" s="795"/>
      <c r="M781" s="795"/>
      <c r="N781" s="795"/>
      <c r="O781" s="795"/>
      <c r="P781" s="795"/>
      <c r="Q781" s="795"/>
      <c r="W781" s="20" t="s">
        <v>1166</v>
      </c>
      <c r="X781" s="288"/>
      <c r="Y781" s="10"/>
      <c r="Z781" s="10"/>
      <c r="AA781" s="531">
        <v>0</v>
      </c>
      <c r="AC781" s="20" t="s">
        <v>612</v>
      </c>
      <c r="AD781" s="288"/>
      <c r="AE781" s="10"/>
      <c r="AF781" s="10"/>
      <c r="AG781" s="531">
        <v>0</v>
      </c>
      <c r="AN781" s="409"/>
    </row>
    <row r="782" spans="4:40" x14ac:dyDescent="0.3">
      <c r="D782" s="794"/>
      <c r="E782" s="982" t="s">
        <v>1667</v>
      </c>
      <c r="F782" s="979"/>
      <c r="G782" s="980"/>
      <c r="H782" s="980"/>
      <c r="I782" s="981">
        <v>0</v>
      </c>
      <c r="K782" s="795"/>
      <c r="L782" s="795"/>
      <c r="M782" s="795"/>
      <c r="N782" s="795"/>
      <c r="O782" s="795"/>
      <c r="P782" s="795"/>
      <c r="Q782" s="795"/>
      <c r="W782" s="20" t="s">
        <v>1162</v>
      </c>
      <c r="X782" s="288"/>
      <c r="Y782" s="10"/>
      <c r="Z782" s="10"/>
      <c r="AA782" s="531">
        <v>0</v>
      </c>
      <c r="AC782" s="20" t="s">
        <v>388</v>
      </c>
      <c r="AD782" s="288"/>
      <c r="AE782" s="10"/>
      <c r="AF782" s="10"/>
      <c r="AG782" s="531">
        <v>0</v>
      </c>
      <c r="AN782" s="409"/>
    </row>
    <row r="783" spans="4:40" x14ac:dyDescent="0.3">
      <c r="D783" s="794"/>
      <c r="E783" s="1263" t="s">
        <v>1520</v>
      </c>
      <c r="F783" s="1263"/>
      <c r="G783" s="1263"/>
      <c r="H783" s="1263"/>
      <c r="I783" s="1263"/>
      <c r="K783" s="795"/>
      <c r="L783" s="795"/>
      <c r="M783" s="795"/>
      <c r="N783" s="795"/>
      <c r="O783" s="795"/>
      <c r="P783" s="795"/>
      <c r="Q783" s="795"/>
      <c r="W783" s="20" t="s">
        <v>1169</v>
      </c>
      <c r="X783" s="288"/>
      <c r="Y783" s="10"/>
      <c r="Z783" s="10"/>
      <c r="AA783" s="531">
        <v>0</v>
      </c>
      <c r="AC783" s="20" t="s">
        <v>613</v>
      </c>
      <c r="AD783" s="288"/>
      <c r="AE783" s="10"/>
      <c r="AF783" s="10"/>
      <c r="AG783" s="531">
        <v>0</v>
      </c>
      <c r="AN783" s="409"/>
    </row>
    <row r="784" spans="4:40" x14ac:dyDescent="0.3">
      <c r="D784" s="794"/>
      <c r="K784" s="795"/>
      <c r="L784" s="795"/>
      <c r="M784" s="795"/>
      <c r="N784" s="795"/>
      <c r="O784" s="795"/>
      <c r="P784" s="795"/>
      <c r="Q784" s="795"/>
      <c r="W784" s="20" t="s">
        <v>1170</v>
      </c>
      <c r="X784" s="288"/>
      <c r="Y784" s="10"/>
      <c r="Z784" s="10"/>
      <c r="AA784" s="531">
        <v>5.3999999999999999E-2</v>
      </c>
      <c r="AC784" s="20" t="s">
        <v>426</v>
      </c>
      <c r="AD784" s="288"/>
      <c r="AE784" s="10"/>
      <c r="AF784" s="10"/>
      <c r="AG784" s="531">
        <v>0</v>
      </c>
      <c r="AN784" s="409"/>
    </row>
    <row r="785" spans="3:40" ht="14.45" customHeight="1" x14ac:dyDescent="0.3">
      <c r="D785" s="794"/>
      <c r="K785" s="795"/>
      <c r="L785" s="795"/>
      <c r="M785" s="795"/>
      <c r="N785" s="795"/>
      <c r="O785" s="795"/>
      <c r="P785" s="795"/>
      <c r="Q785" s="795"/>
      <c r="W785" s="1222" t="s">
        <v>1548</v>
      </c>
      <c r="X785" s="1222"/>
      <c r="Y785" s="1222"/>
      <c r="Z785" s="1222"/>
      <c r="AA785" s="1222"/>
      <c r="AC785" s="20" t="s">
        <v>389</v>
      </c>
      <c r="AD785" s="288"/>
      <c r="AE785" s="10"/>
      <c r="AF785" s="10"/>
      <c r="AG785" s="531">
        <v>0.17</v>
      </c>
      <c r="AN785" s="409"/>
    </row>
    <row r="786" spans="3:40" x14ac:dyDescent="0.3">
      <c r="D786" s="794"/>
      <c r="K786" s="795"/>
      <c r="L786" s="795"/>
      <c r="M786" s="795"/>
      <c r="N786" s="795"/>
      <c r="O786" s="795"/>
      <c r="P786" s="795"/>
      <c r="Q786" s="795"/>
      <c r="W786" s="1223"/>
      <c r="X786" s="1223"/>
      <c r="Y786" s="1223"/>
      <c r="Z786" s="1223"/>
      <c r="AA786" s="1223"/>
      <c r="AC786" s="20" t="s">
        <v>206</v>
      </c>
      <c r="AD786" s="288"/>
      <c r="AE786" s="10"/>
      <c r="AF786" s="10"/>
      <c r="AG786" s="531">
        <v>0.25</v>
      </c>
      <c r="AN786" s="409"/>
    </row>
    <row r="787" spans="3:40" x14ac:dyDescent="0.3">
      <c r="D787" s="794"/>
      <c r="K787" s="795"/>
      <c r="L787" s="795"/>
      <c r="M787" s="795"/>
      <c r="N787" s="795"/>
      <c r="O787" s="795"/>
      <c r="P787" s="795"/>
      <c r="Q787" s="795"/>
      <c r="W787" s="402"/>
      <c r="X787" s="402"/>
      <c r="Y787" s="402"/>
      <c r="Z787" s="402"/>
      <c r="AA787" s="402"/>
      <c r="AC787" s="20" t="s">
        <v>295</v>
      </c>
      <c r="AD787" s="288"/>
      <c r="AE787" s="10"/>
      <c r="AF787" s="10"/>
      <c r="AG787" s="531">
        <v>0.16</v>
      </c>
      <c r="AN787" s="409"/>
    </row>
    <row r="788" spans="3:40" x14ac:dyDescent="0.3">
      <c r="D788" s="794"/>
      <c r="K788" s="795"/>
      <c r="L788" s="795"/>
      <c r="M788" s="795"/>
      <c r="N788" s="795"/>
      <c r="O788" s="795"/>
      <c r="P788" s="795"/>
      <c r="Q788" s="795"/>
      <c r="W788" s="402"/>
      <c r="X788" s="402"/>
      <c r="Y788" s="402"/>
      <c r="Z788" s="402"/>
      <c r="AA788" s="402"/>
      <c r="AC788" s="20" t="s">
        <v>614</v>
      </c>
      <c r="AD788" s="288"/>
      <c r="AE788" s="10"/>
      <c r="AF788" s="10"/>
      <c r="AG788" s="531">
        <v>0.24</v>
      </c>
      <c r="AN788" s="409"/>
    </row>
    <row r="789" spans="3:40" ht="13.9" customHeight="1" x14ac:dyDescent="0.3">
      <c r="D789" s="794"/>
      <c r="K789" s="795"/>
      <c r="L789" s="795"/>
      <c r="M789" s="795"/>
      <c r="N789" s="795"/>
      <c r="O789" s="795"/>
      <c r="P789" s="795"/>
      <c r="Q789" s="795"/>
      <c r="W789" s="402"/>
      <c r="X789" s="402"/>
      <c r="Y789" s="402"/>
      <c r="Z789" s="402"/>
      <c r="AA789" s="402"/>
      <c r="AC789" s="1222" t="s">
        <v>1548</v>
      </c>
      <c r="AD789" s="1222"/>
      <c r="AE789" s="1222"/>
      <c r="AF789" s="1222"/>
      <c r="AG789" s="1222"/>
      <c r="AN789" s="409"/>
    </row>
    <row r="790" spans="3:40" ht="16.5" customHeight="1" x14ac:dyDescent="0.3">
      <c r="D790" s="794"/>
      <c r="K790" s="795"/>
      <c r="L790" s="795"/>
      <c r="M790" s="795"/>
      <c r="N790" s="795"/>
      <c r="O790" s="795"/>
      <c r="P790" s="795"/>
      <c r="Q790" s="795"/>
      <c r="W790" s="402"/>
      <c r="X790" s="402"/>
      <c r="Y790" s="402"/>
      <c r="Z790" s="402"/>
      <c r="AA790" s="402"/>
      <c r="AC790" s="1223"/>
      <c r="AD790" s="1223"/>
      <c r="AE790" s="1223"/>
      <c r="AF790" s="1223"/>
      <c r="AG790" s="1223"/>
    </row>
    <row r="791" spans="3:40" x14ac:dyDescent="0.3">
      <c r="C791" s="403"/>
      <c r="D791" s="795"/>
      <c r="K791" s="795"/>
      <c r="L791" s="795"/>
      <c r="M791" s="795"/>
      <c r="N791" s="795"/>
      <c r="O791" s="795"/>
      <c r="P791" s="795"/>
      <c r="Q791" s="795"/>
    </row>
    <row r="792" spans="3:40" x14ac:dyDescent="0.3">
      <c r="D792" s="794"/>
      <c r="K792" s="794"/>
      <c r="L792" s="794"/>
      <c r="M792" s="794"/>
      <c r="N792" s="794"/>
      <c r="O792" s="794"/>
      <c r="P792" s="795"/>
      <c r="Q792" s="795"/>
    </row>
    <row r="793" spans="3:40" x14ac:dyDescent="0.3">
      <c r="D793" s="794"/>
      <c r="K793" s="794"/>
      <c r="L793" s="794"/>
      <c r="M793" s="794"/>
      <c r="N793" s="794"/>
      <c r="O793" s="794"/>
      <c r="P793" s="795"/>
      <c r="Q793" s="795"/>
    </row>
    <row r="794" spans="3:40" x14ac:dyDescent="0.3">
      <c r="D794" s="794"/>
      <c r="K794" s="794"/>
      <c r="L794" s="794"/>
      <c r="M794" s="794"/>
      <c r="N794" s="794"/>
      <c r="O794" s="794"/>
      <c r="P794" s="795"/>
      <c r="Q794" s="795"/>
    </row>
    <row r="795" spans="3:40" x14ac:dyDescent="0.3">
      <c r="D795" s="794"/>
      <c r="E795" s="794"/>
      <c r="F795" s="794"/>
      <c r="G795" s="794"/>
      <c r="H795" s="794"/>
      <c r="I795" s="794"/>
      <c r="J795" s="795"/>
      <c r="K795" s="795"/>
    </row>
    <row r="796" spans="3:40" x14ac:dyDescent="0.3">
      <c r="D796" s="794"/>
      <c r="E796" s="794"/>
      <c r="F796" s="794"/>
      <c r="G796" s="794"/>
      <c r="H796" s="794"/>
      <c r="I796" s="794"/>
      <c r="J796" s="795"/>
      <c r="K796" s="795"/>
    </row>
    <row r="797" spans="3:40" x14ac:dyDescent="0.3">
      <c r="D797" s="794"/>
      <c r="E797" s="794"/>
      <c r="F797" s="794"/>
      <c r="G797" s="794"/>
      <c r="H797" s="794"/>
      <c r="I797" s="794"/>
      <c r="J797" s="795"/>
      <c r="K797" s="795"/>
    </row>
    <row r="798" spans="3:40" x14ac:dyDescent="0.3">
      <c r="D798" s="794"/>
      <c r="E798" s="794"/>
      <c r="F798" s="794"/>
      <c r="G798" s="794"/>
      <c r="H798" s="794"/>
      <c r="I798" s="794"/>
      <c r="J798" s="795"/>
      <c r="K798" s="795"/>
    </row>
    <row r="799" spans="3:40" x14ac:dyDescent="0.3">
      <c r="D799" s="794"/>
      <c r="E799" s="794"/>
      <c r="F799" s="794"/>
      <c r="G799" s="794"/>
      <c r="H799" s="794"/>
      <c r="I799" s="794"/>
      <c r="J799" s="795"/>
      <c r="K799" s="795"/>
    </row>
    <row r="800" spans="3:40" x14ac:dyDescent="0.3">
      <c r="D800" s="794"/>
      <c r="E800" s="794"/>
      <c r="F800" s="794"/>
      <c r="G800" s="794"/>
      <c r="H800" s="794"/>
      <c r="I800" s="794"/>
      <c r="J800" s="795"/>
      <c r="K800" s="795"/>
    </row>
    <row r="801" spans="4:11" x14ac:dyDescent="0.3">
      <c r="D801" s="794"/>
      <c r="E801" s="794"/>
      <c r="F801" s="794"/>
      <c r="G801" s="794"/>
      <c r="H801" s="794"/>
      <c r="I801" s="794"/>
      <c r="J801" s="795"/>
      <c r="K801" s="795"/>
    </row>
    <row r="802" spans="4:11" x14ac:dyDescent="0.3">
      <c r="D802" s="794"/>
      <c r="E802" s="794"/>
      <c r="F802" s="794"/>
      <c r="G802" s="794"/>
      <c r="H802" s="794"/>
      <c r="I802" s="794"/>
      <c r="J802" s="795"/>
      <c r="K802" s="795"/>
    </row>
    <row r="803" spans="4:11" x14ac:dyDescent="0.3">
      <c r="D803" s="794"/>
      <c r="E803" s="794"/>
      <c r="F803" s="794"/>
      <c r="G803" s="794"/>
      <c r="H803" s="794"/>
      <c r="I803" s="794"/>
      <c r="J803" s="795"/>
      <c r="K803" s="795"/>
    </row>
    <row r="804" spans="4:11" x14ac:dyDescent="0.3">
      <c r="D804" s="794"/>
      <c r="E804" s="794"/>
      <c r="F804" s="794"/>
      <c r="G804" s="794"/>
      <c r="H804" s="794"/>
      <c r="I804" s="794"/>
      <c r="J804" s="795"/>
      <c r="K804" s="795"/>
    </row>
    <row r="805" spans="4:11" x14ac:dyDescent="0.3">
      <c r="D805" s="794"/>
      <c r="E805" s="794"/>
      <c r="F805" s="794"/>
      <c r="G805" s="794"/>
      <c r="H805" s="794"/>
      <c r="I805" s="794"/>
      <c r="J805" s="795"/>
      <c r="K805" s="795"/>
    </row>
    <row r="806" spans="4:11" x14ac:dyDescent="0.3">
      <c r="D806" s="794"/>
      <c r="E806" s="794"/>
      <c r="F806" s="794"/>
      <c r="G806" s="794"/>
      <c r="H806" s="794"/>
      <c r="I806" s="794"/>
      <c r="J806" s="795"/>
      <c r="K806" s="795"/>
    </row>
    <row r="807" spans="4:11" x14ac:dyDescent="0.3">
      <c r="D807" s="794"/>
      <c r="E807" s="794"/>
      <c r="F807" s="794"/>
      <c r="G807" s="794"/>
      <c r="H807" s="794"/>
      <c r="I807" s="794"/>
      <c r="J807" s="795"/>
      <c r="K807" s="795"/>
    </row>
    <row r="808" spans="4:11" x14ac:dyDescent="0.3">
      <c r="D808" s="794"/>
      <c r="E808" s="794"/>
      <c r="F808" s="794"/>
      <c r="G808" s="794"/>
      <c r="H808" s="794"/>
      <c r="I808" s="794"/>
      <c r="J808" s="795"/>
      <c r="K808" s="795"/>
    </row>
    <row r="809" spans="4:11" x14ac:dyDescent="0.3">
      <c r="D809" s="794"/>
      <c r="E809" s="794"/>
      <c r="F809" s="794"/>
      <c r="G809" s="794"/>
      <c r="H809" s="794"/>
      <c r="I809" s="794"/>
      <c r="J809" s="795"/>
      <c r="K809" s="795"/>
    </row>
    <row r="810" spans="4:11" x14ac:dyDescent="0.3">
      <c r="D810" s="794"/>
      <c r="E810" s="794"/>
      <c r="F810" s="794"/>
      <c r="G810" s="794"/>
      <c r="H810" s="794"/>
      <c r="I810" s="794"/>
      <c r="J810" s="795"/>
      <c r="K810" s="795"/>
    </row>
    <row r="811" spans="4:11" x14ac:dyDescent="0.3">
      <c r="D811" s="794"/>
      <c r="E811" s="794"/>
      <c r="F811" s="794"/>
      <c r="G811" s="794"/>
      <c r="H811" s="794"/>
      <c r="I811" s="794"/>
      <c r="J811" s="795"/>
      <c r="K811" s="795"/>
    </row>
    <row r="812" spans="4:11" x14ac:dyDescent="0.3">
      <c r="D812" s="794"/>
      <c r="E812" s="794"/>
      <c r="F812" s="794"/>
      <c r="G812" s="794"/>
      <c r="H812" s="794"/>
      <c r="I812" s="794"/>
      <c r="J812" s="795"/>
      <c r="K812" s="795"/>
    </row>
    <row r="813" spans="4:11" x14ac:dyDescent="0.3">
      <c r="D813" s="794"/>
      <c r="E813" s="794"/>
      <c r="F813" s="794"/>
      <c r="G813" s="794"/>
      <c r="H813" s="794"/>
      <c r="I813" s="794"/>
      <c r="J813" s="795"/>
      <c r="K813" s="795"/>
    </row>
    <row r="814" spans="4:11" x14ac:dyDescent="0.3">
      <c r="D814" s="794"/>
      <c r="E814" s="794"/>
      <c r="F814" s="794"/>
      <c r="G814" s="794"/>
      <c r="H814" s="794"/>
      <c r="I814" s="794"/>
      <c r="J814" s="795"/>
      <c r="K814" s="795"/>
    </row>
    <row r="815" spans="4:11" x14ac:dyDescent="0.3">
      <c r="D815" s="794"/>
      <c r="E815" s="794"/>
      <c r="F815" s="794"/>
      <c r="G815" s="794"/>
      <c r="H815" s="794"/>
      <c r="I815" s="794"/>
      <c r="J815" s="795"/>
      <c r="K815" s="795"/>
    </row>
    <row r="816" spans="4:11" x14ac:dyDescent="0.3">
      <c r="D816" s="794"/>
      <c r="E816" s="794"/>
      <c r="F816" s="794"/>
      <c r="G816" s="794"/>
      <c r="H816" s="794"/>
      <c r="I816" s="794"/>
      <c r="J816" s="795"/>
      <c r="K816" s="795"/>
    </row>
    <row r="817" spans="4:11" x14ac:dyDescent="0.3">
      <c r="D817" s="794"/>
      <c r="E817" s="794"/>
      <c r="F817" s="794"/>
      <c r="G817" s="794"/>
      <c r="H817" s="794"/>
      <c r="I817" s="794"/>
      <c r="J817" s="795"/>
      <c r="K817" s="795"/>
    </row>
    <row r="818" spans="4:11" x14ac:dyDescent="0.3">
      <c r="D818" s="794"/>
      <c r="E818" s="794"/>
      <c r="F818" s="794"/>
      <c r="G818" s="794"/>
      <c r="H818" s="794"/>
      <c r="I818" s="794"/>
      <c r="J818" s="795"/>
      <c r="K818" s="795"/>
    </row>
    <row r="819" spans="4:11" x14ac:dyDescent="0.3">
      <c r="D819" s="794"/>
      <c r="E819" s="794"/>
      <c r="F819" s="794"/>
      <c r="G819" s="794"/>
      <c r="H819" s="794"/>
      <c r="I819" s="794"/>
      <c r="J819" s="795"/>
      <c r="K819" s="795"/>
    </row>
    <row r="820" spans="4:11" x14ac:dyDescent="0.3">
      <c r="D820" s="794"/>
      <c r="E820" s="794"/>
      <c r="F820" s="794"/>
      <c r="G820" s="794"/>
      <c r="H820" s="794"/>
      <c r="I820" s="794"/>
      <c r="J820" s="795"/>
      <c r="K820" s="795"/>
    </row>
    <row r="821" spans="4:11" x14ac:dyDescent="0.3">
      <c r="D821" s="794"/>
      <c r="E821" s="794"/>
      <c r="F821" s="794"/>
      <c r="G821" s="794"/>
      <c r="H821" s="794"/>
      <c r="I821" s="794"/>
      <c r="J821" s="795"/>
      <c r="K821" s="795"/>
    </row>
    <row r="822" spans="4:11" x14ac:dyDescent="0.3">
      <c r="D822" s="794"/>
      <c r="E822" s="794"/>
      <c r="F822" s="794"/>
      <c r="G822" s="794"/>
      <c r="H822" s="794"/>
      <c r="I822" s="794"/>
      <c r="J822" s="795"/>
      <c r="K822" s="795"/>
    </row>
    <row r="823" spans="4:11" x14ac:dyDescent="0.3">
      <c r="D823" s="794"/>
      <c r="E823" s="794"/>
      <c r="F823" s="794"/>
      <c r="G823" s="794"/>
      <c r="H823" s="794"/>
      <c r="I823" s="794"/>
      <c r="J823" s="795"/>
      <c r="K823" s="795"/>
    </row>
    <row r="824" spans="4:11" x14ac:dyDescent="0.3">
      <c r="D824" s="794"/>
      <c r="E824" s="794"/>
      <c r="F824" s="794"/>
      <c r="G824" s="794"/>
      <c r="H824" s="794"/>
      <c r="I824" s="794"/>
      <c r="J824" s="795"/>
      <c r="K824" s="795"/>
    </row>
    <row r="825" spans="4:11" x14ac:dyDescent="0.3">
      <c r="D825" s="794"/>
      <c r="E825" s="794"/>
      <c r="F825" s="794"/>
      <c r="G825" s="794"/>
      <c r="H825" s="794"/>
      <c r="I825" s="794"/>
      <c r="J825" s="795"/>
      <c r="K825" s="795"/>
    </row>
    <row r="826" spans="4:11" x14ac:dyDescent="0.3">
      <c r="D826" s="794"/>
      <c r="E826" s="794"/>
      <c r="F826" s="794"/>
      <c r="G826" s="794"/>
      <c r="H826" s="794"/>
      <c r="I826" s="794"/>
      <c r="J826" s="795"/>
      <c r="K826" s="795"/>
    </row>
    <row r="827" spans="4:11" x14ac:dyDescent="0.3">
      <c r="D827" s="794"/>
      <c r="E827" s="794"/>
      <c r="F827" s="794"/>
      <c r="G827" s="794"/>
      <c r="H827" s="794"/>
      <c r="I827" s="794"/>
      <c r="J827" s="795"/>
      <c r="K827" s="795"/>
    </row>
    <row r="828" spans="4:11" x14ac:dyDescent="0.3">
      <c r="D828" s="794"/>
      <c r="E828" s="794"/>
      <c r="F828" s="794"/>
      <c r="G828" s="794"/>
      <c r="H828" s="794"/>
      <c r="I828" s="794"/>
      <c r="J828" s="795"/>
      <c r="K828" s="795"/>
    </row>
    <row r="829" spans="4:11" x14ac:dyDescent="0.3">
      <c r="D829" s="794"/>
      <c r="E829" s="794"/>
      <c r="F829" s="794"/>
      <c r="G829" s="794"/>
      <c r="H829" s="794"/>
      <c r="I829" s="794"/>
      <c r="J829" s="795"/>
      <c r="K829" s="795"/>
    </row>
    <row r="830" spans="4:11" x14ac:dyDescent="0.3">
      <c r="D830" s="794"/>
      <c r="E830" s="794"/>
      <c r="F830" s="794"/>
      <c r="G830" s="794"/>
      <c r="H830" s="794"/>
      <c r="I830" s="794"/>
      <c r="J830" s="795"/>
      <c r="K830" s="795"/>
    </row>
    <row r="831" spans="4:11" x14ac:dyDescent="0.3">
      <c r="D831" s="794"/>
      <c r="E831" s="794"/>
      <c r="F831" s="794"/>
      <c r="G831" s="794"/>
      <c r="H831" s="794"/>
      <c r="I831" s="794"/>
      <c r="J831" s="795"/>
      <c r="K831" s="795"/>
    </row>
    <row r="832" spans="4:11" x14ac:dyDescent="0.3">
      <c r="D832" s="794"/>
      <c r="E832" s="794"/>
      <c r="F832" s="794"/>
      <c r="G832" s="794"/>
      <c r="H832" s="794"/>
      <c r="I832" s="794"/>
      <c r="J832" s="795"/>
      <c r="K832" s="795"/>
    </row>
    <row r="833" spans="4:11" x14ac:dyDescent="0.3">
      <c r="D833" s="794"/>
      <c r="E833" s="794"/>
      <c r="F833" s="794"/>
      <c r="G833" s="794"/>
      <c r="H833" s="794"/>
      <c r="I833" s="794"/>
      <c r="J833" s="795"/>
      <c r="K833" s="795"/>
    </row>
    <row r="834" spans="4:11" x14ac:dyDescent="0.3">
      <c r="D834" s="794"/>
      <c r="E834" s="794"/>
      <c r="F834" s="794"/>
      <c r="G834" s="794"/>
      <c r="H834" s="794"/>
      <c r="I834" s="794"/>
      <c r="J834" s="795"/>
      <c r="K834" s="795"/>
    </row>
    <row r="835" spans="4:11" x14ac:dyDescent="0.3">
      <c r="D835" s="794"/>
      <c r="E835" s="794"/>
      <c r="F835" s="794"/>
      <c r="G835" s="794"/>
      <c r="H835" s="794"/>
      <c r="I835" s="794"/>
      <c r="J835" s="795"/>
      <c r="K835" s="795"/>
    </row>
    <row r="836" spans="4:11" x14ac:dyDescent="0.3">
      <c r="D836" s="794"/>
      <c r="E836" s="794"/>
      <c r="F836" s="794"/>
      <c r="G836" s="794"/>
      <c r="H836" s="794"/>
      <c r="I836" s="794"/>
      <c r="J836" s="795"/>
      <c r="K836" s="795"/>
    </row>
    <row r="837" spans="4:11" x14ac:dyDescent="0.3">
      <c r="D837" s="794"/>
      <c r="E837" s="794"/>
      <c r="F837" s="794"/>
      <c r="G837" s="794"/>
      <c r="H837" s="794"/>
      <c r="I837" s="794"/>
      <c r="J837" s="795"/>
      <c r="K837" s="795"/>
    </row>
    <row r="838" spans="4:11" x14ac:dyDescent="0.3">
      <c r="D838" s="794"/>
      <c r="E838" s="794"/>
      <c r="F838" s="794"/>
      <c r="G838" s="794"/>
      <c r="H838" s="794"/>
      <c r="I838" s="794"/>
      <c r="J838" s="795"/>
      <c r="K838" s="795"/>
    </row>
    <row r="839" spans="4:11" x14ac:dyDescent="0.3">
      <c r="D839" s="794"/>
      <c r="E839" s="794"/>
      <c r="F839" s="794"/>
      <c r="G839" s="794"/>
      <c r="H839" s="794"/>
      <c r="I839" s="794"/>
      <c r="J839" s="795"/>
      <c r="K839" s="795"/>
    </row>
    <row r="840" spans="4:11" x14ac:dyDescent="0.3">
      <c r="D840" s="794"/>
      <c r="E840" s="794"/>
      <c r="F840" s="794"/>
      <c r="G840" s="794"/>
      <c r="H840" s="794"/>
      <c r="I840" s="794"/>
      <c r="J840" s="795"/>
      <c r="K840" s="795"/>
    </row>
    <row r="841" spans="4:11" x14ac:dyDescent="0.3">
      <c r="D841" s="794"/>
      <c r="E841" s="794"/>
      <c r="F841" s="794"/>
      <c r="G841" s="794"/>
      <c r="H841" s="794"/>
      <c r="I841" s="794"/>
      <c r="J841" s="795"/>
      <c r="K841" s="795"/>
    </row>
    <row r="842" spans="4:11" x14ac:dyDescent="0.3">
      <c r="D842" s="794"/>
      <c r="E842" s="794"/>
      <c r="F842" s="794"/>
      <c r="G842" s="794"/>
      <c r="H842" s="794"/>
      <c r="I842" s="794"/>
      <c r="J842" s="795"/>
      <c r="K842" s="795"/>
    </row>
    <row r="843" spans="4:11" x14ac:dyDescent="0.3">
      <c r="D843" s="794"/>
      <c r="E843" s="794"/>
      <c r="F843" s="794"/>
      <c r="G843" s="794"/>
      <c r="H843" s="794"/>
      <c r="I843" s="794"/>
      <c r="J843" s="795"/>
      <c r="K843" s="795"/>
    </row>
    <row r="844" spans="4:11" x14ac:dyDescent="0.3">
      <c r="D844" s="794"/>
      <c r="E844" s="794"/>
      <c r="F844" s="794"/>
      <c r="G844" s="794"/>
      <c r="H844" s="794"/>
      <c r="I844" s="794"/>
      <c r="J844" s="795"/>
      <c r="K844" s="795"/>
    </row>
    <row r="845" spans="4:11" x14ac:dyDescent="0.3">
      <c r="D845" s="794"/>
      <c r="E845" s="794"/>
      <c r="F845" s="794"/>
      <c r="G845" s="794"/>
      <c r="H845" s="794"/>
      <c r="I845" s="794"/>
      <c r="J845" s="795"/>
      <c r="K845" s="795"/>
    </row>
    <row r="846" spans="4:11" x14ac:dyDescent="0.3">
      <c r="D846" s="794"/>
      <c r="E846" s="794"/>
      <c r="F846" s="794"/>
      <c r="G846" s="794"/>
      <c r="H846" s="794"/>
      <c r="I846" s="794"/>
      <c r="J846" s="795"/>
      <c r="K846" s="795"/>
    </row>
    <row r="847" spans="4:11" x14ac:dyDescent="0.3">
      <c r="D847" s="794"/>
      <c r="E847" s="794"/>
      <c r="F847" s="794"/>
      <c r="G847" s="794"/>
      <c r="H847" s="794"/>
      <c r="I847" s="794"/>
      <c r="J847" s="795"/>
      <c r="K847" s="795"/>
    </row>
    <row r="848" spans="4:11" x14ac:dyDescent="0.3">
      <c r="D848" s="794"/>
      <c r="E848" s="794"/>
      <c r="F848" s="794"/>
      <c r="G848" s="794"/>
      <c r="H848" s="794"/>
      <c r="I848" s="794"/>
      <c r="J848" s="795"/>
      <c r="K848" s="795"/>
    </row>
    <row r="849" spans="4:11" x14ac:dyDescent="0.3">
      <c r="D849" s="794"/>
      <c r="E849" s="794"/>
      <c r="F849" s="794"/>
      <c r="G849" s="794"/>
      <c r="H849" s="794"/>
      <c r="I849" s="794"/>
      <c r="J849" s="795"/>
      <c r="K849" s="795"/>
    </row>
    <row r="850" spans="4:11" x14ac:dyDescent="0.3">
      <c r="D850" s="794"/>
      <c r="E850" s="794"/>
      <c r="F850" s="794"/>
      <c r="G850" s="794"/>
      <c r="H850" s="794"/>
      <c r="I850" s="794"/>
      <c r="J850" s="795"/>
      <c r="K850" s="795"/>
    </row>
    <row r="851" spans="4:11" x14ac:dyDescent="0.3">
      <c r="D851" s="794"/>
      <c r="E851" s="794"/>
      <c r="F851" s="794"/>
      <c r="G851" s="794"/>
      <c r="H851" s="794"/>
      <c r="I851" s="794"/>
      <c r="J851" s="795"/>
      <c r="K851" s="795"/>
    </row>
    <row r="852" spans="4:11" x14ac:dyDescent="0.3">
      <c r="D852" s="794"/>
      <c r="E852" s="794"/>
      <c r="F852" s="794"/>
      <c r="G852" s="794"/>
      <c r="H852" s="794"/>
      <c r="I852" s="794"/>
      <c r="J852" s="795"/>
      <c r="K852" s="795"/>
    </row>
    <row r="853" spans="4:11" x14ac:dyDescent="0.3">
      <c r="D853" s="794"/>
      <c r="E853" s="794"/>
      <c r="F853" s="794"/>
      <c r="G853" s="794"/>
      <c r="H853" s="794"/>
      <c r="I853" s="794"/>
      <c r="J853" s="795"/>
      <c r="K853" s="795"/>
    </row>
    <row r="854" spans="4:11" x14ac:dyDescent="0.3">
      <c r="D854" s="794"/>
      <c r="E854" s="794"/>
      <c r="F854" s="794"/>
      <c r="G854" s="794"/>
      <c r="H854" s="794"/>
      <c r="I854" s="794"/>
      <c r="J854" s="795"/>
      <c r="K854" s="795"/>
    </row>
    <row r="855" spans="4:11" x14ac:dyDescent="0.3">
      <c r="D855" s="794"/>
      <c r="E855" s="794"/>
      <c r="F855" s="794"/>
      <c r="G855" s="794"/>
      <c r="H855" s="794"/>
      <c r="I855" s="794"/>
      <c r="J855" s="795"/>
      <c r="K855" s="795"/>
    </row>
    <row r="856" spans="4:11" x14ac:dyDescent="0.3">
      <c r="D856" s="794"/>
      <c r="E856" s="794"/>
      <c r="F856" s="794"/>
      <c r="G856" s="794"/>
      <c r="H856" s="794"/>
      <c r="I856" s="794"/>
      <c r="J856" s="795"/>
      <c r="K856" s="795"/>
    </row>
    <row r="857" spans="4:11" x14ac:dyDescent="0.3">
      <c r="D857" s="794"/>
      <c r="E857" s="794"/>
      <c r="F857" s="794"/>
      <c r="G857" s="794"/>
      <c r="H857" s="794"/>
      <c r="I857" s="794"/>
      <c r="J857" s="795"/>
      <c r="K857" s="795"/>
    </row>
    <row r="858" spans="4:11" x14ac:dyDescent="0.3">
      <c r="D858" s="794"/>
      <c r="E858" s="794"/>
      <c r="F858" s="794"/>
      <c r="G858" s="794"/>
      <c r="H858" s="794"/>
      <c r="I858" s="794"/>
      <c r="J858" s="795"/>
      <c r="K858" s="795"/>
    </row>
    <row r="859" spans="4:11" x14ac:dyDescent="0.3">
      <c r="D859" s="794"/>
      <c r="E859" s="794"/>
      <c r="F859" s="794"/>
      <c r="G859" s="794"/>
      <c r="H859" s="794"/>
      <c r="I859" s="794"/>
      <c r="J859" s="795"/>
      <c r="K859" s="795"/>
    </row>
    <row r="860" spans="4:11" x14ac:dyDescent="0.3">
      <c r="D860" s="794"/>
      <c r="E860" s="794"/>
      <c r="F860" s="794"/>
      <c r="G860" s="794"/>
      <c r="H860" s="794"/>
      <c r="I860" s="794"/>
      <c r="J860" s="795"/>
      <c r="K860" s="795"/>
    </row>
    <row r="861" spans="4:11" x14ac:dyDescent="0.3">
      <c r="D861" s="794"/>
      <c r="E861" s="794"/>
      <c r="F861" s="794"/>
      <c r="G861" s="794"/>
      <c r="H861" s="794"/>
      <c r="I861" s="794"/>
      <c r="J861" s="795"/>
      <c r="K861" s="795"/>
    </row>
    <row r="862" spans="4:11" x14ac:dyDescent="0.3">
      <c r="D862" s="794"/>
      <c r="E862" s="794"/>
      <c r="F862" s="794"/>
      <c r="G862" s="794"/>
      <c r="H862" s="794"/>
      <c r="I862" s="794"/>
      <c r="J862" s="795"/>
      <c r="K862" s="795"/>
    </row>
    <row r="863" spans="4:11" x14ac:dyDescent="0.3">
      <c r="D863" s="794"/>
      <c r="E863" s="794"/>
      <c r="F863" s="794"/>
      <c r="G863" s="794"/>
      <c r="H863" s="794"/>
      <c r="I863" s="794"/>
      <c r="J863" s="795"/>
      <c r="K863" s="795"/>
    </row>
    <row r="864" spans="4:11" x14ac:dyDescent="0.3">
      <c r="D864" s="794"/>
      <c r="E864" s="794"/>
      <c r="F864" s="794"/>
      <c r="G864" s="794"/>
      <c r="H864" s="794"/>
      <c r="I864" s="794"/>
      <c r="J864" s="795"/>
      <c r="K864" s="795"/>
    </row>
    <row r="865" spans="3:16" x14ac:dyDescent="0.3">
      <c r="D865" s="794"/>
      <c r="E865" s="794"/>
      <c r="F865" s="794"/>
      <c r="G865" s="794"/>
      <c r="H865" s="794"/>
      <c r="I865" s="794"/>
      <c r="J865" s="795"/>
      <c r="K865" s="795"/>
    </row>
    <row r="866" spans="3:16" x14ac:dyDescent="0.3">
      <c r="D866" s="794"/>
      <c r="E866" s="794"/>
      <c r="F866" s="794"/>
      <c r="G866" s="794"/>
      <c r="H866" s="794"/>
      <c r="I866" s="794"/>
      <c r="J866" s="795"/>
      <c r="K866" s="795"/>
    </row>
    <row r="867" spans="3:16" x14ac:dyDescent="0.3">
      <c r="D867" s="794"/>
      <c r="E867" s="794"/>
      <c r="F867" s="794"/>
      <c r="G867" s="794"/>
      <c r="H867" s="794"/>
      <c r="I867" s="794"/>
      <c r="J867" s="795"/>
      <c r="K867" s="795"/>
    </row>
    <row r="868" spans="3:16" x14ac:dyDescent="0.3">
      <c r="D868" s="794"/>
      <c r="E868" s="794"/>
      <c r="F868" s="794"/>
      <c r="G868" s="794"/>
      <c r="H868" s="794"/>
      <c r="I868" s="794"/>
      <c r="J868" s="795"/>
      <c r="K868" s="795"/>
    </row>
    <row r="869" spans="3:16" x14ac:dyDescent="0.3">
      <c r="D869" s="794"/>
      <c r="E869" s="794"/>
      <c r="F869" s="794"/>
      <c r="G869" s="794"/>
      <c r="H869" s="794"/>
      <c r="I869" s="794"/>
      <c r="J869" s="795"/>
      <c r="K869" s="795"/>
    </row>
    <row r="870" spans="3:16" x14ac:dyDescent="0.3">
      <c r="D870" s="794"/>
      <c r="E870" s="794"/>
      <c r="F870" s="794"/>
      <c r="G870" s="794"/>
      <c r="H870" s="794"/>
      <c r="I870" s="794"/>
      <c r="J870" s="795"/>
      <c r="K870" s="795"/>
    </row>
    <row r="871" spans="3:16" x14ac:dyDescent="0.3">
      <c r="D871" s="794"/>
      <c r="E871" s="794"/>
      <c r="F871" s="794"/>
      <c r="G871" s="794"/>
      <c r="H871" s="794"/>
      <c r="I871" s="794"/>
      <c r="J871" s="795"/>
      <c r="K871" s="795"/>
    </row>
    <row r="872" spans="3:16" x14ac:dyDescent="0.3">
      <c r="D872" s="794"/>
      <c r="E872" s="794"/>
      <c r="F872" s="794"/>
      <c r="G872" s="794"/>
      <c r="H872" s="794"/>
      <c r="I872" s="794"/>
      <c r="J872" s="795"/>
      <c r="K872" s="795"/>
    </row>
    <row r="873" spans="3:16" x14ac:dyDescent="0.3">
      <c r="D873" s="794"/>
      <c r="E873" s="794"/>
      <c r="F873" s="794"/>
      <c r="G873" s="794"/>
      <c r="H873" s="794"/>
      <c r="I873" s="794"/>
      <c r="J873" s="795"/>
      <c r="K873" s="795"/>
    </row>
    <row r="874" spans="3:16" x14ac:dyDescent="0.3">
      <c r="D874" s="794"/>
      <c r="E874" s="794"/>
      <c r="F874" s="794"/>
      <c r="G874" s="794"/>
      <c r="H874" s="794"/>
      <c r="I874" s="794"/>
      <c r="J874" s="795"/>
      <c r="K874" s="795"/>
    </row>
    <row r="875" spans="3:16" x14ac:dyDescent="0.3">
      <c r="D875" s="794"/>
      <c r="E875" s="794"/>
      <c r="F875" s="794"/>
      <c r="G875" s="794"/>
      <c r="H875" s="794"/>
      <c r="I875" s="794"/>
      <c r="J875" s="795"/>
      <c r="K875" s="795"/>
    </row>
    <row r="876" spans="3:16" x14ac:dyDescent="0.3">
      <c r="D876" s="794"/>
      <c r="E876" s="794"/>
      <c r="F876" s="794"/>
      <c r="G876" s="794"/>
      <c r="H876" s="794"/>
      <c r="I876" s="794"/>
      <c r="J876" s="795"/>
      <c r="K876" s="795"/>
    </row>
    <row r="877" spans="3:16" ht="9" customHeight="1" x14ac:dyDescent="0.3">
      <c r="D877" s="794"/>
      <c r="E877" s="794"/>
      <c r="F877" s="794"/>
      <c r="G877" s="794"/>
      <c r="H877" s="794"/>
      <c r="I877" s="794"/>
      <c r="J877" s="795"/>
      <c r="K877" s="795"/>
    </row>
    <row r="878" spans="3:16" x14ac:dyDescent="0.3">
      <c r="C878" s="403"/>
      <c r="D878" s="795"/>
      <c r="E878" s="794"/>
      <c r="F878" s="794"/>
      <c r="G878" s="794"/>
      <c r="H878" s="794"/>
      <c r="I878" s="794"/>
      <c r="J878" s="795"/>
      <c r="K878" s="795"/>
      <c r="P878" s="407"/>
    </row>
    <row r="879" spans="3:16" ht="16.5" customHeight="1" x14ac:dyDescent="0.3">
      <c r="D879" s="794"/>
      <c r="E879" s="795"/>
      <c r="F879" s="795"/>
      <c r="G879" s="795"/>
      <c r="H879" s="795"/>
      <c r="I879" s="795"/>
      <c r="J879" s="795"/>
      <c r="K879" s="795"/>
    </row>
    <row r="880" spans="3:16" ht="4.5" customHeight="1" x14ac:dyDescent="0.3">
      <c r="D880" s="794"/>
      <c r="E880" s="795"/>
      <c r="F880" s="795"/>
      <c r="G880" s="795"/>
      <c r="H880" s="795"/>
      <c r="I880" s="795"/>
      <c r="J880" s="795"/>
      <c r="K880" s="795"/>
      <c r="P880" s="393"/>
    </row>
    <row r="881" spans="4:16" ht="16.5" customHeight="1" x14ac:dyDescent="0.3">
      <c r="D881" s="794"/>
      <c r="E881" s="795"/>
      <c r="F881" s="795"/>
      <c r="G881" s="795"/>
      <c r="H881" s="795"/>
      <c r="I881" s="795"/>
      <c r="J881" s="795"/>
      <c r="K881" s="795"/>
    </row>
    <row r="882" spans="4:16" ht="4.5" customHeight="1" x14ac:dyDescent="0.3">
      <c r="D882" s="794"/>
      <c r="E882" s="795"/>
      <c r="F882" s="795"/>
      <c r="G882" s="795"/>
      <c r="H882" s="795"/>
      <c r="I882" s="795"/>
      <c r="J882" s="795"/>
      <c r="K882" s="795"/>
      <c r="P882" s="407"/>
    </row>
    <row r="883" spans="4:16" ht="16.5" customHeight="1" x14ac:dyDescent="0.3">
      <c r="D883" s="794"/>
      <c r="E883" s="795"/>
      <c r="F883" s="795"/>
      <c r="G883" s="795"/>
      <c r="H883" s="795"/>
      <c r="I883" s="795"/>
      <c r="J883" s="795"/>
      <c r="K883" s="795"/>
    </row>
    <row r="884" spans="4:16" ht="9" customHeight="1" x14ac:dyDescent="0.3">
      <c r="D884" s="794"/>
      <c r="E884" s="795"/>
      <c r="F884" s="795"/>
      <c r="G884" s="795"/>
      <c r="H884" s="795"/>
      <c r="I884" s="795"/>
      <c r="J884" s="795"/>
      <c r="K884" s="795"/>
    </row>
    <row r="885" spans="4:16" x14ac:dyDescent="0.3">
      <c r="D885" s="794"/>
      <c r="E885" s="795"/>
      <c r="F885" s="795"/>
      <c r="G885" s="795"/>
      <c r="H885" s="795"/>
      <c r="I885" s="795"/>
      <c r="J885" s="795"/>
      <c r="K885" s="795"/>
    </row>
    <row r="886" spans="4:16" x14ac:dyDescent="0.3">
      <c r="D886" s="794"/>
      <c r="E886" s="795"/>
      <c r="F886" s="795"/>
      <c r="G886" s="795"/>
      <c r="H886" s="795"/>
      <c r="I886" s="795"/>
      <c r="J886" s="795"/>
      <c r="K886" s="795"/>
    </row>
    <row r="887" spans="4:16" x14ac:dyDescent="0.3">
      <c r="D887" s="794"/>
      <c r="E887" s="795"/>
      <c r="F887" s="795"/>
      <c r="G887" s="795"/>
      <c r="H887" s="795"/>
      <c r="I887" s="795"/>
      <c r="J887" s="795"/>
      <c r="K887" s="795"/>
    </row>
    <row r="888" spans="4:16" x14ac:dyDescent="0.3">
      <c r="D888" s="794"/>
      <c r="E888" s="795"/>
      <c r="F888" s="795"/>
      <c r="G888" s="795"/>
      <c r="H888" s="795"/>
      <c r="I888" s="795"/>
      <c r="J888" s="795"/>
      <c r="K888" s="795"/>
    </row>
    <row r="889" spans="4:16" x14ac:dyDescent="0.3">
      <c r="D889" s="794"/>
      <c r="E889" s="795"/>
      <c r="F889" s="795"/>
      <c r="G889" s="795"/>
      <c r="H889" s="795"/>
      <c r="I889" s="795"/>
      <c r="J889" s="795"/>
      <c r="K889" s="795"/>
    </row>
    <row r="890" spans="4:16" x14ac:dyDescent="0.3">
      <c r="D890" s="794"/>
      <c r="E890" s="795"/>
      <c r="F890" s="795"/>
      <c r="G890" s="795"/>
      <c r="H890" s="795"/>
      <c r="I890" s="795"/>
      <c r="J890" s="795"/>
      <c r="K890" s="795"/>
    </row>
    <row r="891" spans="4:16" x14ac:dyDescent="0.3">
      <c r="D891" s="794"/>
      <c r="E891" s="795"/>
      <c r="F891" s="795"/>
      <c r="G891" s="795"/>
      <c r="H891" s="795"/>
      <c r="I891" s="795"/>
      <c r="J891" s="795"/>
      <c r="K891" s="795"/>
    </row>
    <row r="892" spans="4:16" x14ac:dyDescent="0.3">
      <c r="D892" s="794"/>
      <c r="E892" s="795"/>
      <c r="F892" s="795"/>
      <c r="G892" s="795"/>
      <c r="H892" s="795"/>
      <c r="I892" s="795"/>
      <c r="J892" s="795"/>
      <c r="K892" s="795"/>
    </row>
    <row r="893" spans="4:16" x14ac:dyDescent="0.3">
      <c r="D893" s="794"/>
      <c r="E893" s="795"/>
      <c r="F893" s="795"/>
      <c r="G893" s="795"/>
      <c r="H893" s="795"/>
      <c r="I893" s="795"/>
      <c r="J893" s="795"/>
      <c r="K893" s="795"/>
    </row>
    <row r="894" spans="4:16" x14ac:dyDescent="0.3">
      <c r="D894" s="794"/>
      <c r="E894" s="795"/>
      <c r="F894" s="795"/>
      <c r="G894" s="795"/>
      <c r="H894" s="795"/>
      <c r="I894" s="795"/>
      <c r="J894" s="795"/>
      <c r="K894" s="795"/>
    </row>
    <row r="895" spans="4:16" x14ac:dyDescent="0.3">
      <c r="D895" s="794"/>
      <c r="E895" s="795"/>
      <c r="F895" s="795"/>
      <c r="G895" s="795"/>
      <c r="H895" s="795"/>
      <c r="I895" s="795"/>
      <c r="J895" s="795"/>
      <c r="K895" s="795"/>
    </row>
    <row r="896" spans="4:16" x14ac:dyDescent="0.3">
      <c r="D896" s="794"/>
      <c r="E896" s="795"/>
      <c r="F896" s="795"/>
      <c r="G896" s="795"/>
      <c r="H896" s="795"/>
      <c r="I896" s="795"/>
      <c r="J896" s="795"/>
      <c r="K896" s="795"/>
    </row>
    <row r="897" spans="4:11" x14ac:dyDescent="0.3">
      <c r="D897" s="794"/>
      <c r="E897" s="795"/>
      <c r="F897" s="795"/>
      <c r="G897" s="795"/>
      <c r="H897" s="795"/>
      <c r="I897" s="795"/>
      <c r="J897" s="795"/>
      <c r="K897" s="795"/>
    </row>
    <row r="898" spans="4:11" x14ac:dyDescent="0.3">
      <c r="D898" s="794"/>
      <c r="E898" s="795"/>
      <c r="F898" s="795"/>
      <c r="G898" s="795"/>
      <c r="H898" s="795"/>
      <c r="I898" s="795"/>
      <c r="J898" s="795"/>
      <c r="K898" s="795"/>
    </row>
    <row r="899" spans="4:11" x14ac:dyDescent="0.3">
      <c r="D899" s="794"/>
      <c r="E899" s="795"/>
      <c r="F899" s="795"/>
      <c r="G899" s="795"/>
      <c r="H899" s="795"/>
      <c r="I899" s="795"/>
      <c r="J899" s="795"/>
      <c r="K899" s="795"/>
    </row>
    <row r="900" spans="4:11" x14ac:dyDescent="0.3">
      <c r="D900" s="794"/>
      <c r="E900" s="795"/>
      <c r="F900" s="795"/>
      <c r="G900" s="795"/>
      <c r="H900" s="795"/>
      <c r="I900" s="795"/>
      <c r="J900" s="795"/>
      <c r="K900" s="795"/>
    </row>
    <row r="901" spans="4:11" x14ac:dyDescent="0.3">
      <c r="D901" s="794"/>
      <c r="E901" s="795"/>
      <c r="F901" s="795"/>
      <c r="G901" s="795"/>
      <c r="H901" s="795"/>
      <c r="I901" s="795"/>
      <c r="J901" s="795"/>
      <c r="K901" s="795"/>
    </row>
    <row r="902" spans="4:11" x14ac:dyDescent="0.3">
      <c r="D902" s="794"/>
      <c r="E902" s="795"/>
      <c r="F902" s="795"/>
      <c r="G902" s="795"/>
      <c r="H902" s="795"/>
      <c r="I902" s="795"/>
      <c r="J902" s="795"/>
      <c r="K902" s="795"/>
    </row>
    <row r="903" spans="4:11" x14ac:dyDescent="0.3">
      <c r="D903" s="794"/>
      <c r="E903" s="795"/>
      <c r="F903" s="795"/>
      <c r="G903" s="795"/>
      <c r="H903" s="795"/>
      <c r="I903" s="795"/>
      <c r="J903" s="795"/>
      <c r="K903" s="795"/>
    </row>
    <row r="904" spans="4:11" x14ac:dyDescent="0.3">
      <c r="D904" s="794"/>
      <c r="E904" s="795"/>
      <c r="F904" s="795"/>
      <c r="G904" s="795"/>
      <c r="H904" s="795"/>
      <c r="I904" s="795"/>
      <c r="J904" s="795"/>
      <c r="K904" s="795"/>
    </row>
    <row r="905" spans="4:11" x14ac:dyDescent="0.3">
      <c r="D905" s="794"/>
      <c r="E905" s="795"/>
      <c r="F905" s="795"/>
      <c r="G905" s="795"/>
      <c r="H905" s="795"/>
      <c r="I905" s="795"/>
      <c r="J905" s="795"/>
      <c r="K905" s="795"/>
    </row>
    <row r="906" spans="4:11" x14ac:dyDescent="0.3">
      <c r="D906" s="794"/>
      <c r="E906" s="795"/>
      <c r="F906" s="795"/>
      <c r="G906" s="795"/>
      <c r="H906" s="795"/>
      <c r="I906" s="795"/>
      <c r="J906" s="795"/>
      <c r="K906" s="795"/>
    </row>
    <row r="907" spans="4:11" x14ac:dyDescent="0.3">
      <c r="D907" s="794"/>
      <c r="E907" s="795"/>
      <c r="F907" s="795"/>
      <c r="G907" s="795"/>
      <c r="H907" s="795"/>
      <c r="I907" s="795"/>
      <c r="J907" s="795"/>
      <c r="K907" s="795"/>
    </row>
    <row r="908" spans="4:11" x14ac:dyDescent="0.3">
      <c r="D908" s="794"/>
      <c r="E908" s="795"/>
      <c r="F908" s="795"/>
      <c r="G908" s="795"/>
      <c r="H908" s="795"/>
      <c r="I908" s="795"/>
      <c r="J908" s="795"/>
      <c r="K908" s="795"/>
    </row>
    <row r="909" spans="4:11" x14ac:dyDescent="0.3">
      <c r="D909" s="794"/>
      <c r="E909" s="795"/>
      <c r="F909" s="795"/>
      <c r="G909" s="795"/>
      <c r="H909" s="795"/>
      <c r="I909" s="795"/>
      <c r="J909" s="795"/>
      <c r="K909" s="795"/>
    </row>
    <row r="910" spans="4:11" x14ac:dyDescent="0.3">
      <c r="D910" s="794"/>
      <c r="E910" s="795"/>
      <c r="F910" s="795"/>
      <c r="G910" s="795"/>
      <c r="H910" s="795"/>
      <c r="I910" s="795"/>
      <c r="J910" s="795"/>
      <c r="K910" s="795"/>
    </row>
    <row r="911" spans="4:11" x14ac:dyDescent="0.3">
      <c r="D911" s="794"/>
      <c r="E911" s="795"/>
      <c r="F911" s="795"/>
      <c r="G911" s="795"/>
      <c r="H911" s="795"/>
      <c r="I911" s="795"/>
      <c r="J911" s="795"/>
      <c r="K911" s="795"/>
    </row>
    <row r="1005" spans="3:16" ht="7.5" customHeight="1" x14ac:dyDescent="0.3"/>
    <row r="1006" spans="3:16" x14ac:dyDescent="0.3">
      <c r="C1006" s="403"/>
      <c r="D1006" s="403"/>
    </row>
    <row r="1007" spans="3:16" ht="16.5" customHeight="1" x14ac:dyDescent="0.3"/>
    <row r="1008" spans="3:16" ht="4.5" customHeight="1" x14ac:dyDescent="0.3">
      <c r="P1008" s="393"/>
    </row>
    <row r="1009" spans="3:16" ht="16.5" customHeight="1" x14ac:dyDescent="0.3"/>
    <row r="1010" spans="3:16" ht="4.5" customHeight="1" x14ac:dyDescent="0.3">
      <c r="P1010" s="407"/>
    </row>
    <row r="1011" spans="3:16" ht="16.5" customHeight="1" x14ac:dyDescent="0.3"/>
    <row r="1012" spans="3:16" ht="9" customHeight="1" x14ac:dyDescent="0.3">
      <c r="C1012" s="403"/>
      <c r="D1012" s="403"/>
    </row>
    <row r="1013" spans="3:16" x14ac:dyDescent="0.3">
      <c r="C1013" s="403"/>
      <c r="D1013" s="403"/>
      <c r="P1013" s="407"/>
    </row>
    <row r="1014" spans="3:16" x14ac:dyDescent="0.3">
      <c r="D1014" s="403"/>
    </row>
    <row r="1015" spans="3:16" x14ac:dyDescent="0.3">
      <c r="D1015" s="403"/>
    </row>
    <row r="1016" spans="3:16" x14ac:dyDescent="0.3">
      <c r="D1016" s="403"/>
    </row>
    <row r="1017" spans="3:16" x14ac:dyDescent="0.3">
      <c r="D1017" s="403"/>
    </row>
    <row r="1018" spans="3:16" x14ac:dyDescent="0.3">
      <c r="D1018" s="403"/>
    </row>
    <row r="1019" spans="3:16" x14ac:dyDescent="0.3">
      <c r="D1019" s="403"/>
    </row>
    <row r="1020" spans="3:16" x14ac:dyDescent="0.3">
      <c r="D1020" s="403"/>
    </row>
    <row r="1021" spans="3:16" x14ac:dyDescent="0.3">
      <c r="D1021" s="403"/>
    </row>
    <row r="1022" spans="3:16" x14ac:dyDescent="0.3">
      <c r="D1022" s="403"/>
    </row>
    <row r="1023" spans="3:16" x14ac:dyDescent="0.3">
      <c r="D1023" s="403"/>
    </row>
    <row r="1024" spans="3:16" x14ac:dyDescent="0.3">
      <c r="D1024" s="403"/>
    </row>
    <row r="1025" spans="4:4" x14ac:dyDescent="0.3">
      <c r="D1025" s="403"/>
    </row>
    <row r="1026" spans="4:4" x14ac:dyDescent="0.3">
      <c r="D1026" s="403"/>
    </row>
    <row r="1027" spans="4:4" x14ac:dyDescent="0.3">
      <c r="D1027" s="403"/>
    </row>
    <row r="1028" spans="4:4" x14ac:dyDescent="0.3">
      <c r="D1028" s="403"/>
    </row>
    <row r="1029" spans="4:4" x14ac:dyDescent="0.3">
      <c r="D1029" s="403"/>
    </row>
    <row r="1030" spans="4:4" x14ac:dyDescent="0.3">
      <c r="D1030" s="403"/>
    </row>
    <row r="1031" spans="4:4" x14ac:dyDescent="0.3">
      <c r="D1031" s="403"/>
    </row>
    <row r="1032" spans="4:4" x14ac:dyDescent="0.3">
      <c r="D1032" s="403"/>
    </row>
    <row r="1033" spans="4:4" x14ac:dyDescent="0.3">
      <c r="D1033" s="403"/>
    </row>
    <row r="1034" spans="4:4" x14ac:dyDescent="0.3">
      <c r="D1034" s="403"/>
    </row>
    <row r="1035" spans="4:4" x14ac:dyDescent="0.3">
      <c r="D1035" s="403"/>
    </row>
    <row r="1036" spans="4:4" x14ac:dyDescent="0.3">
      <c r="D1036" s="403"/>
    </row>
    <row r="1037" spans="4:4" x14ac:dyDescent="0.3">
      <c r="D1037" s="403"/>
    </row>
    <row r="1038" spans="4:4" x14ac:dyDescent="0.3">
      <c r="D1038" s="403"/>
    </row>
    <row r="1039" spans="4:4" x14ac:dyDescent="0.3">
      <c r="D1039" s="403"/>
    </row>
    <row r="1040" spans="4:4" x14ac:dyDescent="0.3">
      <c r="D1040" s="403"/>
    </row>
    <row r="1041" spans="3:4" x14ac:dyDescent="0.3">
      <c r="D1041" s="403"/>
    </row>
    <row r="1042" spans="3:4" x14ac:dyDescent="0.3">
      <c r="D1042" s="403"/>
    </row>
    <row r="1043" spans="3:4" x14ac:dyDescent="0.3">
      <c r="D1043" s="403"/>
    </row>
    <row r="1044" spans="3:4" x14ac:dyDescent="0.3">
      <c r="D1044" s="403"/>
    </row>
    <row r="1045" spans="3:4" x14ac:dyDescent="0.3">
      <c r="D1045" s="403"/>
    </row>
    <row r="1046" spans="3:4" x14ac:dyDescent="0.3">
      <c r="D1046" s="403"/>
    </row>
    <row r="1047" spans="3:4" x14ac:dyDescent="0.3">
      <c r="D1047" s="403"/>
    </row>
    <row r="1048" spans="3:4" x14ac:dyDescent="0.3">
      <c r="D1048" s="403"/>
    </row>
    <row r="1049" spans="3:4" x14ac:dyDescent="0.3">
      <c r="D1049" s="403"/>
    </row>
    <row r="1050" spans="3:4" x14ac:dyDescent="0.3">
      <c r="D1050" s="403"/>
    </row>
    <row r="1051" spans="3:4" x14ac:dyDescent="0.3">
      <c r="D1051" s="403"/>
    </row>
    <row r="1052" spans="3:4" x14ac:dyDescent="0.3">
      <c r="D1052" s="403"/>
    </row>
    <row r="1053" spans="3:4" x14ac:dyDescent="0.3">
      <c r="D1053" s="403"/>
    </row>
    <row r="1054" spans="3:4" x14ac:dyDescent="0.3">
      <c r="D1054" s="403"/>
    </row>
    <row r="1055" spans="3:4" x14ac:dyDescent="0.3">
      <c r="D1055" s="403"/>
    </row>
    <row r="1056" spans="3:4" ht="15" customHeight="1" x14ac:dyDescent="0.3">
      <c r="C1056" s="403"/>
      <c r="D1056" s="403"/>
    </row>
    <row r="1057" spans="4:16" x14ac:dyDescent="0.3">
      <c r="D1057" s="403"/>
    </row>
    <row r="1058" spans="4:16" ht="16.5" customHeight="1" x14ac:dyDescent="0.3"/>
    <row r="1059" spans="4:16" ht="4.5" customHeight="1" x14ac:dyDescent="0.3">
      <c r="P1059" s="393"/>
    </row>
    <row r="1060" spans="4:16" ht="16.5" customHeight="1" x14ac:dyDescent="0.3"/>
    <row r="1061" spans="4:16" ht="4.5" customHeight="1" x14ac:dyDescent="0.3">
      <c r="P1061" s="407"/>
    </row>
    <row r="1062" spans="4:16" ht="16.5" customHeight="1" x14ac:dyDescent="0.3"/>
    <row r="1063" spans="4:16" ht="11.25" customHeight="1" x14ac:dyDescent="0.3">
      <c r="D1063" s="403"/>
    </row>
  </sheetData>
  <sheetProtection algorithmName="SHA-512" hashValue="OZh2iicJ/FqugCE9kL9Amw/cjAzsa5u8jzyOPYbVO8LtINyC9/tSfp3VchmdmpLIsNHP0j4KnURl9LExGqma2A==" saltValue="6bUd0lNwcxhleumyxh4AoA==" spinCount="100000" sheet="1" objects="1" scenarios="1"/>
  <protectedRanges>
    <protectedRange sqref="F278:F281" name="Rango1_2"/>
    <protectedRange sqref="F282:F286" name="Rango1_2_1"/>
    <protectedRange sqref="F287:F291" name="Rango1_2_2"/>
    <protectedRange sqref="F311:F314" name="Rango1_2_3"/>
    <protectedRange sqref="F315:F319" name="Rango1_2_1_1"/>
    <protectedRange sqref="F320:F324" name="Rango1_2_2_1"/>
  </protectedRanges>
  <mergeCells count="275">
    <mergeCell ref="E545:H545"/>
    <mergeCell ref="E688:I688"/>
    <mergeCell ref="E783:I783"/>
    <mergeCell ref="E690:I690"/>
    <mergeCell ref="E691:H691"/>
    <mergeCell ref="E91:F91"/>
    <mergeCell ref="E530:F530"/>
    <mergeCell ref="E519:F519"/>
    <mergeCell ref="G519:H519"/>
    <mergeCell ref="G520:H520"/>
    <mergeCell ref="G521:H521"/>
    <mergeCell ref="G522:H522"/>
    <mergeCell ref="G523:H523"/>
    <mergeCell ref="G530:H530"/>
    <mergeCell ref="E525:F525"/>
    <mergeCell ref="E526:F526"/>
    <mergeCell ref="E524:F524"/>
    <mergeCell ref="E527:F527"/>
    <mergeCell ref="E528:F528"/>
    <mergeCell ref="E529:F529"/>
    <mergeCell ref="E520:F520"/>
    <mergeCell ref="E521:F521"/>
    <mergeCell ref="E523:F523"/>
    <mergeCell ref="G527:H527"/>
    <mergeCell ref="G528:H528"/>
    <mergeCell ref="G529:H529"/>
    <mergeCell ref="F506:H506"/>
    <mergeCell ref="F509:H509"/>
    <mergeCell ref="J70:L70"/>
    <mergeCell ref="M70:O70"/>
    <mergeCell ref="P70:R70"/>
    <mergeCell ref="S70:U70"/>
    <mergeCell ref="V70:X70"/>
    <mergeCell ref="F498:H498"/>
    <mergeCell ref="F504:H504"/>
    <mergeCell ref="F496:H496"/>
    <mergeCell ref="F507:H507"/>
    <mergeCell ref="F491:H491"/>
    <mergeCell ref="F492:H492"/>
    <mergeCell ref="F485:H485"/>
    <mergeCell ref="F486:H486"/>
    <mergeCell ref="F487:H487"/>
    <mergeCell ref="E522:F522"/>
    <mergeCell ref="G524:H524"/>
    <mergeCell ref="G525:H525"/>
    <mergeCell ref="G526:H526"/>
    <mergeCell ref="F493:H493"/>
    <mergeCell ref="F494:H494"/>
    <mergeCell ref="E23:F23"/>
    <mergeCell ref="E24:F24"/>
    <mergeCell ref="E25:F25"/>
    <mergeCell ref="E90:F90"/>
    <mergeCell ref="F478:H478"/>
    <mergeCell ref="F479:H479"/>
    <mergeCell ref="F472:H472"/>
    <mergeCell ref="F470:H470"/>
    <mergeCell ref="F484:H484"/>
    <mergeCell ref="F471:H471"/>
    <mergeCell ref="E72:F72"/>
    <mergeCell ref="E73:F73"/>
    <mergeCell ref="F473:H473"/>
    <mergeCell ref="F474:H474"/>
    <mergeCell ref="F480:H480"/>
    <mergeCell ref="F481:H481"/>
    <mergeCell ref="F482:H482"/>
    <mergeCell ref="F483:H483"/>
    <mergeCell ref="F475:H475"/>
    <mergeCell ref="F476:H476"/>
    <mergeCell ref="F477:H477"/>
    <mergeCell ref="C1:S1"/>
    <mergeCell ref="E8:F8"/>
    <mergeCell ref="E10:F10"/>
    <mergeCell ref="E21:F21"/>
    <mergeCell ref="E22:F22"/>
    <mergeCell ref="F467:H467"/>
    <mergeCell ref="F468:H468"/>
    <mergeCell ref="F469:H469"/>
    <mergeCell ref="E16:F16"/>
    <mergeCell ref="E17:F17"/>
    <mergeCell ref="E18:F18"/>
    <mergeCell ref="E19:F19"/>
    <mergeCell ref="E20:F20"/>
    <mergeCell ref="E9:F9"/>
    <mergeCell ref="D3:BR3"/>
    <mergeCell ref="G70:I70"/>
    <mergeCell ref="M357:O357"/>
    <mergeCell ref="P357:R357"/>
    <mergeCell ref="E11:F11"/>
    <mergeCell ref="E12:F12"/>
    <mergeCell ref="E14:F14"/>
    <mergeCell ref="E15:F15"/>
    <mergeCell ref="AE309:AG309"/>
    <mergeCell ref="AH357:AJ357"/>
    <mergeCell ref="F508:H508"/>
    <mergeCell ref="AB357:AD357"/>
    <mergeCell ref="AE357:AG357"/>
    <mergeCell ref="F489:H489"/>
    <mergeCell ref="F499:H499"/>
    <mergeCell ref="F495:H495"/>
    <mergeCell ref="F490:H490"/>
    <mergeCell ref="F497:H497"/>
    <mergeCell ref="E513:R513"/>
    <mergeCell ref="F510:H510"/>
    <mergeCell ref="F500:H500"/>
    <mergeCell ref="F501:H501"/>
    <mergeCell ref="F502:H502"/>
    <mergeCell ref="F503:H503"/>
    <mergeCell ref="F511:H511"/>
    <mergeCell ref="F505:H505"/>
    <mergeCell ref="J357:L357"/>
    <mergeCell ref="AK357:AM357"/>
    <mergeCell ref="S357:U357"/>
    <mergeCell ref="V357:X357"/>
    <mergeCell ref="G357:I357"/>
    <mergeCell ref="F488:H488"/>
    <mergeCell ref="G208:I208"/>
    <mergeCell ref="J208:L208"/>
    <mergeCell ref="M208:O208"/>
    <mergeCell ref="P208:R208"/>
    <mergeCell ref="S208:U208"/>
    <mergeCell ref="V208:X208"/>
    <mergeCell ref="E341:L341"/>
    <mergeCell ref="E346:G346"/>
    <mergeCell ref="E413:L413"/>
    <mergeCell ref="E415:G415"/>
    <mergeCell ref="E418:F418"/>
    <mergeCell ref="E460:BE460"/>
    <mergeCell ref="Y208:AA208"/>
    <mergeCell ref="G309:I309"/>
    <mergeCell ref="J309:L309"/>
    <mergeCell ref="M309:O309"/>
    <mergeCell ref="AW425:AY425"/>
    <mergeCell ref="AZ425:BB425"/>
    <mergeCell ref="AH309:AJ309"/>
    <mergeCell ref="AQ309:AS309"/>
    <mergeCell ref="AT309:AV309"/>
    <mergeCell ref="AW309:AY309"/>
    <mergeCell ref="AZ309:BB309"/>
    <mergeCell ref="E26:F26"/>
    <mergeCell ref="E27:F27"/>
    <mergeCell ref="E28:F28"/>
    <mergeCell ref="E40:W40"/>
    <mergeCell ref="E49:L49"/>
    <mergeCell ref="P309:R309"/>
    <mergeCell ref="S309:U309"/>
    <mergeCell ref="V309:X309"/>
    <mergeCell ref="AH208:AJ208"/>
    <mergeCell ref="E58:H58"/>
    <mergeCell ref="E61:F61"/>
    <mergeCell ref="E65:H65"/>
    <mergeCell ref="E194:G194"/>
    <mergeCell ref="E92:F92"/>
    <mergeCell ref="E104:W104"/>
    <mergeCell ref="AW70:AY70"/>
    <mergeCell ref="E89:F89"/>
    <mergeCell ref="BC70:BE70"/>
    <mergeCell ref="E86:F86"/>
    <mergeCell ref="E87:F87"/>
    <mergeCell ref="E88:F88"/>
    <mergeCell ref="AZ70:BB70"/>
    <mergeCell ref="E74:F74"/>
    <mergeCell ref="E75:F75"/>
    <mergeCell ref="E76:F76"/>
    <mergeCell ref="E78:F78"/>
    <mergeCell ref="E79:F79"/>
    <mergeCell ref="E80:F80"/>
    <mergeCell ref="Y70:AA70"/>
    <mergeCell ref="AB70:AD70"/>
    <mergeCell ref="AE70:AG70"/>
    <mergeCell ref="AH70:AJ70"/>
    <mergeCell ref="AK70:AM70"/>
    <mergeCell ref="AN70:AP70"/>
    <mergeCell ref="AQ70:AS70"/>
    <mergeCell ref="AT70:AV70"/>
    <mergeCell ref="E81:F81"/>
    <mergeCell ref="E82:F82"/>
    <mergeCell ref="E83:F83"/>
    <mergeCell ref="E84:F84"/>
    <mergeCell ref="E85:F85"/>
    <mergeCell ref="W785:AA786"/>
    <mergeCell ref="K545:N545"/>
    <mergeCell ref="E206:AA206"/>
    <mergeCell ref="BC208:BE208"/>
    <mergeCell ref="BC309:BE309"/>
    <mergeCell ref="E321:E323"/>
    <mergeCell ref="BC357:BE357"/>
    <mergeCell ref="BC425:BE425"/>
    <mergeCell ref="F512:H512"/>
    <mergeCell ref="AZ357:BB357"/>
    <mergeCell ref="G425:I425"/>
    <mergeCell ref="J425:L425"/>
    <mergeCell ref="M425:O425"/>
    <mergeCell ref="P425:R425"/>
    <mergeCell ref="S425:U425"/>
    <mergeCell ref="V425:X425"/>
    <mergeCell ref="Y425:AA425"/>
    <mergeCell ref="AB425:AD425"/>
    <mergeCell ref="Y357:AA357"/>
    <mergeCell ref="K544:O544"/>
    <mergeCell ref="AN357:AP357"/>
    <mergeCell ref="AQ357:AS357"/>
    <mergeCell ref="AK309:AM309"/>
    <mergeCell ref="AN309:AP309"/>
    <mergeCell ref="E544:I544"/>
    <mergeCell ref="BF70:BH70"/>
    <mergeCell ref="BF208:BH208"/>
    <mergeCell ref="E299:H299"/>
    <mergeCell ref="E302:H302"/>
    <mergeCell ref="BF309:BH309"/>
    <mergeCell ref="E350:H350"/>
    <mergeCell ref="E352:H352"/>
    <mergeCell ref="BF357:BH357"/>
    <mergeCell ref="E402:X402"/>
    <mergeCell ref="AT357:AV357"/>
    <mergeCell ref="AW357:AY357"/>
    <mergeCell ref="AN208:AP208"/>
    <mergeCell ref="AQ208:AS208"/>
    <mergeCell ref="AT208:AV208"/>
    <mergeCell ref="AW208:AY208"/>
    <mergeCell ref="AB208:AD208"/>
    <mergeCell ref="AE208:AG208"/>
    <mergeCell ref="AB309:AD309"/>
    <mergeCell ref="Y309:AA309"/>
    <mergeCell ref="AK208:AM208"/>
    <mergeCell ref="AZ208:BB208"/>
    <mergeCell ref="AE425:AG425"/>
    <mergeCell ref="AH425:AJ425"/>
    <mergeCell ref="BF425:BH425"/>
    <mergeCell ref="Q544:U544"/>
    <mergeCell ref="K684:O685"/>
    <mergeCell ref="K686:N686"/>
    <mergeCell ref="K762:O763"/>
    <mergeCell ref="K681:O682"/>
    <mergeCell ref="Q653:U654"/>
    <mergeCell ref="Q656:U657"/>
    <mergeCell ref="Q658:T658"/>
    <mergeCell ref="Q740:U741"/>
    <mergeCell ref="W637:AA638"/>
    <mergeCell ref="W641:Z641"/>
    <mergeCell ref="BG545:BJ545"/>
    <mergeCell ref="BA545:BD545"/>
    <mergeCell ref="AO545:AR545"/>
    <mergeCell ref="AU545:AX545"/>
    <mergeCell ref="AI545:AL545"/>
    <mergeCell ref="AC545:AF545"/>
    <mergeCell ref="W545:Z545"/>
    <mergeCell ref="Q545:T545"/>
    <mergeCell ref="AK425:AM425"/>
    <mergeCell ref="AN425:AP425"/>
    <mergeCell ref="AQ425:AS425"/>
    <mergeCell ref="AT425:AV425"/>
    <mergeCell ref="E514:Q514"/>
    <mergeCell ref="E532:Q532"/>
    <mergeCell ref="AC789:AG790"/>
    <mergeCell ref="AI744:AM745"/>
    <mergeCell ref="DC545:DF545"/>
    <mergeCell ref="DC559:DG560"/>
    <mergeCell ref="CW557:DA558"/>
    <mergeCell ref="CQ562:CU562"/>
    <mergeCell ref="CK564:CO564"/>
    <mergeCell ref="CE569:CI569"/>
    <mergeCell ref="BY571:CC571"/>
    <mergeCell ref="BS581:BW581"/>
    <mergeCell ref="BM587:BQ588"/>
    <mergeCell ref="BG611:BK612"/>
    <mergeCell ref="BA664:BE665"/>
    <mergeCell ref="AU668:AY669"/>
    <mergeCell ref="AO719:AS720"/>
    <mergeCell ref="BS545:BV545"/>
    <mergeCell ref="BM545:BP545"/>
    <mergeCell ref="CW545:CZ545"/>
    <mergeCell ref="CQ545:CT545"/>
    <mergeCell ref="CK545:CN545"/>
    <mergeCell ref="CE545:CH545"/>
    <mergeCell ref="BY545:CB545"/>
  </mergeCells>
  <hyperlinks>
    <hyperlink ref="BG581" r:id="rId1" display="http://gdo.cnmc.es/CNE/resumenGdo.do?anio=2015"/>
    <hyperlink ref="BA581" r:id="rId2" display="http://gdo.cnmc.es/CNE/resumenGdo.do?anio=2015"/>
    <hyperlink ref="AU581" r:id="rId3" display="http://gdo.cnmc.es/CNE/resumenGdo.do?anio=2015"/>
    <hyperlink ref="AU645" r:id="rId4" display="http://gdo.cnmc.es/CNE/resumenGdo.do?anio=2017"/>
    <hyperlink ref="AU598" r:id="rId5" display="http://gdo.cnmc.es/CNE/resumenGdo.do?anio=2015"/>
    <hyperlink ref="AI581" r:id="rId6" display="http://gdo.cnmc.es/CNE/resumenGdo.do?anio=2015"/>
    <hyperlink ref="AI645" r:id="rId7" display="http://gdo.cnmc.es/CNE/resumenGdo.do?anio=2017"/>
    <hyperlink ref="AI598" r:id="rId8" display="http://gdo.cnmc.es/CNE/resumenGdo.do?anio=2015"/>
    <hyperlink ref="AI668" r:id="rId9" display="https://gdo.cnmc.es/CNE/resumenGdo.do?anio=2019"/>
    <hyperlink ref="A4" location="'2. Hoja de trabajo. Consumos'!A1" display="2. Hoja de trabajo. Consumos"/>
    <hyperlink ref="A5" location="'3. Instalaciones fijas'!A1" display="3. Instalaciones fijas"/>
    <hyperlink ref="A7" location="'5. Emisiones Fugitivas'!A1" display="5. Emisiones fugitivas"/>
    <hyperlink ref="A6" location="'4. Vehículos y maquinaria'!A1" display="4. Vehículos y maquinaria"/>
    <hyperlink ref="A3" location="'1.Datos generales municipio'!A1" display="1. Datos del municipio"/>
    <hyperlink ref="A8" location="'6. Información adicional'!A1" display="6. Información adicional"/>
    <hyperlink ref="A9" location="'7.Electricidad y otras energías'!A1" display="7. Electricidad y otras energías"/>
    <hyperlink ref="A10" location="'8. Informe final. Resultados'!A1" display="8. Informe final: Resultados"/>
    <hyperlink ref="A12" location="'10. Revisiones calculadora'!A1" display="10. Revisiones de la calculadora"/>
    <hyperlink ref="E49" r:id="rId10"/>
    <hyperlink ref="E194" r:id="rId11"/>
    <hyperlink ref="E514:P514" r:id="rId12" display="Material Suplementario del Capítulo 7 del Sexto Informe de Evaluación del IPCC. https://www.ipcc.ch/report/ar6/wg1/downloads/report/IPCC_AR6_WGI_Chapter07_SM.pdf"/>
    <hyperlink ref="E532:P532" r:id="rId13" display="Material Suplementario del Capítulo 7 del Sexto Informe de Evaluación del IPCC. https://www.ipcc.ch/report/ar6/wg1/downloads/report/IPCC_AR6_WGI_Chapter07_SM.pdf"/>
    <hyperlink ref="K653" r:id="rId14" display="https://gdo.cnmc.es/CNE/accesoEtiquetado.do"/>
    <hyperlink ref="Q653" r:id="rId15" display="https://gdo.cnmc.es/CNE/accesoEtiquetado.do"/>
    <hyperlink ref="Q740" r:id="rId16" display="https://gdo.cnmc.es/CNE/accesoEtiquetado.do"/>
    <hyperlink ref="W637" r:id="rId17" display="https://gdo.cnmc.es/CNE/accesoEtiquetado.do"/>
    <hyperlink ref="W785" r:id="rId18" display="https://gdo.cnmc.es/CNE/accesoEtiquetado.do"/>
    <hyperlink ref="AC789" r:id="rId19" display="https://gdo.cnmc.es/CNE/accesoEtiquetado.do"/>
    <hyperlink ref="AI744" r:id="rId20" display="https://gdo.cnmc.es/CNE/accesoEtiquetado.do"/>
    <hyperlink ref="AO719" r:id="rId21" display="https://gdo.cnmc.es/CNE/accesoEtiquetado.do"/>
    <hyperlink ref="AU668" r:id="rId22" display="https://gdo.cnmc.es/CNE/accesoEtiquetado.do"/>
    <hyperlink ref="BA664" r:id="rId23" display="https://gdo.cnmc.es/CNE/accesoEtiquetado.do"/>
    <hyperlink ref="BG611" r:id="rId24" display="https://gdo.cnmc.es/CNE/accesoEtiquetado.do"/>
    <hyperlink ref="BM587" r:id="rId25" display="https://gdo.cnmc.es/CNE/accesoEtiquetado.do"/>
    <hyperlink ref="BS581" r:id="rId26" display="https://gdo.cnmc.es/CNE/accesoEtiquetado.do"/>
    <hyperlink ref="BY571" r:id="rId27" display="https://gdo.cnmc.es/CNE/accesoEtiquetado.do"/>
    <hyperlink ref="CE569" r:id="rId28" display="https://gdo.cnmc.es/CNE/accesoEtiquetado.do"/>
    <hyperlink ref="CK564" r:id="rId29" display="https://gdo.cnmc.es/CNE/accesoEtiquetado.do"/>
    <hyperlink ref="CQ562" r:id="rId30" display="https://gdo.cnmc.es/CNE/accesoEtiquetado.do"/>
    <hyperlink ref="CW557" r:id="rId31" display="https://gdo.cnmc.es/CNE/accesoEtiquetado.do"/>
    <hyperlink ref="DC559" r:id="rId32" display="https://gdo.cnmc.es/CNE/accesoEtiquetado.do"/>
    <hyperlink ref="E61" r:id="rId33"/>
    <hyperlink ref="E53" r:id="rId34"/>
    <hyperlink ref="E65" r:id="rId35"/>
    <hyperlink ref="E58:H58" r:id="rId36" display="https://eur-lex.europa.eu/legal-content/ES/TXT/?uri=CELEX:32022R0996"/>
    <hyperlink ref="E299" r:id="rId37"/>
    <hyperlink ref="E302" r:id="rId38" display="https://eur-lex.europa.eu/legal-content/ES/TXT/?uri=CELEX:52023DC0517"/>
    <hyperlink ref="E302:H302" r:id="rId39" display="https://eur-lex.europa.eu/legal-content/ES/TXT/?uri=CELEX:52024DC0313"/>
    <hyperlink ref="E341" r:id="rId40"/>
    <hyperlink ref="E346" r:id="rId41"/>
    <hyperlink ref="E350:H350" r:id="rId42" display="https://eur-lex.europa.eu/legal-content/ES/TXT/?uri=CELEX:32022R0996"/>
    <hyperlink ref="E352" r:id="rId43"/>
    <hyperlink ref="E413" r:id="rId44"/>
    <hyperlink ref="E418" r:id="rId45"/>
    <hyperlink ref="E415" r:id="rId46"/>
    <hyperlink ref="K762" r:id="rId47" display="https://gdo.cnmc.es/CNE/accesoEtiquetado.do"/>
    <hyperlink ref="K681" r:id="rId48" display="https://gdo.cnmc.es/CNE/accesoEtiquetado.do"/>
    <hyperlink ref="E688" r:id="rId49"/>
    <hyperlink ref="E783" r:id="rId50"/>
  </hyperlinks>
  <pageMargins left="0.7" right="0.7" top="0.75" bottom="0.75" header="0.3" footer="0.3"/>
  <pageSetup paperSize="9" scale="54" orientation="portrait" horizontalDpi="300" verticalDpi="300" r:id="rId51"/>
  <colBreaks count="1" manualBreakCount="1">
    <brk id="18" max="1048575" man="1"/>
  </colBreaks>
  <drawing r:id="rId5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F27"/>
  <sheetViews>
    <sheetView showGridLines="0" showRowColHeaders="0" zoomScaleNormal="100" workbookViewId="0">
      <selection sqref="A1:E1"/>
    </sheetView>
  </sheetViews>
  <sheetFormatPr baseColWidth="10" defaultColWidth="11.42578125" defaultRowHeight="16.5" x14ac:dyDescent="0.3"/>
  <cols>
    <col min="1" max="1" width="4" style="512" customWidth="1"/>
    <col min="2" max="2" width="11.42578125" style="512"/>
    <col min="3" max="3" width="20.7109375" style="512" customWidth="1"/>
    <col min="4" max="4" width="135" style="512" customWidth="1"/>
    <col min="5" max="5" width="5.140625" style="512" customWidth="1"/>
    <col min="6" max="16384" width="11.42578125" style="512"/>
  </cols>
  <sheetData>
    <row r="1" spans="1:6" s="403" customFormat="1" ht="32.25" customHeight="1" x14ac:dyDescent="0.3">
      <c r="A1" s="1258" t="s">
        <v>146</v>
      </c>
      <c r="B1" s="1258"/>
      <c r="C1" s="1258"/>
      <c r="D1" s="1258"/>
      <c r="E1" s="1258"/>
    </row>
    <row r="2" spans="1:6" ht="34.5" customHeight="1" x14ac:dyDescent="0.3"/>
    <row r="3" spans="1:6" s="513" customFormat="1" ht="39.75" customHeight="1" x14ac:dyDescent="0.3">
      <c r="B3" s="510" t="s">
        <v>142</v>
      </c>
      <c r="C3" s="511" t="s">
        <v>145</v>
      </c>
      <c r="D3" s="511" t="s">
        <v>147</v>
      </c>
      <c r="E3" s="512"/>
      <c r="F3" s="512"/>
    </row>
    <row r="4" spans="1:6" s="513" customFormat="1" ht="33" customHeight="1" x14ac:dyDescent="0.3">
      <c r="B4" s="642" t="s">
        <v>1672</v>
      </c>
      <c r="C4" s="893">
        <v>45796</v>
      </c>
      <c r="D4" s="976" t="s">
        <v>1673</v>
      </c>
      <c r="E4" s="512"/>
      <c r="F4" s="512"/>
    </row>
    <row r="5" spans="1:6" s="513" customFormat="1" ht="184.5" customHeight="1" x14ac:dyDescent="0.3">
      <c r="B5" s="642" t="s">
        <v>1562</v>
      </c>
      <c r="C5" s="893">
        <v>45783</v>
      </c>
      <c r="D5" s="976" t="s">
        <v>1671</v>
      </c>
      <c r="E5" s="512"/>
      <c r="F5" s="512"/>
    </row>
    <row r="6" spans="1:6" s="513" customFormat="1" ht="178.5" customHeight="1" x14ac:dyDescent="0.3">
      <c r="B6" s="642" t="s">
        <v>1556</v>
      </c>
      <c r="C6" s="893">
        <v>45448</v>
      </c>
      <c r="D6" s="644" t="s">
        <v>1557</v>
      </c>
      <c r="E6" s="512"/>
      <c r="F6" s="512"/>
    </row>
    <row r="7" spans="1:6" s="513" customFormat="1" ht="56.25" customHeight="1" x14ac:dyDescent="0.3">
      <c r="B7" s="642" t="s">
        <v>1408</v>
      </c>
      <c r="C7" s="643">
        <v>45091</v>
      </c>
      <c r="D7" s="644" t="s">
        <v>1407</v>
      </c>
      <c r="E7" s="512"/>
      <c r="F7" s="512"/>
    </row>
    <row r="8" spans="1:6" ht="21.75" customHeight="1" x14ac:dyDescent="0.3">
      <c r="B8" s="642" t="s">
        <v>1332</v>
      </c>
      <c r="C8" s="643">
        <v>44735</v>
      </c>
      <c r="D8" s="644" t="s">
        <v>1333</v>
      </c>
    </row>
    <row r="9" spans="1:6" ht="53.25" customHeight="1" x14ac:dyDescent="0.3">
      <c r="B9" s="642" t="s">
        <v>506</v>
      </c>
      <c r="C9" s="643">
        <v>44718</v>
      </c>
      <c r="D9" s="655" t="s">
        <v>972</v>
      </c>
    </row>
    <row r="10" spans="1:6" x14ac:dyDescent="0.3">
      <c r="B10" s="642" t="s">
        <v>502</v>
      </c>
      <c r="C10" s="643">
        <v>44354</v>
      </c>
      <c r="D10" s="644" t="s">
        <v>1311</v>
      </c>
    </row>
    <row r="11" spans="1:6" ht="34.5" x14ac:dyDescent="0.3">
      <c r="B11" s="642" t="s">
        <v>401</v>
      </c>
      <c r="C11" s="643">
        <v>44315</v>
      </c>
      <c r="D11" s="644" t="s">
        <v>1312</v>
      </c>
    </row>
    <row r="12" spans="1:6" ht="135" x14ac:dyDescent="0.3">
      <c r="B12" s="642" t="s">
        <v>400</v>
      </c>
      <c r="C12" s="643">
        <v>44309</v>
      </c>
      <c r="D12" s="645" t="s">
        <v>1313</v>
      </c>
    </row>
    <row r="13" spans="1:6" ht="18" x14ac:dyDescent="0.3">
      <c r="B13" s="642" t="s">
        <v>397</v>
      </c>
      <c r="C13" s="643">
        <v>43992</v>
      </c>
      <c r="D13" s="644" t="s">
        <v>1314</v>
      </c>
    </row>
    <row r="14" spans="1:6" ht="82.5" x14ac:dyDescent="0.3">
      <c r="B14" s="642" t="s">
        <v>344</v>
      </c>
      <c r="C14" s="643">
        <v>43986</v>
      </c>
      <c r="D14" s="645" t="s">
        <v>1315</v>
      </c>
    </row>
    <row r="15" spans="1:6" ht="82.5" x14ac:dyDescent="0.3">
      <c r="B15" s="642" t="s">
        <v>342</v>
      </c>
      <c r="C15" s="646">
        <v>43944</v>
      </c>
      <c r="D15" s="644" t="s">
        <v>1316</v>
      </c>
    </row>
    <row r="16" spans="1:6" x14ac:dyDescent="0.3">
      <c r="B16" s="642" t="s">
        <v>340</v>
      </c>
      <c r="C16" s="647">
        <v>43826</v>
      </c>
      <c r="D16" s="644" t="s">
        <v>1317</v>
      </c>
    </row>
    <row r="17" spans="2:4" ht="33" x14ac:dyDescent="0.3">
      <c r="B17" s="642" t="s">
        <v>302</v>
      </c>
      <c r="C17" s="647">
        <v>43738</v>
      </c>
      <c r="D17" s="644" t="s">
        <v>1318</v>
      </c>
    </row>
    <row r="18" spans="2:4" ht="49.5" x14ac:dyDescent="0.3">
      <c r="B18" s="642" t="s">
        <v>299</v>
      </c>
      <c r="C18" s="647">
        <v>43560</v>
      </c>
      <c r="D18" s="644" t="s">
        <v>390</v>
      </c>
    </row>
    <row r="19" spans="2:4" ht="49.5" x14ac:dyDescent="0.3">
      <c r="B19" s="642" t="s">
        <v>229</v>
      </c>
      <c r="C19" s="647">
        <v>43452</v>
      </c>
      <c r="D19" s="644" t="s">
        <v>1319</v>
      </c>
    </row>
    <row r="20" spans="2:4" ht="33" x14ac:dyDescent="0.3">
      <c r="B20" s="642" t="s">
        <v>211</v>
      </c>
      <c r="C20" s="647">
        <v>43201</v>
      </c>
      <c r="D20" s="644" t="s">
        <v>1320</v>
      </c>
    </row>
    <row r="21" spans="2:4" ht="33" x14ac:dyDescent="0.3">
      <c r="B21" s="642" t="s">
        <v>207</v>
      </c>
      <c r="C21" s="647">
        <v>42979</v>
      </c>
      <c r="D21" s="644" t="s">
        <v>1321</v>
      </c>
    </row>
    <row r="22" spans="2:4" x14ac:dyDescent="0.3">
      <c r="B22" s="642" t="s">
        <v>177</v>
      </c>
      <c r="C22" s="647">
        <v>42859</v>
      </c>
      <c r="D22" s="644" t="s">
        <v>1322</v>
      </c>
    </row>
    <row r="23" spans="2:4" ht="99" x14ac:dyDescent="0.3">
      <c r="B23" s="642" t="s">
        <v>176</v>
      </c>
      <c r="C23" s="647">
        <v>42846</v>
      </c>
      <c r="D23" s="644" t="s">
        <v>1323</v>
      </c>
    </row>
    <row r="24" spans="2:4" ht="49.5" x14ac:dyDescent="0.3">
      <c r="B24" s="642" t="s">
        <v>175</v>
      </c>
      <c r="C24" s="648">
        <v>42580</v>
      </c>
      <c r="D24" s="649" t="s">
        <v>210</v>
      </c>
    </row>
    <row r="25" spans="2:4" x14ac:dyDescent="0.3">
      <c r="B25" s="642" t="s">
        <v>148</v>
      </c>
      <c r="C25" s="648">
        <v>42479</v>
      </c>
      <c r="D25" s="650" t="s">
        <v>1324</v>
      </c>
    </row>
    <row r="26" spans="2:4" ht="49.5" x14ac:dyDescent="0.3">
      <c r="B26" s="642" t="s">
        <v>144</v>
      </c>
      <c r="C26" s="648">
        <v>42468</v>
      </c>
      <c r="D26" s="651" t="s">
        <v>1325</v>
      </c>
    </row>
    <row r="27" spans="2:4" x14ac:dyDescent="0.3">
      <c r="B27" s="652" t="s">
        <v>143</v>
      </c>
      <c r="C27" s="653">
        <v>42202</v>
      </c>
      <c r="D27" s="654" t="s">
        <v>131</v>
      </c>
    </row>
  </sheetData>
  <sheetProtection algorithmName="SHA-512" hashValue="adcLtommb4VLA9kiE398QYc7/PdOqxyWljeGUHdcelgvSsNS5UFdW+ULhhviGMHMZvoi57oE/lBIPnshtrAZTA==" saltValue="xgfqctVmNyRG22fFpHdCcQ==" spinCount="100000" sheet="1" objects="1" scenarios="1"/>
  <mergeCells count="1">
    <mergeCell ref="A1:E1"/>
  </mergeCells>
  <phoneticPr fontId="3" type="noConversion"/>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DF1404"/>
  <sheetViews>
    <sheetView zoomScaleNormal="100" workbookViewId="0"/>
  </sheetViews>
  <sheetFormatPr baseColWidth="10" defaultColWidth="11.42578125" defaultRowHeight="15" x14ac:dyDescent="0.25"/>
  <cols>
    <col min="1" max="1" width="3.7109375" style="8" customWidth="1"/>
    <col min="2" max="2" width="5.28515625" style="23" customWidth="1"/>
    <col min="3" max="3" width="32.5703125" style="23" customWidth="1"/>
    <col min="4" max="4" width="18.42578125" style="23" customWidth="1"/>
    <col min="5" max="5" width="37.28515625" style="23" customWidth="1"/>
    <col min="6" max="8" width="15.28515625" style="23" customWidth="1"/>
    <col min="9" max="9" width="19.42578125" style="23" customWidth="1"/>
    <col min="10" max="11" width="11.140625" style="23" customWidth="1"/>
    <col min="12" max="12" width="16.7109375" style="23" customWidth="1"/>
    <col min="13" max="13" width="14.28515625" style="23" customWidth="1"/>
    <col min="14" max="16" width="11.140625" style="23" customWidth="1"/>
    <col min="17" max="17" width="11.140625" style="24" customWidth="1"/>
    <col min="18" max="27" width="11.140625" style="23" customWidth="1"/>
    <col min="28" max="28" width="12.85546875" style="23" customWidth="1"/>
    <col min="29" max="32" width="11.140625" style="23" customWidth="1"/>
    <col min="33" max="33" width="11.140625" style="24" customWidth="1"/>
    <col min="34" max="52" width="11.140625" style="23" customWidth="1"/>
    <col min="53" max="53" width="11.42578125" style="23"/>
    <col min="54" max="56" width="17" style="23" customWidth="1"/>
    <col min="57" max="62" width="11.42578125" style="23"/>
    <col min="63" max="65" width="13.5703125" style="23" customWidth="1"/>
    <col min="66" max="98" width="11.42578125" style="23"/>
    <col min="99" max="99" width="19.85546875" style="23" customWidth="1"/>
    <col min="100" max="104" width="11.42578125" style="23"/>
    <col min="105" max="110" width="17.28515625" style="23" customWidth="1"/>
    <col min="111" max="16384" width="11.42578125" style="23"/>
  </cols>
  <sheetData>
    <row r="1" spans="1:33" ht="18" customHeight="1" x14ac:dyDescent="0.25"/>
    <row r="2" spans="1:33" ht="18" customHeight="1" x14ac:dyDescent="0.25"/>
    <row r="3" spans="1:33" ht="18" customHeight="1" x14ac:dyDescent="0.25"/>
    <row r="4" spans="1:33" s="26" customFormat="1" ht="18" customHeight="1" x14ac:dyDescent="0.35">
      <c r="A4" s="95" t="s">
        <v>14</v>
      </c>
      <c r="B4" s="99" t="s">
        <v>4</v>
      </c>
      <c r="C4" s="27"/>
      <c r="D4" s="27"/>
      <c r="E4" s="27"/>
      <c r="F4" s="27"/>
      <c r="G4" s="27"/>
      <c r="H4" s="27"/>
      <c r="I4" s="27"/>
      <c r="J4" s="27"/>
      <c r="K4" s="27"/>
      <c r="L4" s="27"/>
      <c r="M4" s="27"/>
      <c r="N4" s="27"/>
      <c r="O4" s="27"/>
      <c r="P4" s="27"/>
      <c r="Q4" s="27"/>
      <c r="AG4" s="77"/>
    </row>
    <row r="5" spans="1:33" ht="18" customHeight="1" x14ac:dyDescent="0.25"/>
    <row r="6" spans="1:33" ht="18" customHeight="1" x14ac:dyDescent="0.25">
      <c r="C6" s="194" t="s">
        <v>222</v>
      </c>
      <c r="D6" s="244" t="str">
        <f>IF(ISTEXT('1.Datos generales municipio'!D10),'1.Datos generales municipio'!D10,"")</f>
        <v/>
      </c>
      <c r="E6" s="245"/>
      <c r="G6" s="194" t="s">
        <v>1272</v>
      </c>
      <c r="H6" s="382">
        <f>'1.Datos generales municipio'!D13</f>
        <v>0</v>
      </c>
    </row>
    <row r="7" spans="1:33" ht="18" customHeight="1" x14ac:dyDescent="0.25">
      <c r="C7" s="8"/>
      <c r="D7" s="8"/>
      <c r="E7" s="8"/>
      <c r="F7" s="8"/>
      <c r="G7" s="8"/>
    </row>
    <row r="8" spans="1:33" ht="18" customHeight="1" x14ac:dyDescent="0.25">
      <c r="C8" s="194" t="s">
        <v>5</v>
      </c>
      <c r="D8" s="28" t="str">
        <f>IF(ISNUMBER('1.Datos generales municipio'!F7),'1.Datos generales municipio'!F7,"")</f>
        <v/>
      </c>
      <c r="E8" s="8"/>
      <c r="F8" s="8"/>
      <c r="G8" s="194" t="s">
        <v>1273</v>
      </c>
      <c r="H8" s="383">
        <f>'1.Datos generales municipio'!H13</f>
        <v>0</v>
      </c>
    </row>
    <row r="9" spans="1:33" ht="18" customHeight="1" x14ac:dyDescent="0.25">
      <c r="C9" s="8"/>
      <c r="D9" s="8"/>
      <c r="E9" s="8"/>
      <c r="F9" s="8"/>
      <c r="G9" s="8"/>
    </row>
    <row r="10" spans="1:33" ht="18" customHeight="1" x14ac:dyDescent="0.25">
      <c r="C10" s="194" t="s">
        <v>1271</v>
      </c>
      <c r="D10" s="28" t="str">
        <f>IF(ISTEXT('1.Datos generales municipio'!N10),'1.Datos generales municipio'!N10,"")</f>
        <v/>
      </c>
      <c r="E10" s="8"/>
      <c r="F10" s="8"/>
      <c r="G10" s="8"/>
    </row>
    <row r="11" spans="1:33" ht="18" customHeight="1" x14ac:dyDescent="0.25">
      <c r="C11" s="8"/>
      <c r="D11" s="8"/>
      <c r="E11" s="8"/>
      <c r="F11" s="8"/>
      <c r="G11" s="8"/>
    </row>
    <row r="12" spans="1:33" ht="18" customHeight="1" x14ac:dyDescent="0.25">
      <c r="C12" s="191" t="s">
        <v>158</v>
      </c>
      <c r="D12" s="8"/>
      <c r="E12" s="380" t="s">
        <v>1271</v>
      </c>
      <c r="G12" s="192" t="s">
        <v>1420</v>
      </c>
      <c r="H12" s="193"/>
    </row>
    <row r="13" spans="1:33" ht="18" customHeight="1" x14ac:dyDescent="0.25">
      <c r="C13" s="899">
        <v>2024</v>
      </c>
      <c r="D13" s="8"/>
      <c r="E13" s="323" t="s">
        <v>1220</v>
      </c>
      <c r="G13" s="18" t="s">
        <v>628</v>
      </c>
      <c r="H13" s="18">
        <v>27.9</v>
      </c>
    </row>
    <row r="14" spans="1:33" ht="18" customHeight="1" x14ac:dyDescent="0.25">
      <c r="C14" s="899">
        <v>2023</v>
      </c>
      <c r="D14" s="8"/>
      <c r="E14" s="323" t="s">
        <v>1221</v>
      </c>
      <c r="G14" s="18" t="s">
        <v>629</v>
      </c>
      <c r="H14" s="18">
        <v>273</v>
      </c>
    </row>
    <row r="15" spans="1:33" ht="18" customHeight="1" x14ac:dyDescent="0.25">
      <c r="C15" s="899">
        <v>2022</v>
      </c>
      <c r="D15" s="8"/>
      <c r="E15" s="323" t="s">
        <v>1222</v>
      </c>
    </row>
    <row r="16" spans="1:33" ht="18" customHeight="1" x14ac:dyDescent="0.25">
      <c r="C16" s="899">
        <v>2021</v>
      </c>
      <c r="D16" s="8"/>
      <c r="E16" s="323" t="s">
        <v>1223</v>
      </c>
    </row>
    <row r="17" spans="3:5" ht="18" customHeight="1" x14ac:dyDescent="0.25">
      <c r="C17" s="899">
        <v>2020</v>
      </c>
      <c r="D17" s="8"/>
      <c r="E17" s="323" t="s">
        <v>1224</v>
      </c>
    </row>
    <row r="18" spans="3:5" ht="18" customHeight="1" x14ac:dyDescent="0.25">
      <c r="C18" s="899">
        <v>2019</v>
      </c>
      <c r="D18" s="8"/>
      <c r="E18" s="323" t="s">
        <v>1225</v>
      </c>
    </row>
    <row r="19" spans="3:5" ht="18" customHeight="1" x14ac:dyDescent="0.25">
      <c r="C19" s="899">
        <v>2018</v>
      </c>
      <c r="D19" s="8"/>
      <c r="E19" s="323" t="s">
        <v>1226</v>
      </c>
    </row>
    <row r="20" spans="3:5" ht="18" customHeight="1" x14ac:dyDescent="0.25">
      <c r="C20" s="899">
        <v>2017</v>
      </c>
      <c r="D20" s="8"/>
      <c r="E20" s="323" t="s">
        <v>1227</v>
      </c>
    </row>
    <row r="21" spans="3:5" ht="18" customHeight="1" x14ac:dyDescent="0.25">
      <c r="C21" s="899">
        <v>2016</v>
      </c>
      <c r="D21" s="8"/>
      <c r="E21" s="323" t="s">
        <v>1228</v>
      </c>
    </row>
    <row r="22" spans="3:5" ht="18" customHeight="1" x14ac:dyDescent="0.25">
      <c r="C22" s="899">
        <v>2015</v>
      </c>
      <c r="D22" s="8"/>
      <c r="E22" s="323" t="s">
        <v>1229</v>
      </c>
    </row>
    <row r="23" spans="3:5" ht="18" customHeight="1" x14ac:dyDescent="0.25">
      <c r="C23" s="899">
        <v>2014</v>
      </c>
      <c r="D23" s="8"/>
      <c r="E23" s="323" t="s">
        <v>1230</v>
      </c>
    </row>
    <row r="24" spans="3:5" ht="18" customHeight="1" x14ac:dyDescent="0.25">
      <c r="C24" s="899">
        <v>2013</v>
      </c>
      <c r="D24" s="8"/>
      <c r="E24" s="323" t="s">
        <v>1231</v>
      </c>
    </row>
    <row r="25" spans="3:5" ht="18" customHeight="1" x14ac:dyDescent="0.25">
      <c r="C25" s="899">
        <v>2012</v>
      </c>
      <c r="D25" s="8"/>
      <c r="E25" s="323" t="s">
        <v>1232</v>
      </c>
    </row>
    <row r="26" spans="3:5" ht="18" customHeight="1" x14ac:dyDescent="0.25">
      <c r="C26" s="899">
        <v>2011</v>
      </c>
      <c r="D26" s="8"/>
      <c r="E26" s="323" t="s">
        <v>1233</v>
      </c>
    </row>
    <row r="27" spans="3:5" ht="18" customHeight="1" x14ac:dyDescent="0.25">
      <c r="C27" s="899">
        <v>2010</v>
      </c>
      <c r="D27" s="8"/>
      <c r="E27" s="323" t="s">
        <v>1234</v>
      </c>
    </row>
    <row r="28" spans="3:5" ht="18" customHeight="1" x14ac:dyDescent="0.25">
      <c r="C28" s="899">
        <v>2009</v>
      </c>
      <c r="D28" s="8"/>
      <c r="E28" s="323" t="s">
        <v>1235</v>
      </c>
    </row>
    <row r="29" spans="3:5" ht="18" customHeight="1" x14ac:dyDescent="0.25">
      <c r="C29" s="899">
        <v>2008</v>
      </c>
      <c r="D29" s="8"/>
      <c r="E29" s="323" t="s">
        <v>1236</v>
      </c>
    </row>
    <row r="30" spans="3:5" ht="18" customHeight="1" x14ac:dyDescent="0.25">
      <c r="C30" s="899">
        <v>2007</v>
      </c>
      <c r="D30" s="8"/>
      <c r="E30" s="323" t="s">
        <v>1237</v>
      </c>
    </row>
    <row r="31" spans="3:5" ht="18" customHeight="1" x14ac:dyDescent="0.25">
      <c r="D31" s="8"/>
      <c r="E31" s="323" t="s">
        <v>1238</v>
      </c>
    </row>
    <row r="32" spans="3:5" ht="18" customHeight="1" x14ac:dyDescent="0.25">
      <c r="D32" s="8"/>
      <c r="E32" s="323" t="s">
        <v>1239</v>
      </c>
    </row>
    <row r="33" spans="4:5" ht="18" customHeight="1" x14ac:dyDescent="0.25">
      <c r="D33" s="8"/>
      <c r="E33" s="323" t="s">
        <v>1240</v>
      </c>
    </row>
    <row r="34" spans="4:5" ht="18" customHeight="1" x14ac:dyDescent="0.25">
      <c r="D34" s="8"/>
      <c r="E34" s="323" t="s">
        <v>1241</v>
      </c>
    </row>
    <row r="35" spans="4:5" ht="18" customHeight="1" x14ac:dyDescent="0.25">
      <c r="E35" s="323" t="s">
        <v>1242</v>
      </c>
    </row>
    <row r="36" spans="4:5" ht="18" customHeight="1" x14ac:dyDescent="0.25">
      <c r="E36" s="323" t="s">
        <v>1243</v>
      </c>
    </row>
    <row r="37" spans="4:5" ht="18" customHeight="1" x14ac:dyDescent="0.25">
      <c r="E37" s="323" t="s">
        <v>1244</v>
      </c>
    </row>
    <row r="38" spans="4:5" ht="18" customHeight="1" x14ac:dyDescent="0.25">
      <c r="E38" s="323" t="s">
        <v>1245</v>
      </c>
    </row>
    <row r="39" spans="4:5" ht="18" customHeight="1" x14ac:dyDescent="0.25">
      <c r="E39" s="323" t="s">
        <v>1246</v>
      </c>
    </row>
    <row r="40" spans="4:5" ht="18" customHeight="1" x14ac:dyDescent="0.25">
      <c r="E40" s="323" t="s">
        <v>1247</v>
      </c>
    </row>
    <row r="41" spans="4:5" ht="18" customHeight="1" x14ac:dyDescent="0.25">
      <c r="E41" s="323" t="s">
        <v>1248</v>
      </c>
    </row>
    <row r="42" spans="4:5" ht="18" customHeight="1" x14ac:dyDescent="0.25">
      <c r="E42" s="323" t="s">
        <v>1249</v>
      </c>
    </row>
    <row r="43" spans="4:5" ht="18" customHeight="1" x14ac:dyDescent="0.25">
      <c r="E43" s="323" t="s">
        <v>1250</v>
      </c>
    </row>
    <row r="44" spans="4:5" ht="18" customHeight="1" x14ac:dyDescent="0.25">
      <c r="E44" s="323" t="s">
        <v>1251</v>
      </c>
    </row>
    <row r="45" spans="4:5" ht="18" customHeight="1" x14ac:dyDescent="0.25">
      <c r="E45" s="323" t="s">
        <v>1252</v>
      </c>
    </row>
    <row r="46" spans="4:5" ht="18" customHeight="1" x14ac:dyDescent="0.25">
      <c r="E46" s="323" t="s">
        <v>1253</v>
      </c>
    </row>
    <row r="47" spans="4:5" ht="18" customHeight="1" x14ac:dyDescent="0.25">
      <c r="E47" s="323" t="s">
        <v>1254</v>
      </c>
    </row>
    <row r="48" spans="4:5" ht="18" customHeight="1" x14ac:dyDescent="0.25">
      <c r="E48" s="323" t="s">
        <v>1255</v>
      </c>
    </row>
    <row r="49" spans="5:5" ht="18" customHeight="1" x14ac:dyDescent="0.25">
      <c r="E49" s="323" t="s">
        <v>1256</v>
      </c>
    </row>
    <row r="50" spans="5:5" ht="18" customHeight="1" x14ac:dyDescent="0.25">
      <c r="E50" s="323" t="s">
        <v>1257</v>
      </c>
    </row>
    <row r="51" spans="5:5" ht="18" customHeight="1" x14ac:dyDescent="0.25">
      <c r="E51" s="323" t="s">
        <v>1258</v>
      </c>
    </row>
    <row r="52" spans="5:5" ht="18" customHeight="1" x14ac:dyDescent="0.25">
      <c r="E52" s="323" t="s">
        <v>1259</v>
      </c>
    </row>
    <row r="53" spans="5:5" ht="18" customHeight="1" x14ac:dyDescent="0.25">
      <c r="E53" s="323" t="s">
        <v>1260</v>
      </c>
    </row>
    <row r="54" spans="5:5" ht="18" customHeight="1" x14ac:dyDescent="0.25">
      <c r="E54" s="323" t="s">
        <v>1261</v>
      </c>
    </row>
    <row r="55" spans="5:5" ht="18" customHeight="1" x14ac:dyDescent="0.25">
      <c r="E55" s="323" t="s">
        <v>1262</v>
      </c>
    </row>
    <row r="56" spans="5:5" ht="18" customHeight="1" x14ac:dyDescent="0.25">
      <c r="E56" s="323" t="s">
        <v>1263</v>
      </c>
    </row>
    <row r="57" spans="5:5" ht="18" customHeight="1" x14ac:dyDescent="0.25">
      <c r="E57" s="323" t="s">
        <v>1264</v>
      </c>
    </row>
    <row r="58" spans="5:5" ht="18" customHeight="1" x14ac:dyDescent="0.25">
      <c r="E58" s="323" t="s">
        <v>1265</v>
      </c>
    </row>
    <row r="59" spans="5:5" ht="18" customHeight="1" x14ac:dyDescent="0.25">
      <c r="E59" s="323" t="s">
        <v>1266</v>
      </c>
    </row>
    <row r="60" spans="5:5" ht="18" customHeight="1" x14ac:dyDescent="0.25">
      <c r="E60" s="323" t="s">
        <v>1267</v>
      </c>
    </row>
    <row r="61" spans="5:5" ht="18" customHeight="1" x14ac:dyDescent="0.25">
      <c r="E61" s="323" t="s">
        <v>1268</v>
      </c>
    </row>
    <row r="62" spans="5:5" ht="18" customHeight="1" x14ac:dyDescent="0.25">
      <c r="E62" s="323" t="s">
        <v>1269</v>
      </c>
    </row>
    <row r="63" spans="5:5" ht="18" customHeight="1" x14ac:dyDescent="0.25">
      <c r="E63" s="381" t="s">
        <v>1270</v>
      </c>
    </row>
    <row r="64" spans="5:5" ht="18" customHeight="1" x14ac:dyDescent="0.25"/>
    <row r="65" spans="1:65" ht="18" customHeight="1" x14ac:dyDescent="0.25"/>
    <row r="66" spans="1:65" s="26" customFormat="1" ht="18" customHeight="1" x14ac:dyDescent="0.35">
      <c r="A66" s="95" t="s">
        <v>15</v>
      </c>
      <c r="B66" s="99" t="s">
        <v>640</v>
      </c>
      <c r="C66" s="27"/>
      <c r="D66" s="27"/>
      <c r="E66" s="27"/>
      <c r="F66" s="27"/>
      <c r="G66" s="27"/>
      <c r="H66" s="27"/>
      <c r="I66" s="27"/>
      <c r="J66" s="27"/>
      <c r="K66" s="27"/>
      <c r="L66" s="27"/>
      <c r="M66" s="27"/>
      <c r="AG66" s="77"/>
    </row>
    <row r="67" spans="1:65" ht="18" customHeight="1" x14ac:dyDescent="0.25"/>
    <row r="68" spans="1:65" ht="18" customHeight="1" x14ac:dyDescent="0.25">
      <c r="D68" s="169" t="s">
        <v>815</v>
      </c>
      <c r="E68" s="169" t="s">
        <v>816</v>
      </c>
      <c r="F68" s="169" t="s">
        <v>817</v>
      </c>
      <c r="G68" s="169" t="s">
        <v>818</v>
      </c>
    </row>
    <row r="69" spans="1:65" ht="18" customHeight="1" x14ac:dyDescent="0.25">
      <c r="B69" s="23">
        <v>1</v>
      </c>
      <c r="C69" s="123" t="s">
        <v>820</v>
      </c>
      <c r="D69" s="170">
        <f>L175</f>
        <v>0</v>
      </c>
      <c r="E69" s="170">
        <f t="shared" ref="E69:G69" si="0">M175</f>
        <v>0</v>
      </c>
      <c r="F69" s="170">
        <f t="shared" si="0"/>
        <v>0</v>
      </c>
      <c r="G69" s="170">
        <f t="shared" si="0"/>
        <v>0</v>
      </c>
      <c r="J69" s="32"/>
      <c r="K69" s="32"/>
      <c r="AG69" s="23"/>
      <c r="AH69" s="24"/>
    </row>
    <row r="70" spans="1:65" s="80" customFormat="1" ht="18" customHeight="1" x14ac:dyDescent="0.25">
      <c r="A70" s="8"/>
      <c r="B70" s="23"/>
      <c r="C70" s="23"/>
      <c r="D70" s="23"/>
      <c r="E70" s="23"/>
      <c r="F70" s="23"/>
      <c r="G70" s="168">
        <f>D69+E69*$H$13/1000+F69*$H$14/1000</f>
        <v>0</v>
      </c>
      <c r="H70" s="23"/>
      <c r="I70" s="23"/>
      <c r="J70" s="23"/>
      <c r="K70" s="23"/>
      <c r="L70" s="23"/>
      <c r="M70" s="23"/>
      <c r="N70" s="23"/>
      <c r="O70" s="23"/>
      <c r="W70" s="23"/>
      <c r="X70" s="23"/>
      <c r="Y70" s="23"/>
      <c r="Z70" s="23"/>
      <c r="AA70" s="23"/>
      <c r="AB70" s="23"/>
      <c r="AC70" s="23"/>
      <c r="AD70" s="23"/>
      <c r="AE70" s="23"/>
      <c r="AF70" s="23"/>
      <c r="AG70" s="24"/>
      <c r="AH70" s="23"/>
      <c r="AI70" s="23"/>
      <c r="AJ70" s="23"/>
      <c r="AK70" s="23"/>
      <c r="AL70" s="23"/>
      <c r="AM70" s="23"/>
      <c r="AN70" s="23"/>
      <c r="AO70" s="23"/>
      <c r="AP70" s="23"/>
      <c r="AQ70" s="23"/>
      <c r="AR70" s="23"/>
      <c r="AS70" s="23"/>
      <c r="AT70" s="23"/>
      <c r="AU70" s="23"/>
      <c r="AV70" s="23"/>
      <c r="AW70" s="23"/>
      <c r="AX70" s="23"/>
      <c r="AY70" s="23"/>
      <c r="AZ70" s="23"/>
      <c r="BA70" s="23"/>
    </row>
    <row r="71" spans="1:65" ht="18" customHeight="1" x14ac:dyDescent="0.25">
      <c r="B71" s="109" t="s">
        <v>739</v>
      </c>
      <c r="C71" s="81"/>
      <c r="D71" s="80"/>
      <c r="F71" s="80"/>
      <c r="G71" s="80"/>
      <c r="H71" s="80"/>
      <c r="J71" s="80"/>
      <c r="K71" s="82"/>
      <c r="L71" s="82"/>
      <c r="M71" s="82"/>
      <c r="N71" s="82"/>
      <c r="O71" s="82"/>
      <c r="W71" s="82"/>
      <c r="X71" s="82"/>
      <c r="Y71" s="82"/>
      <c r="Z71" s="82"/>
      <c r="AA71" s="82"/>
      <c r="AB71" s="82"/>
      <c r="AC71" s="80"/>
      <c r="AD71" s="80"/>
      <c r="AE71" s="80"/>
      <c r="AF71" s="80"/>
      <c r="AG71" s="80"/>
      <c r="AH71" s="80"/>
      <c r="AI71" s="82"/>
      <c r="AJ71" s="82"/>
      <c r="AK71" s="82"/>
      <c r="AL71" s="82"/>
      <c r="AM71" s="82"/>
      <c r="AN71" s="82"/>
      <c r="AP71" s="80"/>
      <c r="AQ71" s="80"/>
      <c r="AR71" s="80"/>
      <c r="AS71" s="80"/>
      <c r="AT71" s="80"/>
      <c r="AU71" s="82"/>
      <c r="AV71" s="82"/>
      <c r="AW71" s="82"/>
      <c r="AX71" s="82"/>
      <c r="AY71" s="82"/>
      <c r="AZ71" s="82"/>
      <c r="BA71" s="80"/>
    </row>
    <row r="72" spans="1:65" ht="18" customHeight="1" x14ac:dyDescent="0.25">
      <c r="B72" s="109"/>
      <c r="C72" s="81"/>
      <c r="D72" s="80"/>
      <c r="F72" s="80"/>
      <c r="G72" s="80"/>
      <c r="H72" s="80"/>
      <c r="J72" s="80"/>
      <c r="K72" s="82"/>
      <c r="L72" s="82"/>
      <c r="M72" s="82"/>
      <c r="N72" s="82"/>
      <c r="O72" s="82"/>
      <c r="W72" s="82"/>
      <c r="X72" s="82"/>
      <c r="Y72" s="82"/>
      <c r="Z72" s="82"/>
      <c r="AA72" s="82"/>
      <c r="AB72" s="82"/>
      <c r="AC72" s="80"/>
      <c r="AD72" s="80"/>
      <c r="AE72" s="80"/>
      <c r="AF72" s="80"/>
      <c r="AG72" s="80"/>
      <c r="AH72" s="80"/>
      <c r="AI72" s="82"/>
      <c r="AJ72" s="82"/>
      <c r="AK72" s="82"/>
      <c r="AL72" s="82"/>
      <c r="AM72" s="82"/>
      <c r="AN72" s="82"/>
      <c r="AP72" s="80"/>
      <c r="AQ72" s="80"/>
      <c r="AR72" s="80"/>
      <c r="AS72" s="80"/>
      <c r="AT72" s="80"/>
      <c r="AU72" s="82"/>
      <c r="AV72" s="82"/>
      <c r="AW72" s="82"/>
      <c r="AX72" s="82"/>
      <c r="AY72" s="82"/>
      <c r="AZ72" s="82"/>
      <c r="BA72" s="80"/>
      <c r="BI72" s="902" t="s">
        <v>1563</v>
      </c>
    </row>
    <row r="73" spans="1:65" ht="18" customHeight="1" x14ac:dyDescent="0.25">
      <c r="B73" s="109"/>
      <c r="D73" s="80" t="s">
        <v>862</v>
      </c>
      <c r="F73" s="80"/>
      <c r="G73" s="80"/>
      <c r="H73" s="80"/>
      <c r="J73" s="80"/>
      <c r="K73" s="82"/>
      <c r="L73" s="82"/>
      <c r="M73" s="82"/>
      <c r="N73" s="82"/>
      <c r="O73" s="82"/>
      <c r="W73" s="82"/>
      <c r="X73" s="82"/>
      <c r="Y73" s="82"/>
      <c r="Z73" s="82"/>
      <c r="AA73" s="82"/>
      <c r="AB73" s="82"/>
      <c r="AC73" s="80"/>
      <c r="AD73" s="80"/>
      <c r="AE73" s="80"/>
      <c r="AF73" s="80"/>
      <c r="AG73" s="80"/>
      <c r="AH73" s="80"/>
      <c r="AI73" s="82"/>
      <c r="AJ73" s="82"/>
      <c r="AK73" s="82"/>
      <c r="AL73" s="82"/>
      <c r="AM73" s="82"/>
      <c r="AN73" s="82"/>
      <c r="AP73" s="80"/>
      <c r="AQ73" s="80"/>
      <c r="AR73" s="80"/>
      <c r="AS73" s="80"/>
      <c r="AT73" s="80"/>
      <c r="AU73" s="82"/>
      <c r="AV73" s="82"/>
      <c r="AW73" s="82"/>
      <c r="AX73" s="82"/>
      <c r="AY73" s="82"/>
      <c r="AZ73" s="82"/>
      <c r="BA73" s="80"/>
    </row>
    <row r="74" spans="1:65" ht="18" customHeight="1" x14ac:dyDescent="0.25">
      <c r="A74" s="23"/>
      <c r="B74" s="80"/>
      <c r="C74" s="78"/>
      <c r="D74" s="80"/>
      <c r="F74" s="660">
        <v>2007</v>
      </c>
      <c r="G74" s="660">
        <v>2007</v>
      </c>
      <c r="H74" s="660">
        <v>2007</v>
      </c>
      <c r="I74" s="660">
        <v>2008</v>
      </c>
      <c r="J74" s="660">
        <v>2008</v>
      </c>
      <c r="K74" s="660">
        <v>2008</v>
      </c>
      <c r="L74" s="660">
        <v>2009</v>
      </c>
      <c r="M74" s="660">
        <v>2009</v>
      </c>
      <c r="N74" s="660">
        <v>2009</v>
      </c>
      <c r="O74" s="660">
        <v>2010</v>
      </c>
      <c r="P74" s="660">
        <v>2010</v>
      </c>
      <c r="Q74" s="660">
        <v>2010</v>
      </c>
      <c r="R74" s="660">
        <v>2011</v>
      </c>
      <c r="S74" s="660">
        <v>2011</v>
      </c>
      <c r="T74" s="660">
        <v>2011</v>
      </c>
      <c r="U74" s="660">
        <v>2012</v>
      </c>
      <c r="V74" s="660">
        <v>2012</v>
      </c>
      <c r="W74" s="660">
        <v>2012</v>
      </c>
      <c r="X74" s="660">
        <v>2013</v>
      </c>
      <c r="Y74" s="660">
        <v>2013</v>
      </c>
      <c r="Z74" s="660">
        <v>2013</v>
      </c>
      <c r="AA74" s="660">
        <v>2014</v>
      </c>
      <c r="AB74" s="660">
        <v>2014</v>
      </c>
      <c r="AC74" s="660">
        <v>2014</v>
      </c>
      <c r="AD74" s="660">
        <v>2015</v>
      </c>
      <c r="AE74" s="660">
        <v>2015</v>
      </c>
      <c r="AF74" s="660">
        <v>2015</v>
      </c>
      <c r="AG74" s="660">
        <v>2016</v>
      </c>
      <c r="AH74" s="660">
        <v>2016</v>
      </c>
      <c r="AI74" s="660">
        <v>2016</v>
      </c>
      <c r="AJ74" s="660">
        <v>2017</v>
      </c>
      <c r="AK74" s="660">
        <v>2017</v>
      </c>
      <c r="AL74" s="660">
        <v>2017</v>
      </c>
      <c r="AM74" s="660">
        <v>2018</v>
      </c>
      <c r="AN74" s="660">
        <v>2018</v>
      </c>
      <c r="AO74" s="660">
        <v>2018</v>
      </c>
      <c r="AP74" s="660">
        <v>2019</v>
      </c>
      <c r="AQ74" s="660">
        <v>2019</v>
      </c>
      <c r="AR74" s="660">
        <v>2019</v>
      </c>
      <c r="AS74" s="660">
        <v>2020</v>
      </c>
      <c r="AT74" s="660">
        <v>2020</v>
      </c>
      <c r="AU74" s="660">
        <v>2020</v>
      </c>
      <c r="AV74" s="660">
        <v>2021</v>
      </c>
      <c r="AW74" s="660">
        <v>2021</v>
      </c>
      <c r="AX74" s="660">
        <v>2021</v>
      </c>
      <c r="AY74" s="660">
        <v>2022</v>
      </c>
      <c r="AZ74" s="660">
        <v>2022</v>
      </c>
      <c r="BA74" s="660">
        <v>2022</v>
      </c>
      <c r="BB74" s="660">
        <v>2023</v>
      </c>
      <c r="BC74" s="660">
        <v>2023</v>
      </c>
      <c r="BD74" s="660">
        <v>2023</v>
      </c>
      <c r="BE74" s="660">
        <v>2024</v>
      </c>
      <c r="BF74" s="660">
        <v>2024</v>
      </c>
      <c r="BG74" s="660">
        <v>2024</v>
      </c>
      <c r="BH74" s="660">
        <v>2025</v>
      </c>
      <c r="BI74" s="900">
        <v>2025</v>
      </c>
      <c r="BJ74" s="900">
        <v>2025</v>
      </c>
      <c r="BK74" s="900">
        <v>2026</v>
      </c>
      <c r="BL74" s="900">
        <v>2026</v>
      </c>
      <c r="BM74" s="900">
        <v>2026</v>
      </c>
    </row>
    <row r="75" spans="1:65" ht="18" customHeight="1" x14ac:dyDescent="0.25">
      <c r="B75" s="80"/>
      <c r="C75" s="80"/>
      <c r="D75" s="80"/>
      <c r="F75" s="660" t="s">
        <v>624</v>
      </c>
      <c r="G75" s="660" t="s">
        <v>625</v>
      </c>
      <c r="H75" s="660" t="s">
        <v>626</v>
      </c>
      <c r="I75" s="660" t="s">
        <v>624</v>
      </c>
      <c r="J75" s="660" t="s">
        <v>625</v>
      </c>
      <c r="K75" s="660" t="s">
        <v>626</v>
      </c>
      <c r="L75" s="660" t="s">
        <v>624</v>
      </c>
      <c r="M75" s="660" t="s">
        <v>625</v>
      </c>
      <c r="N75" s="660" t="s">
        <v>626</v>
      </c>
      <c r="O75" s="660" t="s">
        <v>624</v>
      </c>
      <c r="P75" s="660" t="s">
        <v>625</v>
      </c>
      <c r="Q75" s="660" t="s">
        <v>626</v>
      </c>
      <c r="R75" s="660" t="s">
        <v>624</v>
      </c>
      <c r="S75" s="660" t="s">
        <v>625</v>
      </c>
      <c r="T75" s="660" t="s">
        <v>626</v>
      </c>
      <c r="U75" s="660" t="s">
        <v>624</v>
      </c>
      <c r="V75" s="660" t="s">
        <v>625</v>
      </c>
      <c r="W75" s="660" t="s">
        <v>626</v>
      </c>
      <c r="X75" s="660" t="s">
        <v>624</v>
      </c>
      <c r="Y75" s="660" t="s">
        <v>625</v>
      </c>
      <c r="Z75" s="660" t="s">
        <v>626</v>
      </c>
      <c r="AA75" s="660" t="s">
        <v>624</v>
      </c>
      <c r="AB75" s="660" t="s">
        <v>625</v>
      </c>
      <c r="AC75" s="660" t="s">
        <v>626</v>
      </c>
      <c r="AD75" s="660" t="s">
        <v>624</v>
      </c>
      <c r="AE75" s="660" t="s">
        <v>625</v>
      </c>
      <c r="AF75" s="660" t="s">
        <v>626</v>
      </c>
      <c r="AG75" s="660" t="s">
        <v>624</v>
      </c>
      <c r="AH75" s="660" t="s">
        <v>625</v>
      </c>
      <c r="AI75" s="660" t="s">
        <v>626</v>
      </c>
      <c r="AJ75" s="660" t="s">
        <v>624</v>
      </c>
      <c r="AK75" s="660" t="s">
        <v>625</v>
      </c>
      <c r="AL75" s="660" t="s">
        <v>626</v>
      </c>
      <c r="AM75" s="660" t="s">
        <v>624</v>
      </c>
      <c r="AN75" s="660" t="s">
        <v>625</v>
      </c>
      <c r="AO75" s="660" t="s">
        <v>626</v>
      </c>
      <c r="AP75" s="660" t="s">
        <v>624</v>
      </c>
      <c r="AQ75" s="660" t="s">
        <v>625</v>
      </c>
      <c r="AR75" s="660" t="s">
        <v>626</v>
      </c>
      <c r="AS75" s="660" t="s">
        <v>624</v>
      </c>
      <c r="AT75" s="660" t="s">
        <v>625</v>
      </c>
      <c r="AU75" s="660" t="s">
        <v>626</v>
      </c>
      <c r="AV75" s="660" t="s">
        <v>624</v>
      </c>
      <c r="AW75" s="660" t="s">
        <v>625</v>
      </c>
      <c r="AX75" s="660" t="s">
        <v>626</v>
      </c>
      <c r="AY75" s="660" t="s">
        <v>624</v>
      </c>
      <c r="AZ75" s="660" t="s">
        <v>625</v>
      </c>
      <c r="BA75" s="660" t="s">
        <v>626</v>
      </c>
      <c r="BB75" s="660" t="s">
        <v>624</v>
      </c>
      <c r="BC75" s="660" t="s">
        <v>625</v>
      </c>
      <c r="BD75" s="660" t="s">
        <v>626</v>
      </c>
      <c r="BE75" s="660" t="s">
        <v>624</v>
      </c>
      <c r="BF75" s="660" t="s">
        <v>625</v>
      </c>
      <c r="BG75" s="660" t="s">
        <v>626</v>
      </c>
      <c r="BH75" s="660" t="s">
        <v>624</v>
      </c>
      <c r="BI75" s="900" t="s">
        <v>625</v>
      </c>
      <c r="BJ75" s="900" t="s">
        <v>626</v>
      </c>
      <c r="BK75" s="900" t="s">
        <v>624</v>
      </c>
      <c r="BL75" s="900" t="s">
        <v>625</v>
      </c>
      <c r="BM75" s="900" t="s">
        <v>626</v>
      </c>
    </row>
    <row r="76" spans="1:65" ht="18" customHeight="1" x14ac:dyDescent="0.25">
      <c r="B76" s="80"/>
      <c r="C76" s="80"/>
      <c r="D76" s="80"/>
      <c r="F76" s="661" t="str">
        <f>F74&amp;F75</f>
        <v>2007CO2 (kg/ud)</v>
      </c>
      <c r="G76" s="661" t="str">
        <f t="shared" ref="G76:BA76" si="1">G74&amp;G75</f>
        <v>2007CH4 (g/ud)</v>
      </c>
      <c r="H76" s="661" t="str">
        <f t="shared" si="1"/>
        <v>2007N2O (g/ud)</v>
      </c>
      <c r="I76" s="661" t="str">
        <f t="shared" si="1"/>
        <v>2008CO2 (kg/ud)</v>
      </c>
      <c r="J76" s="661" t="str">
        <f t="shared" si="1"/>
        <v>2008CH4 (g/ud)</v>
      </c>
      <c r="K76" s="661" t="str">
        <f t="shared" si="1"/>
        <v>2008N2O (g/ud)</v>
      </c>
      <c r="L76" s="661" t="str">
        <f t="shared" si="1"/>
        <v>2009CO2 (kg/ud)</v>
      </c>
      <c r="M76" s="661" t="str">
        <f t="shared" si="1"/>
        <v>2009CH4 (g/ud)</v>
      </c>
      <c r="N76" s="661" t="str">
        <f t="shared" si="1"/>
        <v>2009N2O (g/ud)</v>
      </c>
      <c r="O76" s="661" t="str">
        <f t="shared" si="1"/>
        <v>2010CO2 (kg/ud)</v>
      </c>
      <c r="P76" s="661" t="str">
        <f t="shared" si="1"/>
        <v>2010CH4 (g/ud)</v>
      </c>
      <c r="Q76" s="661" t="str">
        <f t="shared" si="1"/>
        <v>2010N2O (g/ud)</v>
      </c>
      <c r="R76" s="661" t="str">
        <f t="shared" si="1"/>
        <v>2011CO2 (kg/ud)</v>
      </c>
      <c r="S76" s="661" t="str">
        <f t="shared" si="1"/>
        <v>2011CH4 (g/ud)</v>
      </c>
      <c r="T76" s="661" t="str">
        <f t="shared" si="1"/>
        <v>2011N2O (g/ud)</v>
      </c>
      <c r="U76" s="661" t="str">
        <f t="shared" si="1"/>
        <v>2012CO2 (kg/ud)</v>
      </c>
      <c r="V76" s="661" t="str">
        <f t="shared" si="1"/>
        <v>2012CH4 (g/ud)</v>
      </c>
      <c r="W76" s="661" t="str">
        <f t="shared" si="1"/>
        <v>2012N2O (g/ud)</v>
      </c>
      <c r="X76" s="661" t="str">
        <f t="shared" si="1"/>
        <v>2013CO2 (kg/ud)</v>
      </c>
      <c r="Y76" s="661" t="str">
        <f t="shared" si="1"/>
        <v>2013CH4 (g/ud)</v>
      </c>
      <c r="Z76" s="661" t="str">
        <f t="shared" si="1"/>
        <v>2013N2O (g/ud)</v>
      </c>
      <c r="AA76" s="661" t="str">
        <f t="shared" si="1"/>
        <v>2014CO2 (kg/ud)</v>
      </c>
      <c r="AB76" s="661" t="str">
        <f t="shared" si="1"/>
        <v>2014CH4 (g/ud)</v>
      </c>
      <c r="AC76" s="661" t="str">
        <f t="shared" si="1"/>
        <v>2014N2O (g/ud)</v>
      </c>
      <c r="AD76" s="661" t="str">
        <f t="shared" si="1"/>
        <v>2015CO2 (kg/ud)</v>
      </c>
      <c r="AE76" s="661" t="str">
        <f t="shared" si="1"/>
        <v>2015CH4 (g/ud)</v>
      </c>
      <c r="AF76" s="661" t="str">
        <f t="shared" si="1"/>
        <v>2015N2O (g/ud)</v>
      </c>
      <c r="AG76" s="661" t="str">
        <f t="shared" si="1"/>
        <v>2016CO2 (kg/ud)</v>
      </c>
      <c r="AH76" s="661" t="str">
        <f t="shared" si="1"/>
        <v>2016CH4 (g/ud)</v>
      </c>
      <c r="AI76" s="661" t="str">
        <f t="shared" si="1"/>
        <v>2016N2O (g/ud)</v>
      </c>
      <c r="AJ76" s="661" t="str">
        <f t="shared" si="1"/>
        <v>2017CO2 (kg/ud)</v>
      </c>
      <c r="AK76" s="661" t="str">
        <f t="shared" si="1"/>
        <v>2017CH4 (g/ud)</v>
      </c>
      <c r="AL76" s="661" t="str">
        <f t="shared" si="1"/>
        <v>2017N2O (g/ud)</v>
      </c>
      <c r="AM76" s="661" t="str">
        <f t="shared" si="1"/>
        <v>2018CO2 (kg/ud)</v>
      </c>
      <c r="AN76" s="661" t="str">
        <f t="shared" si="1"/>
        <v>2018CH4 (g/ud)</v>
      </c>
      <c r="AO76" s="661" t="str">
        <f t="shared" si="1"/>
        <v>2018N2O (g/ud)</v>
      </c>
      <c r="AP76" s="661" t="str">
        <f t="shared" si="1"/>
        <v>2019CO2 (kg/ud)</v>
      </c>
      <c r="AQ76" s="661" t="str">
        <f t="shared" si="1"/>
        <v>2019CH4 (g/ud)</v>
      </c>
      <c r="AR76" s="661" t="str">
        <f t="shared" si="1"/>
        <v>2019N2O (g/ud)</v>
      </c>
      <c r="AS76" s="661" t="str">
        <f t="shared" si="1"/>
        <v>2020CO2 (kg/ud)</v>
      </c>
      <c r="AT76" s="661" t="str">
        <f t="shared" si="1"/>
        <v>2020CH4 (g/ud)</v>
      </c>
      <c r="AU76" s="661" t="str">
        <f t="shared" si="1"/>
        <v>2020N2O (g/ud)</v>
      </c>
      <c r="AV76" s="661" t="str">
        <f t="shared" si="1"/>
        <v>2021CO2 (kg/ud)</v>
      </c>
      <c r="AW76" s="661" t="str">
        <f t="shared" si="1"/>
        <v>2021CH4 (g/ud)</v>
      </c>
      <c r="AX76" s="661" t="str">
        <f t="shared" si="1"/>
        <v>2021N2O (g/ud)</v>
      </c>
      <c r="AY76" s="661" t="str">
        <f t="shared" si="1"/>
        <v>2022CO2 (kg/ud)</v>
      </c>
      <c r="AZ76" s="661" t="str">
        <f t="shared" si="1"/>
        <v>2022CH4 (g/ud)</v>
      </c>
      <c r="BA76" s="661" t="str">
        <f t="shared" si="1"/>
        <v>2022N2O (g/ud)</v>
      </c>
      <c r="BB76" s="661" t="str">
        <f>BB74&amp;BB75</f>
        <v>2023CO2 (kg/ud)</v>
      </c>
      <c r="BC76" s="661" t="str">
        <f t="shared" ref="BC76:BG76" si="2">BC74&amp;BC75</f>
        <v>2023CH4 (g/ud)</v>
      </c>
      <c r="BD76" s="661" t="str">
        <f>BD74&amp;BD75</f>
        <v>2023N2O (g/ud)</v>
      </c>
      <c r="BE76" s="661" t="str">
        <f t="shared" si="2"/>
        <v>2024CO2 (kg/ud)</v>
      </c>
      <c r="BF76" s="661" t="str">
        <f t="shared" si="2"/>
        <v>2024CH4 (g/ud)</v>
      </c>
      <c r="BG76" s="661" t="str">
        <f t="shared" si="2"/>
        <v>2024N2O (g/ud)</v>
      </c>
      <c r="BH76" s="661" t="str">
        <f t="shared" ref="BH76:BM76" si="3">BH74&amp;BH75</f>
        <v>2025CO2 (kg/ud)</v>
      </c>
      <c r="BI76" s="901" t="str">
        <f t="shared" si="3"/>
        <v>2025CH4 (g/ud)</v>
      </c>
      <c r="BJ76" s="901" t="str">
        <f t="shared" si="3"/>
        <v>2025N2O (g/ud)</v>
      </c>
      <c r="BK76" s="901" t="str">
        <f t="shared" si="3"/>
        <v>2026CO2 (kg/ud)</v>
      </c>
      <c r="BL76" s="901" t="str">
        <f t="shared" si="3"/>
        <v>2026CH4 (g/ud)</v>
      </c>
      <c r="BM76" s="901" t="str">
        <f t="shared" si="3"/>
        <v>2026N2O (g/ud)</v>
      </c>
    </row>
    <row r="77" spans="1:65" ht="18" customHeight="1" x14ac:dyDescent="0.25">
      <c r="B77" s="33"/>
      <c r="C77" s="80"/>
      <c r="D77" s="80"/>
      <c r="E77" s="662" t="s">
        <v>208</v>
      </c>
      <c r="F77" s="269">
        <v>2.8809999999999998</v>
      </c>
      <c r="G77" s="269">
        <v>0.38900000000000001</v>
      </c>
      <c r="H77" s="269">
        <v>2.3E-2</v>
      </c>
      <c r="I77" s="269">
        <v>2.8809999999999998</v>
      </c>
      <c r="J77" s="269">
        <v>0.38900000000000001</v>
      </c>
      <c r="K77" s="269">
        <v>2.3E-2</v>
      </c>
      <c r="L77" s="269">
        <v>2.8809999999999998</v>
      </c>
      <c r="M77" s="269">
        <v>0.38900000000000001</v>
      </c>
      <c r="N77" s="269">
        <v>2.3E-2</v>
      </c>
      <c r="O77" s="269">
        <v>2.8809999999999998</v>
      </c>
      <c r="P77" s="269">
        <v>0.38900000000000001</v>
      </c>
      <c r="Q77" s="269">
        <v>2.3E-2</v>
      </c>
      <c r="R77" s="269">
        <v>2.8809999999999998</v>
      </c>
      <c r="S77" s="269">
        <v>0.38900000000000001</v>
      </c>
      <c r="T77" s="269">
        <v>2.3E-2</v>
      </c>
      <c r="U77" s="269">
        <v>2.8809999999999998</v>
      </c>
      <c r="V77" s="269">
        <v>0.38900000000000001</v>
      </c>
      <c r="W77" s="269">
        <v>2.3E-2</v>
      </c>
      <c r="X77" s="269">
        <v>2.8809999999999998</v>
      </c>
      <c r="Y77" s="269">
        <v>0.38900000000000001</v>
      </c>
      <c r="Z77" s="269">
        <v>2.3E-2</v>
      </c>
      <c r="AA77" s="269">
        <v>2.8809999999999998</v>
      </c>
      <c r="AB77" s="269">
        <v>0.38900000000000001</v>
      </c>
      <c r="AC77" s="269">
        <v>2.3E-2</v>
      </c>
      <c r="AD77" s="269">
        <v>2.8809999999999998</v>
      </c>
      <c r="AE77" s="269">
        <v>0.38900000000000001</v>
      </c>
      <c r="AF77" s="269">
        <v>2.3E-2</v>
      </c>
      <c r="AG77" s="269">
        <v>2.8809999999999998</v>
      </c>
      <c r="AH77" s="269">
        <v>0.38900000000000001</v>
      </c>
      <c r="AI77" s="269">
        <v>2.3E-2</v>
      </c>
      <c r="AJ77" s="269">
        <v>2.8809999999999998</v>
      </c>
      <c r="AK77" s="269">
        <v>0.38900000000000001</v>
      </c>
      <c r="AL77" s="269">
        <v>2.3E-2</v>
      </c>
      <c r="AM77" s="269">
        <v>2.8809999999999998</v>
      </c>
      <c r="AN77" s="269">
        <v>0.38900000000000001</v>
      </c>
      <c r="AO77" s="269">
        <v>2.3E-2</v>
      </c>
      <c r="AP77" s="269">
        <v>2.8809999999999998</v>
      </c>
      <c r="AQ77" s="269">
        <v>0.38900000000000001</v>
      </c>
      <c r="AR77" s="269">
        <v>2.3E-2</v>
      </c>
      <c r="AS77" s="269">
        <v>2.8809999999999998</v>
      </c>
      <c r="AT77" s="269">
        <v>0.38900000000000001</v>
      </c>
      <c r="AU77" s="269">
        <v>2.3E-2</v>
      </c>
      <c r="AV77" s="269">
        <v>2.8809999999999998</v>
      </c>
      <c r="AW77" s="269">
        <v>0.38900000000000001</v>
      </c>
      <c r="AX77" s="269">
        <v>2.3E-2</v>
      </c>
      <c r="AY77" s="269">
        <v>2.8809999999999998</v>
      </c>
      <c r="AZ77" s="269">
        <v>0.38900000000000001</v>
      </c>
      <c r="BA77" s="269">
        <v>2.3E-2</v>
      </c>
      <c r="BB77" s="269">
        <v>2.8809999999999998</v>
      </c>
      <c r="BC77" s="269">
        <v>0.38900000000000001</v>
      </c>
      <c r="BD77" s="269">
        <v>2.3E-2</v>
      </c>
      <c r="BE77" s="269">
        <v>2.8809999999999998</v>
      </c>
      <c r="BF77" s="269">
        <v>0.38900000000000001</v>
      </c>
      <c r="BG77" s="269">
        <v>2.3E-2</v>
      </c>
      <c r="BH77" s="898"/>
      <c r="BI77" s="898"/>
      <c r="BJ77" s="898"/>
      <c r="BK77" s="898"/>
      <c r="BL77" s="898"/>
      <c r="BM77" s="898"/>
    </row>
    <row r="78" spans="1:65" ht="18" customHeight="1" x14ac:dyDescent="0.25">
      <c r="B78" s="33"/>
      <c r="C78" s="80"/>
      <c r="D78" s="80"/>
      <c r="E78" s="662" t="s">
        <v>503</v>
      </c>
      <c r="F78" s="269">
        <v>2.7210000000000001</v>
      </c>
      <c r="G78" s="269">
        <v>0.36699999999999999</v>
      </c>
      <c r="H78" s="269">
        <v>2.1999999999999999E-2</v>
      </c>
      <c r="I78" s="269">
        <v>2.7210000000000001</v>
      </c>
      <c r="J78" s="269">
        <v>0.36699999999999999</v>
      </c>
      <c r="K78" s="269">
        <v>2.1999999999999999E-2</v>
      </c>
      <c r="L78" s="269">
        <v>2.7210000000000001</v>
      </c>
      <c r="M78" s="269">
        <v>0.36699999999999999</v>
      </c>
      <c r="N78" s="269">
        <v>2.1999999999999999E-2</v>
      </c>
      <c r="O78" s="269">
        <v>2.7210000000000001</v>
      </c>
      <c r="P78" s="269">
        <v>0.36699999999999999</v>
      </c>
      <c r="Q78" s="269">
        <v>2.1999999999999999E-2</v>
      </c>
      <c r="R78" s="269">
        <v>2.7210000000000001</v>
      </c>
      <c r="S78" s="269">
        <v>0.36699999999999999</v>
      </c>
      <c r="T78" s="269">
        <v>2.1999999999999999E-2</v>
      </c>
      <c r="U78" s="269">
        <v>2.7210000000000001</v>
      </c>
      <c r="V78" s="269">
        <v>0.36699999999999999</v>
      </c>
      <c r="W78" s="269">
        <v>2.1999999999999999E-2</v>
      </c>
      <c r="X78" s="269">
        <v>2.7210000000000001</v>
      </c>
      <c r="Y78" s="269">
        <v>0.36699999999999999</v>
      </c>
      <c r="Z78" s="269">
        <v>2.1999999999999999E-2</v>
      </c>
      <c r="AA78" s="269">
        <v>2.7210000000000001</v>
      </c>
      <c r="AB78" s="269">
        <v>0.36699999999999999</v>
      </c>
      <c r="AC78" s="269">
        <v>2.1999999999999999E-2</v>
      </c>
      <c r="AD78" s="269">
        <v>2.7210000000000001</v>
      </c>
      <c r="AE78" s="269">
        <v>0.36699999999999999</v>
      </c>
      <c r="AF78" s="269">
        <v>2.1999999999999999E-2</v>
      </c>
      <c r="AG78" s="269">
        <v>2.7210000000000001</v>
      </c>
      <c r="AH78" s="269">
        <v>0.36699999999999999</v>
      </c>
      <c r="AI78" s="269">
        <v>2.1999999999999999E-2</v>
      </c>
      <c r="AJ78" s="269">
        <v>2.7210000000000001</v>
      </c>
      <c r="AK78" s="269">
        <v>0.36699999999999999</v>
      </c>
      <c r="AL78" s="269">
        <v>2.1999999999999999E-2</v>
      </c>
      <c r="AM78" s="269">
        <v>2.7210000000000001</v>
      </c>
      <c r="AN78" s="269">
        <v>0.36699999999999999</v>
      </c>
      <c r="AO78" s="269">
        <v>2.1999999999999999E-2</v>
      </c>
      <c r="AP78" s="269">
        <v>2.7210000000000001</v>
      </c>
      <c r="AQ78" s="269">
        <v>0.36699999999999999</v>
      </c>
      <c r="AR78" s="269">
        <v>2.1999999999999999E-2</v>
      </c>
      <c r="AS78" s="269">
        <v>2.7210000000000001</v>
      </c>
      <c r="AT78" s="269">
        <v>0.36699999999999999</v>
      </c>
      <c r="AU78" s="269">
        <v>2.1999999999999999E-2</v>
      </c>
      <c r="AV78" s="269">
        <v>2.7210000000000001</v>
      </c>
      <c r="AW78" s="269">
        <v>0.36699999999999999</v>
      </c>
      <c r="AX78" s="269">
        <v>2.1999999999999999E-2</v>
      </c>
      <c r="AY78" s="269">
        <v>2.7210000000000001</v>
      </c>
      <c r="AZ78" s="269">
        <v>0.36699999999999999</v>
      </c>
      <c r="BA78" s="269">
        <v>2.1999999999999999E-2</v>
      </c>
      <c r="BB78" s="269">
        <v>2.7210000000000001</v>
      </c>
      <c r="BC78" s="269">
        <v>0.36699999999999999</v>
      </c>
      <c r="BD78" s="269">
        <v>2.1999999999999999E-2</v>
      </c>
      <c r="BE78" s="269">
        <v>2.7210000000000001</v>
      </c>
      <c r="BF78" s="269">
        <v>0.36699999999999999</v>
      </c>
      <c r="BG78" s="269">
        <v>2.1999999999999999E-2</v>
      </c>
      <c r="BH78" s="898"/>
      <c r="BI78" s="898"/>
      <c r="BJ78" s="898"/>
      <c r="BK78" s="898"/>
      <c r="BL78" s="898"/>
      <c r="BM78" s="898"/>
    </row>
    <row r="79" spans="1:65" ht="18" customHeight="1" x14ac:dyDescent="0.25">
      <c r="B79" s="33"/>
      <c r="C79" s="80"/>
      <c r="D79" s="80"/>
      <c r="E79" s="662" t="s">
        <v>877</v>
      </c>
      <c r="F79" s="269">
        <v>0.182</v>
      </c>
      <c r="G79" s="269">
        <v>1.6E-2</v>
      </c>
      <c r="H79" s="269">
        <v>0</v>
      </c>
      <c r="I79" s="269">
        <v>0.183</v>
      </c>
      <c r="J79" s="269">
        <v>1.6E-2</v>
      </c>
      <c r="K79" s="269">
        <v>0</v>
      </c>
      <c r="L79" s="269">
        <v>0.184</v>
      </c>
      <c r="M79" s="269">
        <v>1.6E-2</v>
      </c>
      <c r="N79" s="269">
        <v>0</v>
      </c>
      <c r="O79" s="269">
        <v>0.183</v>
      </c>
      <c r="P79" s="269">
        <v>1.6E-2</v>
      </c>
      <c r="Q79" s="269">
        <v>0</v>
      </c>
      <c r="R79" s="269">
        <v>0.183</v>
      </c>
      <c r="S79" s="269">
        <v>1.6E-2</v>
      </c>
      <c r="T79" s="269">
        <v>0</v>
      </c>
      <c r="U79" s="269">
        <v>0.183</v>
      </c>
      <c r="V79" s="269">
        <v>1.6E-2</v>
      </c>
      <c r="W79" s="269">
        <v>0</v>
      </c>
      <c r="X79" s="269">
        <v>0.182</v>
      </c>
      <c r="Y79" s="269">
        <v>1.6E-2</v>
      </c>
      <c r="Z79" s="269">
        <v>0</v>
      </c>
      <c r="AA79" s="269">
        <v>0.183</v>
      </c>
      <c r="AB79" s="269">
        <v>1.6E-2</v>
      </c>
      <c r="AC79" s="269">
        <v>0</v>
      </c>
      <c r="AD79" s="269">
        <v>0.184</v>
      </c>
      <c r="AE79" s="269">
        <v>1.6E-2</v>
      </c>
      <c r="AF79" s="269">
        <v>0</v>
      </c>
      <c r="AG79" s="269">
        <v>0.183</v>
      </c>
      <c r="AH79" s="269">
        <v>1.6E-2</v>
      </c>
      <c r="AI79" s="269">
        <v>0</v>
      </c>
      <c r="AJ79" s="269">
        <v>0.183</v>
      </c>
      <c r="AK79" s="269">
        <v>1.6E-2</v>
      </c>
      <c r="AL79" s="269">
        <v>0</v>
      </c>
      <c r="AM79" s="269">
        <v>0.182</v>
      </c>
      <c r="AN79" s="269">
        <v>1.6E-2</v>
      </c>
      <c r="AO79" s="269">
        <v>0</v>
      </c>
      <c r="AP79" s="269">
        <v>0.182</v>
      </c>
      <c r="AQ79" s="269">
        <v>1.6E-2</v>
      </c>
      <c r="AR79" s="269">
        <v>0</v>
      </c>
      <c r="AS79" s="269">
        <v>0.182</v>
      </c>
      <c r="AT79" s="269">
        <v>1.6E-2</v>
      </c>
      <c r="AU79" s="269">
        <v>0</v>
      </c>
      <c r="AV79" s="269">
        <v>0.182</v>
      </c>
      <c r="AW79" s="269">
        <v>1.6E-2</v>
      </c>
      <c r="AX79" s="269">
        <v>0</v>
      </c>
      <c r="AY79" s="269">
        <v>0.182</v>
      </c>
      <c r="AZ79" s="269">
        <v>1.6E-2</v>
      </c>
      <c r="BA79" s="269">
        <v>0</v>
      </c>
      <c r="BB79" s="269">
        <v>0.182</v>
      </c>
      <c r="BC79" s="269">
        <v>1.6E-2</v>
      </c>
      <c r="BD79" s="269">
        <v>0</v>
      </c>
      <c r="BE79" s="269">
        <v>0.182</v>
      </c>
      <c r="BF79" s="269">
        <v>1.6E-2</v>
      </c>
      <c r="BG79" s="269">
        <v>0</v>
      </c>
      <c r="BH79" s="898"/>
      <c r="BI79" s="898"/>
      <c r="BJ79" s="898"/>
      <c r="BK79" s="898"/>
      <c r="BL79" s="898"/>
      <c r="BM79" s="898"/>
    </row>
    <row r="80" spans="1:65" ht="18" customHeight="1" x14ac:dyDescent="0.25">
      <c r="B80" s="33"/>
      <c r="C80" s="80"/>
      <c r="D80" s="80"/>
      <c r="E80" s="662" t="s">
        <v>676</v>
      </c>
      <c r="F80" s="269">
        <v>3.0169999999999999</v>
      </c>
      <c r="G80" s="269">
        <v>0.39</v>
      </c>
      <c r="H80" s="269">
        <v>1.2E-2</v>
      </c>
      <c r="I80" s="269">
        <v>3.0169999999999999</v>
      </c>
      <c r="J80" s="269">
        <v>0.39</v>
      </c>
      <c r="K80" s="269">
        <v>1.2E-2</v>
      </c>
      <c r="L80" s="269">
        <v>3.0169999999999999</v>
      </c>
      <c r="M80" s="269">
        <v>0.39</v>
      </c>
      <c r="N80" s="269">
        <v>1.2E-2</v>
      </c>
      <c r="O80" s="269">
        <v>3.0169999999999999</v>
      </c>
      <c r="P80" s="269">
        <v>0.39</v>
      </c>
      <c r="Q80" s="269">
        <v>1.2E-2</v>
      </c>
      <c r="R80" s="269">
        <v>3.0169999999999999</v>
      </c>
      <c r="S80" s="269">
        <v>0.39</v>
      </c>
      <c r="T80" s="269">
        <v>1.2E-2</v>
      </c>
      <c r="U80" s="269">
        <v>3.0169999999999999</v>
      </c>
      <c r="V80" s="269">
        <v>0.39</v>
      </c>
      <c r="W80" s="269">
        <v>1.2E-2</v>
      </c>
      <c r="X80" s="269">
        <v>3.0169999999999999</v>
      </c>
      <c r="Y80" s="269">
        <v>0.39</v>
      </c>
      <c r="Z80" s="269">
        <v>1.2E-2</v>
      </c>
      <c r="AA80" s="269">
        <v>3.0169999999999999</v>
      </c>
      <c r="AB80" s="269">
        <v>0.39</v>
      </c>
      <c r="AC80" s="269">
        <v>1.2E-2</v>
      </c>
      <c r="AD80" s="269">
        <v>3.0169999999999999</v>
      </c>
      <c r="AE80" s="269">
        <v>0.39</v>
      </c>
      <c r="AF80" s="269">
        <v>1.2E-2</v>
      </c>
      <c r="AG80" s="269">
        <v>3.0169999999999999</v>
      </c>
      <c r="AH80" s="269">
        <v>0.39</v>
      </c>
      <c r="AI80" s="269">
        <v>1.2E-2</v>
      </c>
      <c r="AJ80" s="269">
        <v>3.0169999999999999</v>
      </c>
      <c r="AK80" s="269">
        <v>0.39</v>
      </c>
      <c r="AL80" s="269">
        <v>1.2E-2</v>
      </c>
      <c r="AM80" s="269">
        <v>3.0169999999999999</v>
      </c>
      <c r="AN80" s="269">
        <v>0.39</v>
      </c>
      <c r="AO80" s="269">
        <v>1.2E-2</v>
      </c>
      <c r="AP80" s="269">
        <v>3.0169999999999999</v>
      </c>
      <c r="AQ80" s="269">
        <v>0.39</v>
      </c>
      <c r="AR80" s="269">
        <v>1.2E-2</v>
      </c>
      <c r="AS80" s="269">
        <v>3.0169999999999999</v>
      </c>
      <c r="AT80" s="269">
        <v>0.39</v>
      </c>
      <c r="AU80" s="269">
        <v>1.2E-2</v>
      </c>
      <c r="AV80" s="269">
        <v>3.0169999999999999</v>
      </c>
      <c r="AW80" s="269">
        <v>0.39</v>
      </c>
      <c r="AX80" s="269">
        <v>1.2E-2</v>
      </c>
      <c r="AY80" s="269">
        <v>3.0169999999999999</v>
      </c>
      <c r="AZ80" s="269">
        <v>0.39</v>
      </c>
      <c r="BA80" s="269">
        <v>1.2E-2</v>
      </c>
      <c r="BB80" s="269">
        <v>3.0169999999999999</v>
      </c>
      <c r="BC80" s="269">
        <v>0.39</v>
      </c>
      <c r="BD80" s="269">
        <v>1.2E-2</v>
      </c>
      <c r="BE80" s="269">
        <v>3.0169999999999999</v>
      </c>
      <c r="BF80" s="269">
        <v>0.39</v>
      </c>
      <c r="BG80" s="269">
        <v>1.2E-2</v>
      </c>
      <c r="BH80" s="898"/>
      <c r="BI80" s="898"/>
      <c r="BJ80" s="898"/>
      <c r="BK80" s="898"/>
      <c r="BL80" s="898"/>
      <c r="BM80" s="898"/>
    </row>
    <row r="81" spans="2:65" ht="18" customHeight="1" x14ac:dyDescent="0.25">
      <c r="B81" s="33"/>
      <c r="C81" s="80"/>
      <c r="D81" s="80"/>
      <c r="E81" s="662" t="s">
        <v>478</v>
      </c>
      <c r="F81" s="269">
        <v>1.5409999999999999</v>
      </c>
      <c r="G81" s="269">
        <v>0.122</v>
      </c>
      <c r="H81" s="269">
        <v>2E-3</v>
      </c>
      <c r="I81" s="269">
        <v>1.5409999999999999</v>
      </c>
      <c r="J81" s="269">
        <v>0.122</v>
      </c>
      <c r="K81" s="269">
        <v>2E-3</v>
      </c>
      <c r="L81" s="269">
        <v>1.5409999999999999</v>
      </c>
      <c r="M81" s="269">
        <v>0.122</v>
      </c>
      <c r="N81" s="269">
        <v>2E-3</v>
      </c>
      <c r="O81" s="269">
        <v>1.5409999999999999</v>
      </c>
      <c r="P81" s="269">
        <v>0.122</v>
      </c>
      <c r="Q81" s="269">
        <v>2E-3</v>
      </c>
      <c r="R81" s="269">
        <v>1.5409999999999999</v>
      </c>
      <c r="S81" s="269">
        <v>0.122</v>
      </c>
      <c r="T81" s="269">
        <v>2E-3</v>
      </c>
      <c r="U81" s="269">
        <v>1.5409999999999999</v>
      </c>
      <c r="V81" s="269">
        <v>0.122</v>
      </c>
      <c r="W81" s="269">
        <v>2E-3</v>
      </c>
      <c r="X81" s="269">
        <v>1.5409999999999999</v>
      </c>
      <c r="Y81" s="269">
        <v>0.122</v>
      </c>
      <c r="Z81" s="269">
        <v>2E-3</v>
      </c>
      <c r="AA81" s="269">
        <v>1.5409999999999999</v>
      </c>
      <c r="AB81" s="269">
        <v>0.122</v>
      </c>
      <c r="AC81" s="269">
        <v>2E-3</v>
      </c>
      <c r="AD81" s="269">
        <v>1.5409999999999999</v>
      </c>
      <c r="AE81" s="269">
        <v>0.122</v>
      </c>
      <c r="AF81" s="269">
        <v>2E-3</v>
      </c>
      <c r="AG81" s="269">
        <v>1.5409999999999999</v>
      </c>
      <c r="AH81" s="269">
        <v>0.122</v>
      </c>
      <c r="AI81" s="269">
        <v>2E-3</v>
      </c>
      <c r="AJ81" s="269">
        <v>1.5409999999999999</v>
      </c>
      <c r="AK81" s="269">
        <v>0.122</v>
      </c>
      <c r="AL81" s="269">
        <v>2E-3</v>
      </c>
      <c r="AM81" s="269">
        <v>1.5409999999999999</v>
      </c>
      <c r="AN81" s="269">
        <v>0.122</v>
      </c>
      <c r="AO81" s="269">
        <v>2E-3</v>
      </c>
      <c r="AP81" s="269">
        <v>1.5409999999999999</v>
      </c>
      <c r="AQ81" s="269">
        <v>0.122</v>
      </c>
      <c r="AR81" s="269">
        <v>2E-3</v>
      </c>
      <c r="AS81" s="269">
        <v>1.5409999999999999</v>
      </c>
      <c r="AT81" s="269">
        <v>0.122</v>
      </c>
      <c r="AU81" s="269">
        <v>2E-3</v>
      </c>
      <c r="AV81" s="269">
        <v>1.5409999999999999</v>
      </c>
      <c r="AW81" s="269">
        <v>0.122</v>
      </c>
      <c r="AX81" s="269">
        <v>2E-3</v>
      </c>
      <c r="AY81" s="269">
        <v>1.5409999999999999</v>
      </c>
      <c r="AZ81" s="269">
        <v>0.122</v>
      </c>
      <c r="BA81" s="269">
        <v>2E-3</v>
      </c>
      <c r="BB81" s="269">
        <v>1.5409999999999999</v>
      </c>
      <c r="BC81" s="269">
        <v>0.122</v>
      </c>
      <c r="BD81" s="269">
        <v>2E-3</v>
      </c>
      <c r="BE81" s="269">
        <v>1.5409999999999999</v>
      </c>
      <c r="BF81" s="269">
        <v>0.122</v>
      </c>
      <c r="BG81" s="269">
        <v>2E-3</v>
      </c>
      <c r="BH81" s="898"/>
      <c r="BI81" s="898"/>
      <c r="BJ81" s="898"/>
      <c r="BK81" s="898"/>
      <c r="BL81" s="898"/>
      <c r="BM81" s="898"/>
    </row>
    <row r="82" spans="2:65" ht="18" customHeight="1" x14ac:dyDescent="0.25">
      <c r="B82" s="33"/>
      <c r="C82" s="80"/>
      <c r="D82" s="80"/>
      <c r="E82" s="662" t="s">
        <v>738</v>
      </c>
      <c r="F82" s="269">
        <v>2.4849999999999999</v>
      </c>
      <c r="G82" s="269">
        <v>0.34599999999999997</v>
      </c>
      <c r="H82" s="269">
        <v>2.1000000000000001E-2</v>
      </c>
      <c r="I82" s="269">
        <v>2.4849999999999999</v>
      </c>
      <c r="J82" s="269">
        <v>0.34599999999999997</v>
      </c>
      <c r="K82" s="269">
        <v>2.1000000000000001E-2</v>
      </c>
      <c r="L82" s="269">
        <v>2.4849999999999999</v>
      </c>
      <c r="M82" s="269">
        <v>0.34599999999999997</v>
      </c>
      <c r="N82" s="269">
        <v>2.1000000000000001E-2</v>
      </c>
      <c r="O82" s="269">
        <v>2.4849999999999999</v>
      </c>
      <c r="P82" s="269">
        <v>0.34599999999999997</v>
      </c>
      <c r="Q82" s="269">
        <v>2.1000000000000001E-2</v>
      </c>
      <c r="R82" s="269">
        <v>2.4849999999999999</v>
      </c>
      <c r="S82" s="269">
        <v>0.34599999999999997</v>
      </c>
      <c r="T82" s="269">
        <v>2.1000000000000001E-2</v>
      </c>
      <c r="U82" s="269">
        <v>2.4849999999999999</v>
      </c>
      <c r="V82" s="269">
        <v>0.34599999999999997</v>
      </c>
      <c r="W82" s="269">
        <v>2.1000000000000001E-2</v>
      </c>
      <c r="X82" s="269">
        <v>2.4849999999999999</v>
      </c>
      <c r="Y82" s="269">
        <v>0.34599999999999997</v>
      </c>
      <c r="Z82" s="269">
        <v>2.1000000000000001E-2</v>
      </c>
      <c r="AA82" s="269">
        <v>2.4849999999999999</v>
      </c>
      <c r="AB82" s="269">
        <v>0.34599999999999997</v>
      </c>
      <c r="AC82" s="269">
        <v>2.1000000000000001E-2</v>
      </c>
      <c r="AD82" s="269">
        <v>2.4849999999999999</v>
      </c>
      <c r="AE82" s="269">
        <v>0.34599999999999997</v>
      </c>
      <c r="AF82" s="269">
        <v>2.1000000000000001E-2</v>
      </c>
      <c r="AG82" s="269">
        <v>2.4849999999999999</v>
      </c>
      <c r="AH82" s="269">
        <v>0.34599999999999997</v>
      </c>
      <c r="AI82" s="269">
        <v>2.1000000000000001E-2</v>
      </c>
      <c r="AJ82" s="269">
        <v>2.4849999999999999</v>
      </c>
      <c r="AK82" s="269">
        <v>0.34599999999999997</v>
      </c>
      <c r="AL82" s="269">
        <v>2.1000000000000001E-2</v>
      </c>
      <c r="AM82" s="269">
        <v>2.4849999999999999</v>
      </c>
      <c r="AN82" s="269">
        <v>0.34599999999999997</v>
      </c>
      <c r="AO82" s="269">
        <v>2.1000000000000001E-2</v>
      </c>
      <c r="AP82" s="269">
        <v>2.4849999999999999</v>
      </c>
      <c r="AQ82" s="269">
        <v>0.34599999999999997</v>
      </c>
      <c r="AR82" s="269">
        <v>2.1000000000000001E-2</v>
      </c>
      <c r="AS82" s="269">
        <v>2.4849999999999999</v>
      </c>
      <c r="AT82" s="269">
        <v>0.34599999999999997</v>
      </c>
      <c r="AU82" s="269">
        <v>2.1000000000000001E-2</v>
      </c>
      <c r="AV82" s="269">
        <v>2.4849999999999999</v>
      </c>
      <c r="AW82" s="269">
        <v>0.34599999999999997</v>
      </c>
      <c r="AX82" s="269">
        <v>2.1000000000000001E-2</v>
      </c>
      <c r="AY82" s="269">
        <v>2.4849999999999999</v>
      </c>
      <c r="AZ82" s="269">
        <v>0.34599999999999997</v>
      </c>
      <c r="BA82" s="269">
        <v>2.1000000000000001E-2</v>
      </c>
      <c r="BB82" s="269">
        <v>2.4849999999999999</v>
      </c>
      <c r="BC82" s="269">
        <v>0.34599999999999997</v>
      </c>
      <c r="BD82" s="269">
        <v>2.1000000000000001E-2</v>
      </c>
      <c r="BE82" s="269">
        <v>2.4849999999999999</v>
      </c>
      <c r="BF82" s="269">
        <v>0.34599999999999997</v>
      </c>
      <c r="BG82" s="269">
        <v>2.1000000000000001E-2</v>
      </c>
      <c r="BH82" s="898"/>
      <c r="BI82" s="898"/>
      <c r="BJ82" s="898"/>
      <c r="BK82" s="898"/>
      <c r="BL82" s="898"/>
      <c r="BM82" s="898"/>
    </row>
    <row r="83" spans="2:65" ht="18" customHeight="1" x14ac:dyDescent="0.25">
      <c r="B83" s="33"/>
      <c r="C83" s="80"/>
      <c r="D83" s="80"/>
      <c r="E83" s="662" t="s">
        <v>519</v>
      </c>
      <c r="F83" s="269">
        <v>2.9660000000000002</v>
      </c>
      <c r="G83" s="269" t="s">
        <v>131</v>
      </c>
      <c r="H83" s="269" t="s">
        <v>131</v>
      </c>
      <c r="I83" s="269">
        <v>2.9660000000000002</v>
      </c>
      <c r="J83" s="269" t="s">
        <v>131</v>
      </c>
      <c r="K83" s="269" t="s">
        <v>131</v>
      </c>
      <c r="L83" s="269">
        <v>2.9660000000000002</v>
      </c>
      <c r="M83" s="269" t="s">
        <v>131</v>
      </c>
      <c r="N83" s="269" t="s">
        <v>131</v>
      </c>
      <c r="O83" s="269">
        <v>2.9660000000000002</v>
      </c>
      <c r="P83" s="269" t="s">
        <v>131</v>
      </c>
      <c r="Q83" s="269" t="s">
        <v>131</v>
      </c>
      <c r="R83" s="269">
        <v>2.9660000000000002</v>
      </c>
      <c r="S83" s="269" t="s">
        <v>131</v>
      </c>
      <c r="T83" s="269" t="s">
        <v>131</v>
      </c>
      <c r="U83" s="269">
        <v>2.9660000000000002</v>
      </c>
      <c r="V83" s="269" t="s">
        <v>131</v>
      </c>
      <c r="W83" s="269" t="s">
        <v>131</v>
      </c>
      <c r="X83" s="269">
        <v>2.9660000000000002</v>
      </c>
      <c r="Y83" s="269" t="s">
        <v>131</v>
      </c>
      <c r="Z83" s="269" t="s">
        <v>131</v>
      </c>
      <c r="AA83" s="269">
        <v>2.9660000000000002</v>
      </c>
      <c r="AB83" s="269" t="s">
        <v>131</v>
      </c>
      <c r="AC83" s="269" t="s">
        <v>131</v>
      </c>
      <c r="AD83" s="269">
        <v>2.9660000000000002</v>
      </c>
      <c r="AE83" s="269" t="s">
        <v>131</v>
      </c>
      <c r="AF83" s="269" t="s">
        <v>131</v>
      </c>
      <c r="AG83" s="269">
        <v>2.9660000000000002</v>
      </c>
      <c r="AH83" s="269" t="s">
        <v>131</v>
      </c>
      <c r="AI83" s="269" t="s">
        <v>131</v>
      </c>
      <c r="AJ83" s="269">
        <v>2.9660000000000002</v>
      </c>
      <c r="AK83" s="269" t="s">
        <v>131</v>
      </c>
      <c r="AL83" s="269" t="s">
        <v>131</v>
      </c>
      <c r="AM83" s="269">
        <v>2.9660000000000002</v>
      </c>
      <c r="AN83" s="269" t="s">
        <v>131</v>
      </c>
      <c r="AO83" s="269" t="s">
        <v>131</v>
      </c>
      <c r="AP83" s="269">
        <v>2.9660000000000002</v>
      </c>
      <c r="AQ83" s="269" t="s">
        <v>131</v>
      </c>
      <c r="AR83" s="269" t="s">
        <v>131</v>
      </c>
      <c r="AS83" s="269">
        <v>2.9660000000000002</v>
      </c>
      <c r="AT83" s="269" t="s">
        <v>131</v>
      </c>
      <c r="AU83" s="269" t="s">
        <v>131</v>
      </c>
      <c r="AV83" s="269">
        <v>2.9660000000000002</v>
      </c>
      <c r="AW83" s="269" t="s">
        <v>131</v>
      </c>
      <c r="AX83" s="269" t="s">
        <v>131</v>
      </c>
      <c r="AY83" s="269">
        <v>2.9660000000000002</v>
      </c>
      <c r="AZ83" s="269" t="s">
        <v>131</v>
      </c>
      <c r="BA83" s="269" t="s">
        <v>131</v>
      </c>
      <c r="BB83" s="269">
        <v>2.9660000000000002</v>
      </c>
      <c r="BC83" s="269" t="s">
        <v>131</v>
      </c>
      <c r="BD83" s="269" t="s">
        <v>131</v>
      </c>
      <c r="BE83" s="269">
        <v>2.9660000000000002</v>
      </c>
      <c r="BF83" s="269" t="s">
        <v>131</v>
      </c>
      <c r="BG83" s="269" t="s">
        <v>131</v>
      </c>
      <c r="BH83" s="898"/>
      <c r="BI83" s="898"/>
      <c r="BJ83" s="898"/>
      <c r="BK83" s="898"/>
      <c r="BL83" s="898"/>
      <c r="BM83" s="898"/>
    </row>
    <row r="84" spans="2:65" ht="18" customHeight="1" x14ac:dyDescent="0.25">
      <c r="B84" s="33"/>
      <c r="C84" s="80"/>
      <c r="D84" s="80"/>
      <c r="E84" s="662" t="s">
        <v>3</v>
      </c>
      <c r="F84" s="269">
        <v>2.996</v>
      </c>
      <c r="G84" s="269" t="s">
        <v>131</v>
      </c>
      <c r="H84" s="269" t="s">
        <v>131</v>
      </c>
      <c r="I84" s="269">
        <v>2.996</v>
      </c>
      <c r="J84" s="269" t="s">
        <v>131</v>
      </c>
      <c r="K84" s="269" t="s">
        <v>131</v>
      </c>
      <c r="L84" s="269">
        <v>2.996</v>
      </c>
      <c r="M84" s="269" t="s">
        <v>131</v>
      </c>
      <c r="N84" s="269" t="s">
        <v>131</v>
      </c>
      <c r="O84" s="269">
        <v>2.996</v>
      </c>
      <c r="P84" s="269" t="s">
        <v>131</v>
      </c>
      <c r="Q84" s="269" t="s">
        <v>131</v>
      </c>
      <c r="R84" s="269">
        <v>2.996</v>
      </c>
      <c r="S84" s="269" t="s">
        <v>131</v>
      </c>
      <c r="T84" s="269" t="s">
        <v>131</v>
      </c>
      <c r="U84" s="269">
        <v>2.996</v>
      </c>
      <c r="V84" s="269" t="s">
        <v>131</v>
      </c>
      <c r="W84" s="269" t="s">
        <v>131</v>
      </c>
      <c r="X84" s="269">
        <v>2.996</v>
      </c>
      <c r="Y84" s="269" t="s">
        <v>131</v>
      </c>
      <c r="Z84" s="269" t="s">
        <v>131</v>
      </c>
      <c r="AA84" s="269">
        <v>2.996</v>
      </c>
      <c r="AB84" s="269" t="s">
        <v>131</v>
      </c>
      <c r="AC84" s="269" t="s">
        <v>131</v>
      </c>
      <c r="AD84" s="269">
        <v>2.996</v>
      </c>
      <c r="AE84" s="269" t="s">
        <v>131</v>
      </c>
      <c r="AF84" s="269" t="s">
        <v>131</v>
      </c>
      <c r="AG84" s="269">
        <v>2.996</v>
      </c>
      <c r="AH84" s="269" t="s">
        <v>131</v>
      </c>
      <c r="AI84" s="269" t="s">
        <v>131</v>
      </c>
      <c r="AJ84" s="269">
        <v>2.996</v>
      </c>
      <c r="AK84" s="269" t="s">
        <v>131</v>
      </c>
      <c r="AL84" s="269" t="s">
        <v>131</v>
      </c>
      <c r="AM84" s="269">
        <v>2.996</v>
      </c>
      <c r="AN84" s="269" t="s">
        <v>131</v>
      </c>
      <c r="AO84" s="269" t="s">
        <v>131</v>
      </c>
      <c r="AP84" s="269">
        <v>2.996</v>
      </c>
      <c r="AQ84" s="269" t="s">
        <v>131</v>
      </c>
      <c r="AR84" s="269" t="s">
        <v>131</v>
      </c>
      <c r="AS84" s="269">
        <v>2.996</v>
      </c>
      <c r="AT84" s="269" t="s">
        <v>131</v>
      </c>
      <c r="AU84" s="269" t="s">
        <v>131</v>
      </c>
      <c r="AV84" s="269">
        <v>2.996</v>
      </c>
      <c r="AW84" s="269" t="s">
        <v>131</v>
      </c>
      <c r="AX84" s="269" t="s">
        <v>131</v>
      </c>
      <c r="AY84" s="269">
        <v>2.996</v>
      </c>
      <c r="AZ84" s="269" t="s">
        <v>131</v>
      </c>
      <c r="BA84" s="269" t="s">
        <v>131</v>
      </c>
      <c r="BB84" s="269">
        <v>2.996</v>
      </c>
      <c r="BC84" s="269" t="s">
        <v>131</v>
      </c>
      <c r="BD84" s="269" t="s">
        <v>131</v>
      </c>
      <c r="BE84" s="269">
        <v>2.996</v>
      </c>
      <c r="BF84" s="269" t="s">
        <v>131</v>
      </c>
      <c r="BG84" s="269" t="s">
        <v>131</v>
      </c>
      <c r="BH84" s="898"/>
      <c r="BI84" s="898"/>
      <c r="BJ84" s="898"/>
      <c r="BK84" s="898"/>
      <c r="BL84" s="898"/>
      <c r="BM84" s="898"/>
    </row>
    <row r="85" spans="2:65" ht="18" customHeight="1" x14ac:dyDescent="0.25">
      <c r="B85" s="33"/>
      <c r="C85" s="80"/>
      <c r="D85" s="80"/>
      <c r="E85" s="662" t="s">
        <v>863</v>
      </c>
      <c r="F85" s="269">
        <v>0.878</v>
      </c>
      <c r="G85" s="269">
        <v>9.9000000000000005E-2</v>
      </c>
      <c r="H85" s="269">
        <v>2E-3</v>
      </c>
      <c r="I85" s="269">
        <v>0.878</v>
      </c>
      <c r="J85" s="269">
        <v>9.9000000000000005E-2</v>
      </c>
      <c r="K85" s="269">
        <v>2E-3</v>
      </c>
      <c r="L85" s="269">
        <v>0.878</v>
      </c>
      <c r="M85" s="269">
        <v>9.9000000000000005E-2</v>
      </c>
      <c r="N85" s="269">
        <v>2E-3</v>
      </c>
      <c r="O85" s="269">
        <v>0.878</v>
      </c>
      <c r="P85" s="269">
        <v>9.9000000000000005E-2</v>
      </c>
      <c r="Q85" s="269">
        <v>2E-3</v>
      </c>
      <c r="R85" s="269">
        <v>0.878</v>
      </c>
      <c r="S85" s="269">
        <v>9.9000000000000005E-2</v>
      </c>
      <c r="T85" s="269">
        <v>2E-3</v>
      </c>
      <c r="U85" s="269">
        <v>0.878</v>
      </c>
      <c r="V85" s="269">
        <v>9.9000000000000005E-2</v>
      </c>
      <c r="W85" s="269">
        <v>2E-3</v>
      </c>
      <c r="X85" s="269">
        <v>0.878</v>
      </c>
      <c r="Y85" s="269">
        <v>9.9000000000000005E-2</v>
      </c>
      <c r="Z85" s="269">
        <v>2E-3</v>
      </c>
      <c r="AA85" s="269">
        <v>0.878</v>
      </c>
      <c r="AB85" s="269">
        <v>9.9000000000000005E-2</v>
      </c>
      <c r="AC85" s="269">
        <v>2E-3</v>
      </c>
      <c r="AD85" s="269">
        <v>0.878</v>
      </c>
      <c r="AE85" s="269">
        <v>9.9000000000000005E-2</v>
      </c>
      <c r="AF85" s="269">
        <v>2E-3</v>
      </c>
      <c r="AG85" s="269">
        <v>0.878</v>
      </c>
      <c r="AH85" s="269">
        <v>9.9000000000000005E-2</v>
      </c>
      <c r="AI85" s="269">
        <v>2E-3</v>
      </c>
      <c r="AJ85" s="269">
        <v>0.878</v>
      </c>
      <c r="AK85" s="269">
        <v>9.9000000000000005E-2</v>
      </c>
      <c r="AL85" s="269">
        <v>2E-3</v>
      </c>
      <c r="AM85" s="269">
        <v>0.878</v>
      </c>
      <c r="AN85" s="269">
        <v>9.9000000000000005E-2</v>
      </c>
      <c r="AO85" s="269">
        <v>2E-3</v>
      </c>
      <c r="AP85" s="269">
        <v>0.878</v>
      </c>
      <c r="AQ85" s="269">
        <v>9.9000000000000005E-2</v>
      </c>
      <c r="AR85" s="269">
        <v>2E-3</v>
      </c>
      <c r="AS85" s="269">
        <v>0.878</v>
      </c>
      <c r="AT85" s="269">
        <v>9.9000000000000005E-2</v>
      </c>
      <c r="AU85" s="269">
        <v>2E-3</v>
      </c>
      <c r="AV85" s="269">
        <v>0.878</v>
      </c>
      <c r="AW85" s="269">
        <v>9.9000000000000005E-2</v>
      </c>
      <c r="AX85" s="269">
        <v>2E-3</v>
      </c>
      <c r="AY85" s="269">
        <v>0.878</v>
      </c>
      <c r="AZ85" s="269">
        <v>9.9000000000000005E-2</v>
      </c>
      <c r="BA85" s="269">
        <v>2E-3</v>
      </c>
      <c r="BB85" s="269">
        <v>0.878</v>
      </c>
      <c r="BC85" s="269">
        <v>9.9000000000000005E-2</v>
      </c>
      <c r="BD85" s="269">
        <v>2E-3</v>
      </c>
      <c r="BE85" s="269">
        <v>0.878</v>
      </c>
      <c r="BF85" s="269">
        <v>9.9000000000000005E-2</v>
      </c>
      <c r="BG85" s="269">
        <v>2E-3</v>
      </c>
      <c r="BH85" s="898"/>
      <c r="BI85" s="898"/>
      <c r="BJ85" s="898"/>
      <c r="BK85" s="898"/>
      <c r="BL85" s="898"/>
      <c r="BM85" s="898"/>
    </row>
    <row r="86" spans="2:65" ht="18" customHeight="1" x14ac:dyDescent="0.25">
      <c r="B86" s="33"/>
      <c r="C86" s="80"/>
      <c r="D86" s="80"/>
      <c r="E86" s="662" t="s">
        <v>1196</v>
      </c>
      <c r="F86" s="269">
        <v>0</v>
      </c>
      <c r="G86" s="269">
        <v>2.5000000000000001E-2</v>
      </c>
      <c r="H86" s="269">
        <v>3.0000000000000001E-3</v>
      </c>
      <c r="I86" s="269">
        <v>0</v>
      </c>
      <c r="J86" s="269">
        <v>2.5000000000000001E-2</v>
      </c>
      <c r="K86" s="269">
        <v>3.0000000000000001E-3</v>
      </c>
      <c r="L86" s="269">
        <v>0</v>
      </c>
      <c r="M86" s="269">
        <v>2.5000000000000001E-2</v>
      </c>
      <c r="N86" s="269">
        <v>3.0000000000000001E-3</v>
      </c>
      <c r="O86" s="269">
        <v>0</v>
      </c>
      <c r="P86" s="269">
        <v>2.5000000000000001E-2</v>
      </c>
      <c r="Q86" s="269">
        <v>3.0000000000000001E-3</v>
      </c>
      <c r="R86" s="269">
        <v>0</v>
      </c>
      <c r="S86" s="269">
        <v>2.5000000000000001E-2</v>
      </c>
      <c r="T86" s="269">
        <v>3.0000000000000001E-3</v>
      </c>
      <c r="U86" s="269">
        <v>0</v>
      </c>
      <c r="V86" s="269">
        <v>2.5000000000000001E-2</v>
      </c>
      <c r="W86" s="269">
        <v>3.0000000000000001E-3</v>
      </c>
      <c r="X86" s="269">
        <v>0</v>
      </c>
      <c r="Y86" s="269">
        <v>2.5000000000000001E-2</v>
      </c>
      <c r="Z86" s="269">
        <v>3.0000000000000001E-3</v>
      </c>
      <c r="AA86" s="269">
        <v>0</v>
      </c>
      <c r="AB86" s="269">
        <v>2.5000000000000001E-2</v>
      </c>
      <c r="AC86" s="269">
        <v>3.0000000000000001E-3</v>
      </c>
      <c r="AD86" s="269">
        <v>0</v>
      </c>
      <c r="AE86" s="269">
        <v>2.5000000000000001E-2</v>
      </c>
      <c r="AF86" s="269">
        <v>3.0000000000000001E-3</v>
      </c>
      <c r="AG86" s="269">
        <v>0</v>
      </c>
      <c r="AH86" s="269">
        <v>2.5000000000000001E-2</v>
      </c>
      <c r="AI86" s="269">
        <v>3.0000000000000001E-3</v>
      </c>
      <c r="AJ86" s="269">
        <v>0</v>
      </c>
      <c r="AK86" s="269">
        <v>2.5000000000000001E-2</v>
      </c>
      <c r="AL86" s="269">
        <v>3.0000000000000001E-3</v>
      </c>
      <c r="AM86" s="269">
        <v>0</v>
      </c>
      <c r="AN86" s="269">
        <v>2.5000000000000001E-2</v>
      </c>
      <c r="AO86" s="269">
        <v>3.0000000000000001E-3</v>
      </c>
      <c r="AP86" s="269">
        <v>0</v>
      </c>
      <c r="AQ86" s="269">
        <v>2.5000000000000001E-2</v>
      </c>
      <c r="AR86" s="269">
        <v>3.0000000000000001E-3</v>
      </c>
      <c r="AS86" s="269">
        <v>0</v>
      </c>
      <c r="AT86" s="269">
        <v>2.5000000000000001E-2</v>
      </c>
      <c r="AU86" s="269">
        <v>3.0000000000000001E-3</v>
      </c>
      <c r="AV86" s="269">
        <v>0</v>
      </c>
      <c r="AW86" s="269">
        <v>2.5000000000000001E-2</v>
      </c>
      <c r="AX86" s="269">
        <v>3.0000000000000001E-3</v>
      </c>
      <c r="AY86" s="269">
        <v>0</v>
      </c>
      <c r="AZ86" s="269">
        <v>2.5000000000000001E-2</v>
      </c>
      <c r="BA86" s="269">
        <v>3.0000000000000001E-3</v>
      </c>
      <c r="BB86" s="269">
        <v>0</v>
      </c>
      <c r="BC86" s="269">
        <v>2.5000000000000001E-2</v>
      </c>
      <c r="BD86" s="269">
        <v>3.0000000000000001E-3</v>
      </c>
      <c r="BE86" s="269">
        <v>0</v>
      </c>
      <c r="BF86" s="269">
        <v>2.5000000000000001E-2</v>
      </c>
      <c r="BG86" s="269">
        <v>3.0000000000000001E-3</v>
      </c>
      <c r="BH86" s="898"/>
      <c r="BI86" s="898"/>
      <c r="BJ86" s="898"/>
      <c r="BK86" s="898"/>
      <c r="BL86" s="898"/>
      <c r="BM86" s="898"/>
    </row>
    <row r="87" spans="2:65" ht="18" customHeight="1" x14ac:dyDescent="0.25">
      <c r="B87" s="33"/>
      <c r="C87" s="80"/>
      <c r="D87" s="80"/>
      <c r="E87" s="662" t="s">
        <v>878</v>
      </c>
      <c r="F87" s="269">
        <v>0</v>
      </c>
      <c r="G87" s="269">
        <v>4.3319999999999999</v>
      </c>
      <c r="H87" s="269">
        <v>5.8000000000000003E-2</v>
      </c>
      <c r="I87" s="269">
        <v>0</v>
      </c>
      <c r="J87" s="269">
        <v>4.3319999999999999</v>
      </c>
      <c r="K87" s="269">
        <v>5.8000000000000003E-2</v>
      </c>
      <c r="L87" s="269">
        <v>0</v>
      </c>
      <c r="M87" s="269">
        <v>4.3319999999999999</v>
      </c>
      <c r="N87" s="269">
        <v>5.8000000000000003E-2</v>
      </c>
      <c r="O87" s="269">
        <v>0</v>
      </c>
      <c r="P87" s="269">
        <v>4.3319999999999999</v>
      </c>
      <c r="Q87" s="269">
        <v>5.8000000000000003E-2</v>
      </c>
      <c r="R87" s="269">
        <v>0</v>
      </c>
      <c r="S87" s="269">
        <v>4.3319999999999999</v>
      </c>
      <c r="T87" s="269">
        <v>5.8000000000000003E-2</v>
      </c>
      <c r="U87" s="269">
        <v>0</v>
      </c>
      <c r="V87" s="269">
        <v>4.3319999999999999</v>
      </c>
      <c r="W87" s="269">
        <v>5.8000000000000003E-2</v>
      </c>
      <c r="X87" s="269">
        <v>0</v>
      </c>
      <c r="Y87" s="269">
        <v>4.3319999999999999</v>
      </c>
      <c r="Z87" s="269">
        <v>5.8000000000000003E-2</v>
      </c>
      <c r="AA87" s="269">
        <v>0</v>
      </c>
      <c r="AB87" s="269">
        <v>4.3319999999999999</v>
      </c>
      <c r="AC87" s="269">
        <v>5.8000000000000003E-2</v>
      </c>
      <c r="AD87" s="269">
        <v>0</v>
      </c>
      <c r="AE87" s="269">
        <v>4.3319999999999999</v>
      </c>
      <c r="AF87" s="269">
        <v>5.8000000000000003E-2</v>
      </c>
      <c r="AG87" s="269">
        <v>0</v>
      </c>
      <c r="AH87" s="269">
        <v>4.3319999999999999</v>
      </c>
      <c r="AI87" s="269">
        <v>5.8000000000000003E-2</v>
      </c>
      <c r="AJ87" s="269">
        <v>0</v>
      </c>
      <c r="AK87" s="269">
        <v>4.3319999999999999</v>
      </c>
      <c r="AL87" s="269">
        <v>5.8000000000000003E-2</v>
      </c>
      <c r="AM87" s="269">
        <v>0</v>
      </c>
      <c r="AN87" s="269">
        <v>4.3319999999999999</v>
      </c>
      <c r="AO87" s="269">
        <v>5.8000000000000003E-2</v>
      </c>
      <c r="AP87" s="269">
        <v>0</v>
      </c>
      <c r="AQ87" s="269">
        <v>4.3319999999999999</v>
      </c>
      <c r="AR87" s="269">
        <v>5.8000000000000003E-2</v>
      </c>
      <c r="AS87" s="269">
        <v>0</v>
      </c>
      <c r="AT87" s="269">
        <v>4.3319999999999999</v>
      </c>
      <c r="AU87" s="269">
        <v>5.8000000000000003E-2</v>
      </c>
      <c r="AV87" s="269">
        <v>0</v>
      </c>
      <c r="AW87" s="269">
        <v>4.3319999999999999</v>
      </c>
      <c r="AX87" s="269">
        <v>5.8000000000000003E-2</v>
      </c>
      <c r="AY87" s="269">
        <v>0</v>
      </c>
      <c r="AZ87" s="269">
        <v>4.3319999999999999</v>
      </c>
      <c r="BA87" s="269">
        <v>5.8000000000000003E-2</v>
      </c>
      <c r="BB87" s="269">
        <v>0</v>
      </c>
      <c r="BC87" s="269">
        <v>4.3319999999999999</v>
      </c>
      <c r="BD87" s="269">
        <v>5.8000000000000003E-2</v>
      </c>
      <c r="BE87" s="269">
        <v>0</v>
      </c>
      <c r="BF87" s="269">
        <v>4.3319999999999999</v>
      </c>
      <c r="BG87" s="269">
        <v>5.8000000000000003E-2</v>
      </c>
      <c r="BH87" s="898"/>
      <c r="BI87" s="898"/>
      <c r="BJ87" s="898"/>
      <c r="BK87" s="898"/>
      <c r="BL87" s="898"/>
      <c r="BM87" s="898"/>
    </row>
    <row r="88" spans="2:65" ht="18" customHeight="1" x14ac:dyDescent="0.25">
      <c r="B88" s="33"/>
      <c r="C88" s="80"/>
      <c r="D88" s="80"/>
      <c r="E88" s="757" t="s">
        <v>879</v>
      </c>
      <c r="F88" s="269">
        <v>0</v>
      </c>
      <c r="G88" s="269">
        <v>5.4240000000000004</v>
      </c>
      <c r="H88" s="269">
        <v>7.1999999999999995E-2</v>
      </c>
      <c r="I88" s="269">
        <v>0</v>
      </c>
      <c r="J88" s="269">
        <v>5.4240000000000004</v>
      </c>
      <c r="K88" s="269">
        <v>7.1999999999999995E-2</v>
      </c>
      <c r="L88" s="269">
        <v>0</v>
      </c>
      <c r="M88" s="269">
        <v>5.4240000000000004</v>
      </c>
      <c r="N88" s="269">
        <v>7.1999999999999995E-2</v>
      </c>
      <c r="O88" s="269">
        <v>0</v>
      </c>
      <c r="P88" s="269">
        <v>5.4240000000000004</v>
      </c>
      <c r="Q88" s="269">
        <v>7.1999999999999995E-2</v>
      </c>
      <c r="R88" s="269">
        <v>0</v>
      </c>
      <c r="S88" s="269">
        <v>5.4240000000000004</v>
      </c>
      <c r="T88" s="269">
        <v>7.1999999999999995E-2</v>
      </c>
      <c r="U88" s="269">
        <v>0</v>
      </c>
      <c r="V88" s="269">
        <v>5.4240000000000004</v>
      </c>
      <c r="W88" s="269">
        <v>7.1999999999999995E-2</v>
      </c>
      <c r="X88" s="269">
        <v>0</v>
      </c>
      <c r="Y88" s="269">
        <v>5.4240000000000004</v>
      </c>
      <c r="Z88" s="269">
        <v>7.1999999999999995E-2</v>
      </c>
      <c r="AA88" s="269">
        <v>0</v>
      </c>
      <c r="AB88" s="269">
        <v>5.4240000000000004</v>
      </c>
      <c r="AC88" s="269">
        <v>7.1999999999999995E-2</v>
      </c>
      <c r="AD88" s="269">
        <v>0</v>
      </c>
      <c r="AE88" s="269">
        <v>5.4240000000000004</v>
      </c>
      <c r="AF88" s="269">
        <v>7.1999999999999995E-2</v>
      </c>
      <c r="AG88" s="269">
        <v>0</v>
      </c>
      <c r="AH88" s="269">
        <v>5.4240000000000004</v>
      </c>
      <c r="AI88" s="269">
        <v>7.1999999999999995E-2</v>
      </c>
      <c r="AJ88" s="269">
        <v>0</v>
      </c>
      <c r="AK88" s="269">
        <v>5.4240000000000004</v>
      </c>
      <c r="AL88" s="269">
        <v>7.1999999999999995E-2</v>
      </c>
      <c r="AM88" s="269">
        <v>0</v>
      </c>
      <c r="AN88" s="269">
        <v>5.4240000000000004</v>
      </c>
      <c r="AO88" s="269">
        <v>7.1999999999999995E-2</v>
      </c>
      <c r="AP88" s="269">
        <v>0</v>
      </c>
      <c r="AQ88" s="269">
        <v>5.4240000000000004</v>
      </c>
      <c r="AR88" s="269">
        <v>7.1999999999999995E-2</v>
      </c>
      <c r="AS88" s="269">
        <v>0</v>
      </c>
      <c r="AT88" s="269">
        <v>5.4240000000000004</v>
      </c>
      <c r="AU88" s="269">
        <v>7.1999999999999995E-2</v>
      </c>
      <c r="AV88" s="269">
        <v>0</v>
      </c>
      <c r="AW88" s="269">
        <v>5.4240000000000004</v>
      </c>
      <c r="AX88" s="269">
        <v>7.1999999999999995E-2</v>
      </c>
      <c r="AY88" s="269">
        <v>0</v>
      </c>
      <c r="AZ88" s="269">
        <v>5.4240000000000004</v>
      </c>
      <c r="BA88" s="269">
        <v>7.1999999999999995E-2</v>
      </c>
      <c r="BB88" s="269">
        <v>0</v>
      </c>
      <c r="BC88" s="269">
        <v>5.4240000000000004</v>
      </c>
      <c r="BD88" s="269">
        <v>7.1999999999999995E-2</v>
      </c>
      <c r="BE88" s="269">
        <v>0</v>
      </c>
      <c r="BF88" s="269">
        <v>5.4240000000000004</v>
      </c>
      <c r="BG88" s="269">
        <v>7.1999999999999995E-2</v>
      </c>
      <c r="BH88" s="898"/>
      <c r="BI88" s="898"/>
      <c r="BJ88" s="898"/>
      <c r="BK88" s="898"/>
      <c r="BL88" s="898"/>
      <c r="BM88" s="898"/>
    </row>
    <row r="89" spans="2:65" ht="18" customHeight="1" x14ac:dyDescent="0.25">
      <c r="B89" s="33"/>
      <c r="C89" s="80"/>
      <c r="D89" s="80"/>
      <c r="E89" s="757" t="s">
        <v>1335</v>
      </c>
      <c r="F89" s="269">
        <v>0</v>
      </c>
      <c r="G89" s="269">
        <v>4.5330000000000004</v>
      </c>
      <c r="H89" s="269">
        <v>0.06</v>
      </c>
      <c r="I89" s="269">
        <v>0</v>
      </c>
      <c r="J89" s="269">
        <v>4.5330000000000004</v>
      </c>
      <c r="K89" s="269">
        <v>0.06</v>
      </c>
      <c r="L89" s="269">
        <v>0</v>
      </c>
      <c r="M89" s="269">
        <v>4.5330000000000004</v>
      </c>
      <c r="N89" s="269">
        <v>0.06</v>
      </c>
      <c r="O89" s="269">
        <v>0</v>
      </c>
      <c r="P89" s="269">
        <v>4.5330000000000004</v>
      </c>
      <c r="Q89" s="269">
        <v>0.06</v>
      </c>
      <c r="R89" s="269">
        <v>0</v>
      </c>
      <c r="S89" s="269">
        <v>4.5330000000000004</v>
      </c>
      <c r="T89" s="269">
        <v>0.06</v>
      </c>
      <c r="U89" s="269">
        <v>0</v>
      </c>
      <c r="V89" s="269">
        <v>4.5330000000000004</v>
      </c>
      <c r="W89" s="269">
        <v>0.06</v>
      </c>
      <c r="X89" s="269">
        <v>0</v>
      </c>
      <c r="Y89" s="269">
        <v>4.5330000000000004</v>
      </c>
      <c r="Z89" s="269">
        <v>0.06</v>
      </c>
      <c r="AA89" s="269">
        <v>0</v>
      </c>
      <c r="AB89" s="269">
        <v>4.5330000000000004</v>
      </c>
      <c r="AC89" s="269">
        <v>0.06</v>
      </c>
      <c r="AD89" s="269">
        <v>0</v>
      </c>
      <c r="AE89" s="269">
        <v>4.5330000000000004</v>
      </c>
      <c r="AF89" s="269">
        <v>0.06</v>
      </c>
      <c r="AG89" s="269">
        <v>0</v>
      </c>
      <c r="AH89" s="269">
        <v>4.5330000000000004</v>
      </c>
      <c r="AI89" s="269">
        <v>0.06</v>
      </c>
      <c r="AJ89" s="269">
        <v>0</v>
      </c>
      <c r="AK89" s="269">
        <v>4.5330000000000004</v>
      </c>
      <c r="AL89" s="269">
        <v>0.06</v>
      </c>
      <c r="AM89" s="269">
        <v>0</v>
      </c>
      <c r="AN89" s="269">
        <v>4.5330000000000004</v>
      </c>
      <c r="AO89" s="269">
        <v>0.06</v>
      </c>
      <c r="AP89" s="269">
        <v>0</v>
      </c>
      <c r="AQ89" s="269">
        <v>4.5330000000000004</v>
      </c>
      <c r="AR89" s="269">
        <v>0.06</v>
      </c>
      <c r="AS89" s="269">
        <v>0</v>
      </c>
      <c r="AT89" s="269">
        <v>4.5330000000000004</v>
      </c>
      <c r="AU89" s="269">
        <v>0.06</v>
      </c>
      <c r="AV89" s="269">
        <v>0</v>
      </c>
      <c r="AW89" s="269">
        <v>4.5330000000000004</v>
      </c>
      <c r="AX89" s="269">
        <v>0.06</v>
      </c>
      <c r="AY89" s="269">
        <v>0</v>
      </c>
      <c r="AZ89" s="269">
        <v>4.5330000000000004</v>
      </c>
      <c r="BA89" s="269">
        <v>0.06</v>
      </c>
      <c r="BB89" s="269">
        <v>0</v>
      </c>
      <c r="BC89" s="269">
        <v>4.5330000000000004</v>
      </c>
      <c r="BD89" s="269">
        <v>0.06</v>
      </c>
      <c r="BE89" s="269">
        <v>0</v>
      </c>
      <c r="BF89" s="269">
        <v>4.5330000000000004</v>
      </c>
      <c r="BG89" s="269">
        <v>0.06</v>
      </c>
      <c r="BH89" s="898"/>
      <c r="BI89" s="898"/>
      <c r="BJ89" s="898"/>
      <c r="BK89" s="898"/>
      <c r="BL89" s="898"/>
      <c r="BM89" s="898"/>
    </row>
    <row r="90" spans="2:65" ht="18" customHeight="1" x14ac:dyDescent="0.25">
      <c r="B90" s="33"/>
      <c r="C90" s="80"/>
      <c r="D90" s="80"/>
      <c r="E90" s="757" t="s">
        <v>1336</v>
      </c>
      <c r="F90" s="269">
        <v>0</v>
      </c>
      <c r="G90" s="269">
        <v>4.7489999999999997</v>
      </c>
      <c r="H90" s="269">
        <v>6.3E-2</v>
      </c>
      <c r="I90" s="269">
        <v>0</v>
      </c>
      <c r="J90" s="269">
        <v>4.7489999999999997</v>
      </c>
      <c r="K90" s="269">
        <v>6.3E-2</v>
      </c>
      <c r="L90" s="269">
        <v>0</v>
      </c>
      <c r="M90" s="269">
        <v>4.7489999999999997</v>
      </c>
      <c r="N90" s="269">
        <v>6.3E-2</v>
      </c>
      <c r="O90" s="269">
        <v>0</v>
      </c>
      <c r="P90" s="269">
        <v>4.7489999999999997</v>
      </c>
      <c r="Q90" s="269">
        <v>6.3E-2</v>
      </c>
      <c r="R90" s="269">
        <v>0</v>
      </c>
      <c r="S90" s="269">
        <v>4.7489999999999997</v>
      </c>
      <c r="T90" s="269">
        <v>6.3E-2</v>
      </c>
      <c r="U90" s="269">
        <v>0</v>
      </c>
      <c r="V90" s="269">
        <v>4.7489999999999997</v>
      </c>
      <c r="W90" s="269">
        <v>6.3E-2</v>
      </c>
      <c r="X90" s="269">
        <v>0</v>
      </c>
      <c r="Y90" s="269">
        <v>4.7489999999999997</v>
      </c>
      <c r="Z90" s="269">
        <v>6.3E-2</v>
      </c>
      <c r="AA90" s="269">
        <v>0</v>
      </c>
      <c r="AB90" s="269">
        <v>4.7489999999999997</v>
      </c>
      <c r="AC90" s="269">
        <v>6.3E-2</v>
      </c>
      <c r="AD90" s="269">
        <v>0</v>
      </c>
      <c r="AE90" s="269">
        <v>4.7489999999999997</v>
      </c>
      <c r="AF90" s="269">
        <v>6.3E-2</v>
      </c>
      <c r="AG90" s="269">
        <v>0</v>
      </c>
      <c r="AH90" s="269">
        <v>4.7489999999999997</v>
      </c>
      <c r="AI90" s="269">
        <v>6.3E-2</v>
      </c>
      <c r="AJ90" s="269">
        <v>0</v>
      </c>
      <c r="AK90" s="269">
        <v>4.7489999999999997</v>
      </c>
      <c r="AL90" s="269">
        <v>6.3E-2</v>
      </c>
      <c r="AM90" s="269">
        <v>0</v>
      </c>
      <c r="AN90" s="269">
        <v>4.7489999999999997</v>
      </c>
      <c r="AO90" s="269">
        <v>6.3E-2</v>
      </c>
      <c r="AP90" s="269">
        <v>0</v>
      </c>
      <c r="AQ90" s="269">
        <v>4.7489999999999997</v>
      </c>
      <c r="AR90" s="269">
        <v>6.3E-2</v>
      </c>
      <c r="AS90" s="269">
        <v>0</v>
      </c>
      <c r="AT90" s="269">
        <v>4.7489999999999997</v>
      </c>
      <c r="AU90" s="269">
        <v>6.3E-2</v>
      </c>
      <c r="AV90" s="269">
        <v>0</v>
      </c>
      <c r="AW90" s="269">
        <v>4.7489999999999997</v>
      </c>
      <c r="AX90" s="269">
        <v>6.3E-2</v>
      </c>
      <c r="AY90" s="269">
        <v>0</v>
      </c>
      <c r="AZ90" s="269">
        <v>4.7489999999999997</v>
      </c>
      <c r="BA90" s="269">
        <v>6.3E-2</v>
      </c>
      <c r="BB90" s="269">
        <v>0</v>
      </c>
      <c r="BC90" s="269">
        <v>4.7489999999999997</v>
      </c>
      <c r="BD90" s="269">
        <v>6.3E-2</v>
      </c>
      <c r="BE90" s="269">
        <v>0</v>
      </c>
      <c r="BF90" s="269">
        <v>4.7489999999999997</v>
      </c>
      <c r="BG90" s="269">
        <v>6.3E-2</v>
      </c>
      <c r="BH90" s="898"/>
      <c r="BI90" s="898"/>
      <c r="BJ90" s="898"/>
      <c r="BK90" s="898"/>
      <c r="BL90" s="898"/>
      <c r="BM90" s="898"/>
    </row>
    <row r="91" spans="2:65" ht="18" customHeight="1" x14ac:dyDescent="0.25">
      <c r="B91" s="33"/>
      <c r="C91" s="80"/>
      <c r="D91" s="80"/>
      <c r="E91" s="757" t="s">
        <v>1337</v>
      </c>
      <c r="F91" s="269">
        <v>0</v>
      </c>
      <c r="G91" s="269">
        <v>4.665</v>
      </c>
      <c r="H91" s="269">
        <v>6.2E-2</v>
      </c>
      <c r="I91" s="269">
        <v>0</v>
      </c>
      <c r="J91" s="269">
        <v>4.665</v>
      </c>
      <c r="K91" s="269">
        <v>6.2E-2</v>
      </c>
      <c r="L91" s="269">
        <v>0</v>
      </c>
      <c r="M91" s="269">
        <v>4.665</v>
      </c>
      <c r="N91" s="269">
        <v>6.2E-2</v>
      </c>
      <c r="O91" s="269">
        <v>0</v>
      </c>
      <c r="P91" s="269">
        <v>4.665</v>
      </c>
      <c r="Q91" s="269">
        <v>6.2E-2</v>
      </c>
      <c r="R91" s="269">
        <v>0</v>
      </c>
      <c r="S91" s="269">
        <v>4.665</v>
      </c>
      <c r="T91" s="269">
        <v>6.2E-2</v>
      </c>
      <c r="U91" s="269">
        <v>0</v>
      </c>
      <c r="V91" s="269">
        <v>4.665</v>
      </c>
      <c r="W91" s="269">
        <v>6.2E-2</v>
      </c>
      <c r="X91" s="269">
        <v>0</v>
      </c>
      <c r="Y91" s="269">
        <v>4.665</v>
      </c>
      <c r="Z91" s="269">
        <v>6.2E-2</v>
      </c>
      <c r="AA91" s="269">
        <v>0</v>
      </c>
      <c r="AB91" s="269">
        <v>4.665</v>
      </c>
      <c r="AC91" s="269">
        <v>6.2E-2</v>
      </c>
      <c r="AD91" s="269">
        <v>0</v>
      </c>
      <c r="AE91" s="269">
        <v>4.665</v>
      </c>
      <c r="AF91" s="269">
        <v>6.2E-2</v>
      </c>
      <c r="AG91" s="269">
        <v>0</v>
      </c>
      <c r="AH91" s="269">
        <v>4.665</v>
      </c>
      <c r="AI91" s="269">
        <v>6.2E-2</v>
      </c>
      <c r="AJ91" s="269">
        <v>0</v>
      </c>
      <c r="AK91" s="269">
        <v>4.665</v>
      </c>
      <c r="AL91" s="269">
        <v>6.2E-2</v>
      </c>
      <c r="AM91" s="269">
        <v>0</v>
      </c>
      <c r="AN91" s="269">
        <v>4.665</v>
      </c>
      <c r="AO91" s="269">
        <v>6.2E-2</v>
      </c>
      <c r="AP91" s="269">
        <v>0</v>
      </c>
      <c r="AQ91" s="269">
        <v>4.665</v>
      </c>
      <c r="AR91" s="269">
        <v>6.2E-2</v>
      </c>
      <c r="AS91" s="269">
        <v>0</v>
      </c>
      <c r="AT91" s="269">
        <v>4.665</v>
      </c>
      <c r="AU91" s="269">
        <v>6.2E-2</v>
      </c>
      <c r="AV91" s="269">
        <v>0</v>
      </c>
      <c r="AW91" s="269">
        <v>4.665</v>
      </c>
      <c r="AX91" s="269">
        <v>6.2E-2</v>
      </c>
      <c r="AY91" s="269">
        <v>0</v>
      </c>
      <c r="AZ91" s="269">
        <v>4.665</v>
      </c>
      <c r="BA91" s="269">
        <v>6.2E-2</v>
      </c>
      <c r="BB91" s="269">
        <v>0</v>
      </c>
      <c r="BC91" s="269">
        <v>4.665</v>
      </c>
      <c r="BD91" s="269">
        <v>6.2E-2</v>
      </c>
      <c r="BE91" s="269">
        <v>0</v>
      </c>
      <c r="BF91" s="269">
        <v>4.665</v>
      </c>
      <c r="BG91" s="269">
        <v>6.2E-2</v>
      </c>
      <c r="BH91" s="898"/>
      <c r="BI91" s="898"/>
      <c r="BJ91" s="898"/>
      <c r="BK91" s="898"/>
      <c r="BL91" s="898"/>
      <c r="BM91" s="898"/>
    </row>
    <row r="92" spans="2:65" ht="18" customHeight="1" x14ac:dyDescent="0.25">
      <c r="B92" s="33"/>
      <c r="C92" s="80"/>
      <c r="D92" s="80"/>
      <c r="E92" s="757" t="s">
        <v>1338</v>
      </c>
      <c r="F92" s="269">
        <v>0</v>
      </c>
      <c r="G92" s="269">
        <v>4.8479999999999999</v>
      </c>
      <c r="H92" s="269">
        <v>6.5000000000000002E-2</v>
      </c>
      <c r="I92" s="269">
        <v>0</v>
      </c>
      <c r="J92" s="269">
        <v>4.8479999999999999</v>
      </c>
      <c r="K92" s="269">
        <v>6.5000000000000002E-2</v>
      </c>
      <c r="L92" s="269">
        <v>0</v>
      </c>
      <c r="M92" s="269">
        <v>4.8479999999999999</v>
      </c>
      <c r="N92" s="269">
        <v>6.5000000000000002E-2</v>
      </c>
      <c r="O92" s="269">
        <v>0</v>
      </c>
      <c r="P92" s="269">
        <v>4.8479999999999999</v>
      </c>
      <c r="Q92" s="269">
        <v>6.5000000000000002E-2</v>
      </c>
      <c r="R92" s="269">
        <v>0</v>
      </c>
      <c r="S92" s="269">
        <v>4.8479999999999999</v>
      </c>
      <c r="T92" s="269">
        <v>6.5000000000000002E-2</v>
      </c>
      <c r="U92" s="269">
        <v>0</v>
      </c>
      <c r="V92" s="269">
        <v>4.8479999999999999</v>
      </c>
      <c r="W92" s="269">
        <v>6.5000000000000002E-2</v>
      </c>
      <c r="X92" s="269">
        <v>0</v>
      </c>
      <c r="Y92" s="269">
        <v>4.8479999999999999</v>
      </c>
      <c r="Z92" s="269">
        <v>6.5000000000000002E-2</v>
      </c>
      <c r="AA92" s="269">
        <v>0</v>
      </c>
      <c r="AB92" s="269">
        <v>4.8479999999999999</v>
      </c>
      <c r="AC92" s="269">
        <v>6.5000000000000002E-2</v>
      </c>
      <c r="AD92" s="269">
        <v>0</v>
      </c>
      <c r="AE92" s="269">
        <v>4.8479999999999999</v>
      </c>
      <c r="AF92" s="269">
        <v>6.5000000000000002E-2</v>
      </c>
      <c r="AG92" s="269">
        <v>0</v>
      </c>
      <c r="AH92" s="269">
        <v>4.8479999999999999</v>
      </c>
      <c r="AI92" s="269">
        <v>6.5000000000000002E-2</v>
      </c>
      <c r="AJ92" s="269">
        <v>0</v>
      </c>
      <c r="AK92" s="269">
        <v>4.8479999999999999</v>
      </c>
      <c r="AL92" s="269">
        <v>6.5000000000000002E-2</v>
      </c>
      <c r="AM92" s="269">
        <v>0</v>
      </c>
      <c r="AN92" s="269">
        <v>4.8479999999999999</v>
      </c>
      <c r="AO92" s="269">
        <v>6.5000000000000002E-2</v>
      </c>
      <c r="AP92" s="269">
        <v>0</v>
      </c>
      <c r="AQ92" s="269">
        <v>4.8479999999999999</v>
      </c>
      <c r="AR92" s="269">
        <v>6.5000000000000002E-2</v>
      </c>
      <c r="AS92" s="269">
        <v>0</v>
      </c>
      <c r="AT92" s="269">
        <v>4.8479999999999999</v>
      </c>
      <c r="AU92" s="269">
        <v>6.5000000000000002E-2</v>
      </c>
      <c r="AV92" s="269">
        <v>0</v>
      </c>
      <c r="AW92" s="269">
        <v>4.8479999999999999</v>
      </c>
      <c r="AX92" s="269">
        <v>6.5000000000000002E-2</v>
      </c>
      <c r="AY92" s="269">
        <v>0</v>
      </c>
      <c r="AZ92" s="269">
        <v>4.8479999999999999</v>
      </c>
      <c r="BA92" s="269">
        <v>6.5000000000000002E-2</v>
      </c>
      <c r="BB92" s="269">
        <v>0</v>
      </c>
      <c r="BC92" s="269">
        <v>4.8479999999999999</v>
      </c>
      <c r="BD92" s="269">
        <v>6.5000000000000002E-2</v>
      </c>
      <c r="BE92" s="269">
        <v>0</v>
      </c>
      <c r="BF92" s="269">
        <v>4.8479999999999999</v>
      </c>
      <c r="BG92" s="269">
        <v>6.5000000000000002E-2</v>
      </c>
      <c r="BH92" s="898"/>
      <c r="BI92" s="898"/>
      <c r="BJ92" s="898"/>
      <c r="BK92" s="898"/>
      <c r="BL92" s="898"/>
      <c r="BM92" s="898"/>
    </row>
    <row r="93" spans="2:65" ht="18" customHeight="1" x14ac:dyDescent="0.25">
      <c r="B93" s="33"/>
      <c r="C93" s="80"/>
      <c r="D93" s="80"/>
      <c r="E93" s="757" t="s">
        <v>1339</v>
      </c>
      <c r="F93" s="269">
        <v>0</v>
      </c>
      <c r="G93" s="269">
        <v>6.2779999999999996</v>
      </c>
      <c r="H93" s="269">
        <v>3.1E-2</v>
      </c>
      <c r="I93" s="269">
        <v>0</v>
      </c>
      <c r="J93" s="269">
        <v>6.2779999999999996</v>
      </c>
      <c r="K93" s="269">
        <v>3.1E-2</v>
      </c>
      <c r="L93" s="269">
        <v>0</v>
      </c>
      <c r="M93" s="269">
        <v>6.2779999999999996</v>
      </c>
      <c r="N93" s="269">
        <v>3.1E-2</v>
      </c>
      <c r="O93" s="269">
        <v>0</v>
      </c>
      <c r="P93" s="269">
        <v>6.2779999999999996</v>
      </c>
      <c r="Q93" s="269">
        <v>3.1E-2</v>
      </c>
      <c r="R93" s="269">
        <v>0</v>
      </c>
      <c r="S93" s="269">
        <v>6.2779999999999996</v>
      </c>
      <c r="T93" s="269">
        <v>3.1E-2</v>
      </c>
      <c r="U93" s="269">
        <v>0</v>
      </c>
      <c r="V93" s="269">
        <v>6.2779999999999996</v>
      </c>
      <c r="W93" s="269">
        <v>3.1E-2</v>
      </c>
      <c r="X93" s="269">
        <v>0</v>
      </c>
      <c r="Y93" s="269">
        <v>6.2779999999999996</v>
      </c>
      <c r="Z93" s="269">
        <v>3.1E-2</v>
      </c>
      <c r="AA93" s="269">
        <v>0</v>
      </c>
      <c r="AB93" s="269">
        <v>6.2779999999999996</v>
      </c>
      <c r="AC93" s="269">
        <v>3.1E-2</v>
      </c>
      <c r="AD93" s="269">
        <v>0</v>
      </c>
      <c r="AE93" s="269">
        <v>6.2779999999999996</v>
      </c>
      <c r="AF93" s="269">
        <v>3.1E-2</v>
      </c>
      <c r="AG93" s="269">
        <v>0</v>
      </c>
      <c r="AH93" s="269">
        <v>6.2779999999999996</v>
      </c>
      <c r="AI93" s="269">
        <v>3.1E-2</v>
      </c>
      <c r="AJ93" s="269">
        <v>0</v>
      </c>
      <c r="AK93" s="269">
        <v>6.2779999999999996</v>
      </c>
      <c r="AL93" s="269">
        <v>3.1E-2</v>
      </c>
      <c r="AM93" s="269">
        <v>0</v>
      </c>
      <c r="AN93" s="269">
        <v>6.2779999999999996</v>
      </c>
      <c r="AO93" s="269">
        <v>3.1E-2</v>
      </c>
      <c r="AP93" s="269">
        <v>0</v>
      </c>
      <c r="AQ93" s="269">
        <v>6.2779999999999996</v>
      </c>
      <c r="AR93" s="269">
        <v>3.1E-2</v>
      </c>
      <c r="AS93" s="269">
        <v>0</v>
      </c>
      <c r="AT93" s="269">
        <v>6.2779999999999996</v>
      </c>
      <c r="AU93" s="269">
        <v>3.1E-2</v>
      </c>
      <c r="AV93" s="269">
        <v>0</v>
      </c>
      <c r="AW93" s="269">
        <v>6.2779999999999996</v>
      </c>
      <c r="AX93" s="269">
        <v>3.1E-2</v>
      </c>
      <c r="AY93" s="269">
        <v>0</v>
      </c>
      <c r="AZ93" s="269">
        <v>6.2779999999999996</v>
      </c>
      <c r="BA93" s="269">
        <v>3.1E-2</v>
      </c>
      <c r="BB93" s="269">
        <v>0</v>
      </c>
      <c r="BC93" s="269">
        <v>6.2779999999999996</v>
      </c>
      <c r="BD93" s="269">
        <v>3.1E-2</v>
      </c>
      <c r="BE93" s="269">
        <v>0</v>
      </c>
      <c r="BF93" s="269">
        <v>6.2779999999999996</v>
      </c>
      <c r="BG93" s="269">
        <v>3.1E-2</v>
      </c>
      <c r="BH93" s="898"/>
      <c r="BI93" s="898"/>
      <c r="BJ93" s="898"/>
      <c r="BK93" s="898"/>
      <c r="BL93" s="898"/>
      <c r="BM93" s="898"/>
    </row>
    <row r="94" spans="2:65" ht="18" customHeight="1" x14ac:dyDescent="0.25">
      <c r="B94" s="33"/>
      <c r="C94" s="80"/>
      <c r="D94" s="80"/>
      <c r="E94" s="757" t="s">
        <v>209</v>
      </c>
      <c r="F94" s="269">
        <v>3.169</v>
      </c>
      <c r="G94" s="269">
        <v>0.32500000000000001</v>
      </c>
      <c r="H94" s="269">
        <v>0.02</v>
      </c>
      <c r="I94" s="269">
        <v>3.169</v>
      </c>
      <c r="J94" s="269">
        <v>0.32500000000000001</v>
      </c>
      <c r="K94" s="269">
        <v>0.02</v>
      </c>
      <c r="L94" s="269">
        <v>3.169</v>
      </c>
      <c r="M94" s="269">
        <v>0.32500000000000001</v>
      </c>
      <c r="N94" s="269">
        <v>0.02</v>
      </c>
      <c r="O94" s="269">
        <v>3.169</v>
      </c>
      <c r="P94" s="269">
        <v>0.32500000000000001</v>
      </c>
      <c r="Q94" s="269">
        <v>0.02</v>
      </c>
      <c r="R94" s="269">
        <v>3.169</v>
      </c>
      <c r="S94" s="269">
        <v>0.32500000000000001</v>
      </c>
      <c r="T94" s="269">
        <v>0.02</v>
      </c>
      <c r="U94" s="269">
        <v>3.169</v>
      </c>
      <c r="V94" s="269">
        <v>0.32500000000000001</v>
      </c>
      <c r="W94" s="269">
        <v>0.02</v>
      </c>
      <c r="X94" s="269">
        <v>3.169</v>
      </c>
      <c r="Y94" s="269">
        <v>0.32500000000000001</v>
      </c>
      <c r="Z94" s="269">
        <v>0.02</v>
      </c>
      <c r="AA94" s="269">
        <v>3.169</v>
      </c>
      <c r="AB94" s="269">
        <v>0.32500000000000001</v>
      </c>
      <c r="AC94" s="269">
        <v>0.02</v>
      </c>
      <c r="AD94" s="269">
        <v>3.169</v>
      </c>
      <c r="AE94" s="269">
        <v>0.32500000000000001</v>
      </c>
      <c r="AF94" s="269">
        <v>0.02</v>
      </c>
      <c r="AG94" s="269">
        <v>3.169</v>
      </c>
      <c r="AH94" s="269">
        <v>0.32500000000000001</v>
      </c>
      <c r="AI94" s="269">
        <v>0.02</v>
      </c>
      <c r="AJ94" s="269">
        <v>3.169</v>
      </c>
      <c r="AK94" s="269">
        <v>0.32500000000000001</v>
      </c>
      <c r="AL94" s="269">
        <v>0.02</v>
      </c>
      <c r="AM94" s="269">
        <v>3.169</v>
      </c>
      <c r="AN94" s="269">
        <v>0.32500000000000001</v>
      </c>
      <c r="AO94" s="269">
        <v>0.02</v>
      </c>
      <c r="AP94" s="269">
        <v>3.169</v>
      </c>
      <c r="AQ94" s="269">
        <v>0.32500000000000001</v>
      </c>
      <c r="AR94" s="269">
        <v>0.02</v>
      </c>
      <c r="AS94" s="269">
        <v>3.169</v>
      </c>
      <c r="AT94" s="269">
        <v>0.32500000000000001</v>
      </c>
      <c r="AU94" s="269">
        <v>0.02</v>
      </c>
      <c r="AV94" s="269">
        <v>3.169</v>
      </c>
      <c r="AW94" s="269">
        <v>0.32500000000000001</v>
      </c>
      <c r="AX94" s="269">
        <v>0.02</v>
      </c>
      <c r="AY94" s="269">
        <v>3.169</v>
      </c>
      <c r="AZ94" s="269">
        <v>0.32500000000000001</v>
      </c>
      <c r="BA94" s="269">
        <v>0.02</v>
      </c>
      <c r="BB94" s="269">
        <v>3.169</v>
      </c>
      <c r="BC94" s="269">
        <v>0.32500000000000001</v>
      </c>
      <c r="BD94" s="269">
        <v>0.02</v>
      </c>
      <c r="BE94" s="269">
        <v>3.169</v>
      </c>
      <c r="BF94" s="269">
        <v>0.32500000000000001</v>
      </c>
      <c r="BG94" s="269">
        <v>0.02</v>
      </c>
      <c r="BH94" s="898"/>
      <c r="BI94" s="898"/>
      <c r="BJ94" s="898"/>
      <c r="BK94" s="898"/>
      <c r="BL94" s="898"/>
      <c r="BM94" s="898"/>
    </row>
    <row r="95" spans="2:65" ht="18" customHeight="1" x14ac:dyDescent="0.25">
      <c r="B95" s="33"/>
      <c r="C95" s="80"/>
      <c r="D95" s="80"/>
      <c r="E95" s="757" t="s">
        <v>864</v>
      </c>
      <c r="F95" s="269">
        <v>3.0169999999999999</v>
      </c>
      <c r="G95" s="269">
        <v>0.28199999999999997</v>
      </c>
      <c r="H95" s="269">
        <v>4.2000000000000003E-2</v>
      </c>
      <c r="I95" s="269">
        <v>3.0169999999999999</v>
      </c>
      <c r="J95" s="269">
        <v>0.28199999999999997</v>
      </c>
      <c r="K95" s="269">
        <v>4.2000000000000003E-2</v>
      </c>
      <c r="L95" s="269">
        <v>3.0169999999999999</v>
      </c>
      <c r="M95" s="269">
        <v>0.28199999999999997</v>
      </c>
      <c r="N95" s="269">
        <v>4.2000000000000003E-2</v>
      </c>
      <c r="O95" s="269">
        <v>3.0169999999999999</v>
      </c>
      <c r="P95" s="269">
        <v>0.28199999999999997</v>
      </c>
      <c r="Q95" s="269">
        <v>4.2000000000000003E-2</v>
      </c>
      <c r="R95" s="269">
        <v>3.0169999999999999</v>
      </c>
      <c r="S95" s="269">
        <v>0.28199999999999997</v>
      </c>
      <c r="T95" s="269">
        <v>4.2000000000000003E-2</v>
      </c>
      <c r="U95" s="269">
        <v>3.0169999999999999</v>
      </c>
      <c r="V95" s="269">
        <v>0.28199999999999997</v>
      </c>
      <c r="W95" s="269">
        <v>4.2000000000000003E-2</v>
      </c>
      <c r="X95" s="269">
        <v>3.0169999999999999</v>
      </c>
      <c r="Y95" s="269">
        <v>0.28199999999999997</v>
      </c>
      <c r="Z95" s="269">
        <v>4.2000000000000003E-2</v>
      </c>
      <c r="AA95" s="269">
        <v>3.0169999999999999</v>
      </c>
      <c r="AB95" s="269">
        <v>0.28199999999999997</v>
      </c>
      <c r="AC95" s="269">
        <v>4.2000000000000003E-2</v>
      </c>
      <c r="AD95" s="269">
        <v>3.0169999999999999</v>
      </c>
      <c r="AE95" s="269">
        <v>0.28199999999999997</v>
      </c>
      <c r="AF95" s="269">
        <v>4.2000000000000003E-2</v>
      </c>
      <c r="AG95" s="269">
        <v>3.0169999999999999</v>
      </c>
      <c r="AH95" s="269">
        <v>0.28199999999999997</v>
      </c>
      <c r="AI95" s="269">
        <v>4.2000000000000003E-2</v>
      </c>
      <c r="AJ95" s="269">
        <v>3.0169999999999999</v>
      </c>
      <c r="AK95" s="269">
        <v>0.28199999999999997</v>
      </c>
      <c r="AL95" s="269">
        <v>4.2000000000000003E-2</v>
      </c>
      <c r="AM95" s="269">
        <v>3.0169999999999999</v>
      </c>
      <c r="AN95" s="269">
        <v>0.28199999999999997</v>
      </c>
      <c r="AO95" s="269">
        <v>4.2000000000000003E-2</v>
      </c>
      <c r="AP95" s="269">
        <v>3.0169999999999999</v>
      </c>
      <c r="AQ95" s="269">
        <v>0.28199999999999997</v>
      </c>
      <c r="AR95" s="269">
        <v>4.2000000000000003E-2</v>
      </c>
      <c r="AS95" s="269">
        <v>3.0169999999999999</v>
      </c>
      <c r="AT95" s="269">
        <v>0.28199999999999997</v>
      </c>
      <c r="AU95" s="269">
        <v>4.2000000000000003E-2</v>
      </c>
      <c r="AV95" s="269">
        <v>3.0169999999999999</v>
      </c>
      <c r="AW95" s="269">
        <v>0.28199999999999997</v>
      </c>
      <c r="AX95" s="269">
        <v>4.2000000000000003E-2</v>
      </c>
      <c r="AY95" s="269">
        <v>3.0169999999999999</v>
      </c>
      <c r="AZ95" s="269">
        <v>0.28199999999999997</v>
      </c>
      <c r="BA95" s="269">
        <v>4.2000000000000003E-2</v>
      </c>
      <c r="BB95" s="269">
        <v>3.0169999999999999</v>
      </c>
      <c r="BC95" s="269">
        <v>0.28199999999999997</v>
      </c>
      <c r="BD95" s="269">
        <v>4.2000000000000003E-2</v>
      </c>
      <c r="BE95" s="269">
        <v>3.0169999999999999</v>
      </c>
      <c r="BF95" s="269">
        <v>0.28199999999999997</v>
      </c>
      <c r="BG95" s="269">
        <v>4.2000000000000003E-2</v>
      </c>
      <c r="BH95" s="898"/>
      <c r="BI95" s="898"/>
      <c r="BJ95" s="898"/>
      <c r="BK95" s="898"/>
      <c r="BL95" s="898"/>
      <c r="BM95" s="898"/>
    </row>
    <row r="96" spans="2:65" ht="18" customHeight="1" x14ac:dyDescent="0.25">
      <c r="B96" s="33"/>
      <c r="C96" s="80"/>
      <c r="D96" s="80"/>
      <c r="E96" s="757" t="s">
        <v>865</v>
      </c>
      <c r="F96" s="269">
        <v>3.117</v>
      </c>
      <c r="G96" s="269">
        <v>0.30299999999999999</v>
      </c>
      <c r="H96" s="269">
        <v>4.5999999999999999E-2</v>
      </c>
      <c r="I96" s="269">
        <v>3.117</v>
      </c>
      <c r="J96" s="269">
        <v>0.30299999999999999</v>
      </c>
      <c r="K96" s="269">
        <v>4.5999999999999999E-2</v>
      </c>
      <c r="L96" s="269">
        <v>3.117</v>
      </c>
      <c r="M96" s="269">
        <v>0.30299999999999999</v>
      </c>
      <c r="N96" s="269">
        <v>4.5999999999999999E-2</v>
      </c>
      <c r="O96" s="269">
        <v>3.117</v>
      </c>
      <c r="P96" s="269">
        <v>0.30299999999999999</v>
      </c>
      <c r="Q96" s="269">
        <v>4.5999999999999999E-2</v>
      </c>
      <c r="R96" s="269">
        <v>3.117</v>
      </c>
      <c r="S96" s="269">
        <v>0.30299999999999999</v>
      </c>
      <c r="T96" s="269">
        <v>4.5999999999999999E-2</v>
      </c>
      <c r="U96" s="269">
        <v>3.117</v>
      </c>
      <c r="V96" s="269">
        <v>0.30299999999999999</v>
      </c>
      <c r="W96" s="269">
        <v>4.5999999999999999E-2</v>
      </c>
      <c r="X96" s="269">
        <v>3.117</v>
      </c>
      <c r="Y96" s="269">
        <v>0.30299999999999999</v>
      </c>
      <c r="Z96" s="269">
        <v>4.5999999999999999E-2</v>
      </c>
      <c r="AA96" s="269">
        <v>3.117</v>
      </c>
      <c r="AB96" s="269">
        <v>0.30299999999999999</v>
      </c>
      <c r="AC96" s="269">
        <v>4.5999999999999999E-2</v>
      </c>
      <c r="AD96" s="269">
        <v>3.117</v>
      </c>
      <c r="AE96" s="269">
        <v>0.30299999999999999</v>
      </c>
      <c r="AF96" s="269">
        <v>4.5999999999999999E-2</v>
      </c>
      <c r="AG96" s="269">
        <v>3.117</v>
      </c>
      <c r="AH96" s="269">
        <v>0.30299999999999999</v>
      </c>
      <c r="AI96" s="269">
        <v>4.5999999999999999E-2</v>
      </c>
      <c r="AJ96" s="269">
        <v>3.117</v>
      </c>
      <c r="AK96" s="269">
        <v>0.30299999999999999</v>
      </c>
      <c r="AL96" s="269">
        <v>4.5999999999999999E-2</v>
      </c>
      <c r="AM96" s="269">
        <v>3.117</v>
      </c>
      <c r="AN96" s="269">
        <v>0.30299999999999999</v>
      </c>
      <c r="AO96" s="269">
        <v>4.5999999999999999E-2</v>
      </c>
      <c r="AP96" s="269">
        <v>3.117</v>
      </c>
      <c r="AQ96" s="269">
        <v>0.30299999999999999</v>
      </c>
      <c r="AR96" s="269">
        <v>4.5999999999999999E-2</v>
      </c>
      <c r="AS96" s="269">
        <v>3.117</v>
      </c>
      <c r="AT96" s="269">
        <v>0.30299999999999999</v>
      </c>
      <c r="AU96" s="269">
        <v>4.5999999999999999E-2</v>
      </c>
      <c r="AV96" s="269">
        <v>3.117</v>
      </c>
      <c r="AW96" s="269">
        <v>0.30299999999999999</v>
      </c>
      <c r="AX96" s="269">
        <v>4.5999999999999999E-2</v>
      </c>
      <c r="AY96" s="269">
        <v>3.117</v>
      </c>
      <c r="AZ96" s="269">
        <v>0.30299999999999999</v>
      </c>
      <c r="BA96" s="269">
        <v>4.5999999999999999E-2</v>
      </c>
      <c r="BB96" s="269">
        <v>3.117</v>
      </c>
      <c r="BC96" s="269">
        <v>0.30299999999999999</v>
      </c>
      <c r="BD96" s="269">
        <v>4.5999999999999999E-2</v>
      </c>
      <c r="BE96" s="269">
        <v>3.117</v>
      </c>
      <c r="BF96" s="269">
        <v>0.30299999999999999</v>
      </c>
      <c r="BG96" s="269">
        <v>4.5999999999999999E-2</v>
      </c>
      <c r="BH96" s="898"/>
      <c r="BI96" s="898"/>
      <c r="BJ96" s="898"/>
      <c r="BK96" s="898"/>
      <c r="BL96" s="898"/>
      <c r="BM96" s="898"/>
    </row>
    <row r="97" spans="2:65" ht="18" customHeight="1" x14ac:dyDescent="0.25">
      <c r="B97" s="33"/>
      <c r="C97" s="80"/>
      <c r="D97" s="80"/>
      <c r="E97" s="757" t="s">
        <v>866</v>
      </c>
      <c r="F97" s="269">
        <v>1.331</v>
      </c>
      <c r="G97" s="269">
        <v>0.13400000000000001</v>
      </c>
      <c r="H97" s="269">
        <v>0.02</v>
      </c>
      <c r="I97" s="269">
        <v>1.331</v>
      </c>
      <c r="J97" s="269">
        <v>0.13400000000000001</v>
      </c>
      <c r="K97" s="269">
        <v>0.02</v>
      </c>
      <c r="L97" s="269">
        <v>1.331</v>
      </c>
      <c r="M97" s="269">
        <v>0.13400000000000001</v>
      </c>
      <c r="N97" s="269">
        <v>0.02</v>
      </c>
      <c r="O97" s="269">
        <v>1.331</v>
      </c>
      <c r="P97" s="269">
        <v>0.13400000000000001</v>
      </c>
      <c r="Q97" s="269">
        <v>0.02</v>
      </c>
      <c r="R97" s="269">
        <v>1.331</v>
      </c>
      <c r="S97" s="269">
        <v>0.13400000000000001</v>
      </c>
      <c r="T97" s="269">
        <v>0.02</v>
      </c>
      <c r="U97" s="269">
        <v>1.331</v>
      </c>
      <c r="V97" s="269">
        <v>0.13400000000000001</v>
      </c>
      <c r="W97" s="269">
        <v>0.02</v>
      </c>
      <c r="X97" s="269">
        <v>1.331</v>
      </c>
      <c r="Y97" s="269">
        <v>0.13400000000000001</v>
      </c>
      <c r="Z97" s="269">
        <v>0.02</v>
      </c>
      <c r="AA97" s="269">
        <v>1.331</v>
      </c>
      <c r="AB97" s="269">
        <v>0.13400000000000001</v>
      </c>
      <c r="AC97" s="269">
        <v>0.02</v>
      </c>
      <c r="AD97" s="269">
        <v>1.331</v>
      </c>
      <c r="AE97" s="269">
        <v>0.13400000000000001</v>
      </c>
      <c r="AF97" s="269">
        <v>0.02</v>
      </c>
      <c r="AG97" s="269">
        <v>1.331</v>
      </c>
      <c r="AH97" s="269">
        <v>0.13400000000000001</v>
      </c>
      <c r="AI97" s="269">
        <v>0.02</v>
      </c>
      <c r="AJ97" s="269">
        <v>1.331</v>
      </c>
      <c r="AK97" s="269">
        <v>0.13400000000000001</v>
      </c>
      <c r="AL97" s="269">
        <v>0.02</v>
      </c>
      <c r="AM97" s="269">
        <v>1.331</v>
      </c>
      <c r="AN97" s="269">
        <v>0.13400000000000001</v>
      </c>
      <c r="AO97" s="269">
        <v>0.02</v>
      </c>
      <c r="AP97" s="269">
        <v>1.331</v>
      </c>
      <c r="AQ97" s="269">
        <v>0.13400000000000001</v>
      </c>
      <c r="AR97" s="269">
        <v>0.02</v>
      </c>
      <c r="AS97" s="269">
        <v>1.331</v>
      </c>
      <c r="AT97" s="269">
        <v>0.13400000000000001</v>
      </c>
      <c r="AU97" s="269">
        <v>0.02</v>
      </c>
      <c r="AV97" s="269">
        <v>1.331</v>
      </c>
      <c r="AW97" s="269">
        <v>0.13400000000000001</v>
      </c>
      <c r="AX97" s="269">
        <v>0.02</v>
      </c>
      <c r="AY97" s="269">
        <v>1.331</v>
      </c>
      <c r="AZ97" s="269">
        <v>0.13400000000000001</v>
      </c>
      <c r="BA97" s="269">
        <v>0.02</v>
      </c>
      <c r="BB97" s="269">
        <v>1.331</v>
      </c>
      <c r="BC97" s="269">
        <v>0.13400000000000001</v>
      </c>
      <c r="BD97" s="269">
        <v>0.02</v>
      </c>
      <c r="BE97" s="269">
        <v>1.331</v>
      </c>
      <c r="BF97" s="269">
        <v>0.13400000000000001</v>
      </c>
      <c r="BG97" s="269">
        <v>0.02</v>
      </c>
      <c r="BH97" s="898"/>
      <c r="BI97" s="898"/>
      <c r="BJ97" s="898"/>
      <c r="BK97" s="898"/>
      <c r="BL97" s="898"/>
      <c r="BM97" s="898"/>
    </row>
    <row r="98" spans="2:65" ht="18" customHeight="1" x14ac:dyDescent="0.25">
      <c r="B98" s="33"/>
      <c r="C98" s="80"/>
      <c r="D98" s="80"/>
      <c r="E98" s="757" t="s">
        <v>1421</v>
      </c>
      <c r="F98" s="269">
        <v>2.6789999999999998</v>
      </c>
      <c r="G98" s="269">
        <v>0.36199999999999999</v>
      </c>
      <c r="H98" s="269">
        <v>2.1999999999999999E-2</v>
      </c>
      <c r="I98" s="269">
        <v>2.6789999999999998</v>
      </c>
      <c r="J98" s="269">
        <v>0.36199999999999999</v>
      </c>
      <c r="K98" s="269">
        <v>2.1999999999999999E-2</v>
      </c>
      <c r="L98" s="269">
        <v>2.6789999999999998</v>
      </c>
      <c r="M98" s="269">
        <v>0.36199999999999999</v>
      </c>
      <c r="N98" s="269">
        <v>2.1999999999999999E-2</v>
      </c>
      <c r="O98" s="269">
        <v>2.6789999999999998</v>
      </c>
      <c r="P98" s="269">
        <v>0.36199999999999999</v>
      </c>
      <c r="Q98" s="269">
        <v>2.1999999999999999E-2</v>
      </c>
      <c r="R98" s="269">
        <v>2.5270000000000001</v>
      </c>
      <c r="S98" s="269">
        <v>0.36199999999999999</v>
      </c>
      <c r="T98" s="269">
        <v>2.1999999999999999E-2</v>
      </c>
      <c r="U98" s="269">
        <v>2.5009999999999999</v>
      </c>
      <c r="V98" s="269">
        <v>0.36199999999999999</v>
      </c>
      <c r="W98" s="269">
        <v>2.1999999999999999E-2</v>
      </c>
      <c r="X98" s="269">
        <v>2.5750000000000002</v>
      </c>
      <c r="Y98" s="269">
        <v>0.36199999999999999</v>
      </c>
      <c r="Z98" s="269">
        <v>2.1999999999999999E-2</v>
      </c>
      <c r="AA98" s="269">
        <v>2.5750000000000002</v>
      </c>
      <c r="AB98" s="269">
        <v>0.36199999999999999</v>
      </c>
      <c r="AC98" s="269">
        <v>2.1999999999999999E-2</v>
      </c>
      <c r="AD98" s="269">
        <v>2.5750000000000002</v>
      </c>
      <c r="AE98" s="269">
        <v>0.36199999999999999</v>
      </c>
      <c r="AF98" s="269">
        <v>2.1999999999999999E-2</v>
      </c>
      <c r="AG98" s="269">
        <v>2.57</v>
      </c>
      <c r="AH98" s="269">
        <v>0.36199999999999999</v>
      </c>
      <c r="AI98" s="269">
        <v>2.1999999999999999E-2</v>
      </c>
      <c r="AJ98" s="269">
        <v>2.552</v>
      </c>
      <c r="AK98" s="269">
        <v>0.36199999999999999</v>
      </c>
      <c r="AL98" s="269">
        <v>2.1999999999999999E-2</v>
      </c>
      <c r="AM98" s="269">
        <v>2.5270000000000001</v>
      </c>
      <c r="AN98" s="269">
        <v>0.36199999999999999</v>
      </c>
      <c r="AO98" s="269">
        <v>2.1999999999999999E-2</v>
      </c>
      <c r="AP98" s="269" t="s">
        <v>131</v>
      </c>
      <c r="AQ98" s="269" t="s">
        <v>131</v>
      </c>
      <c r="AR98" s="269" t="s">
        <v>131</v>
      </c>
      <c r="AS98" s="269" t="s">
        <v>131</v>
      </c>
      <c r="AT98" s="269" t="s">
        <v>131</v>
      </c>
      <c r="AU98" s="269" t="s">
        <v>131</v>
      </c>
      <c r="AV98" s="269" t="s">
        <v>131</v>
      </c>
      <c r="AW98" s="269" t="s">
        <v>131</v>
      </c>
      <c r="AX98" s="269" t="s">
        <v>131</v>
      </c>
      <c r="AY98" s="269" t="s">
        <v>131</v>
      </c>
      <c r="AZ98" s="269" t="s">
        <v>131</v>
      </c>
      <c r="BA98" s="269" t="s">
        <v>131</v>
      </c>
      <c r="BB98" s="269" t="s">
        <v>131</v>
      </c>
      <c r="BC98" s="269" t="s">
        <v>131</v>
      </c>
      <c r="BD98" s="269" t="s">
        <v>131</v>
      </c>
      <c r="BE98" s="269" t="s">
        <v>131</v>
      </c>
      <c r="BF98" s="269" t="s">
        <v>131</v>
      </c>
      <c r="BG98" s="269" t="s">
        <v>131</v>
      </c>
      <c r="BH98" s="898"/>
      <c r="BI98" s="898"/>
      <c r="BJ98" s="898"/>
      <c r="BK98" s="898"/>
      <c r="BL98" s="898"/>
      <c r="BM98" s="898"/>
    </row>
    <row r="99" spans="2:65" ht="18" customHeight="1" x14ac:dyDescent="0.25">
      <c r="B99" s="33"/>
      <c r="C99" s="80"/>
      <c r="D99" s="80"/>
      <c r="E99" s="757" t="s">
        <v>341</v>
      </c>
      <c r="F99" s="269" t="s">
        <v>131</v>
      </c>
      <c r="G99" s="269" t="s">
        <v>131</v>
      </c>
      <c r="H99" s="269" t="s">
        <v>131</v>
      </c>
      <c r="I99" s="269" t="s">
        <v>131</v>
      </c>
      <c r="J99" s="269" t="s">
        <v>131</v>
      </c>
      <c r="K99" s="269" t="s">
        <v>131</v>
      </c>
      <c r="L99" s="269" t="s">
        <v>131</v>
      </c>
      <c r="M99" s="269" t="s">
        <v>131</v>
      </c>
      <c r="N99" s="269" t="s">
        <v>131</v>
      </c>
      <c r="O99" s="269" t="s">
        <v>131</v>
      </c>
      <c r="P99" s="269" t="s">
        <v>131</v>
      </c>
      <c r="Q99" s="269" t="s">
        <v>131</v>
      </c>
      <c r="R99" s="269" t="s">
        <v>131</v>
      </c>
      <c r="S99" s="269" t="s">
        <v>131</v>
      </c>
      <c r="T99" s="269" t="s">
        <v>131</v>
      </c>
      <c r="U99" s="269" t="s">
        <v>131</v>
      </c>
      <c r="V99" s="269" t="s">
        <v>131</v>
      </c>
      <c r="W99" s="269" t="s">
        <v>131</v>
      </c>
      <c r="X99" s="269" t="s">
        <v>131</v>
      </c>
      <c r="Y99" s="269" t="s">
        <v>131</v>
      </c>
      <c r="Z99" s="269" t="s">
        <v>131</v>
      </c>
      <c r="AA99" s="269" t="s">
        <v>131</v>
      </c>
      <c r="AB99" s="269" t="s">
        <v>131</v>
      </c>
      <c r="AC99" s="269" t="s">
        <v>131</v>
      </c>
      <c r="AD99" s="269" t="s">
        <v>131</v>
      </c>
      <c r="AE99" s="269" t="s">
        <v>131</v>
      </c>
      <c r="AF99" s="269" t="s">
        <v>131</v>
      </c>
      <c r="AG99" s="269" t="s">
        <v>131</v>
      </c>
      <c r="AH99" s="269" t="s">
        <v>131</v>
      </c>
      <c r="AI99" s="269" t="s">
        <v>131</v>
      </c>
      <c r="AJ99" s="269" t="s">
        <v>131</v>
      </c>
      <c r="AK99" s="269" t="s">
        <v>131</v>
      </c>
      <c r="AL99" s="269" t="s">
        <v>131</v>
      </c>
      <c r="AM99" s="269" t="s">
        <v>131</v>
      </c>
      <c r="AN99" s="269" t="s">
        <v>131</v>
      </c>
      <c r="AO99" s="269" t="s">
        <v>131</v>
      </c>
      <c r="AP99" s="269">
        <v>2.5009999999999999</v>
      </c>
      <c r="AQ99" s="269">
        <v>0.36199999999999999</v>
      </c>
      <c r="AR99" s="269">
        <v>2.1999999999999999E-2</v>
      </c>
      <c r="AS99" s="269">
        <v>2.5009999999999999</v>
      </c>
      <c r="AT99" s="269">
        <v>0.36199999999999999</v>
      </c>
      <c r="AU99" s="269">
        <v>2.1999999999999999E-2</v>
      </c>
      <c r="AV99" s="269">
        <v>2.5</v>
      </c>
      <c r="AW99" s="269">
        <v>0.36199999999999999</v>
      </c>
      <c r="AX99" s="269">
        <v>2.1999999999999999E-2</v>
      </c>
      <c r="AY99" s="269">
        <v>2.5</v>
      </c>
      <c r="AZ99" s="269">
        <v>0.36199999999999999</v>
      </c>
      <c r="BA99" s="269">
        <v>2.1999999999999999E-2</v>
      </c>
      <c r="BB99" s="269">
        <v>2.5009999999999999</v>
      </c>
      <c r="BC99" s="269">
        <v>0.36199999999999999</v>
      </c>
      <c r="BD99" s="269">
        <v>2.1999999999999999E-2</v>
      </c>
      <c r="BE99" s="269">
        <v>2.5009999999999999</v>
      </c>
      <c r="BF99" s="269">
        <v>0.36199999999999999</v>
      </c>
      <c r="BG99" s="269">
        <v>2.1999999999999999E-2</v>
      </c>
      <c r="BH99" s="898"/>
      <c r="BI99" s="898"/>
      <c r="BJ99" s="898"/>
      <c r="BK99" s="898"/>
      <c r="BL99" s="898"/>
      <c r="BM99" s="898"/>
    </row>
    <row r="100" spans="2:65" ht="18" customHeight="1" x14ac:dyDescent="0.25">
      <c r="B100" s="33"/>
      <c r="C100" s="80"/>
      <c r="D100" s="80"/>
      <c r="E100" s="757" t="s">
        <v>212</v>
      </c>
      <c r="F100" s="269" t="s">
        <v>131</v>
      </c>
      <c r="G100" s="269" t="s">
        <v>131</v>
      </c>
      <c r="H100" s="269" t="s">
        <v>131</v>
      </c>
      <c r="I100" s="269" t="s">
        <v>131</v>
      </c>
      <c r="J100" s="269" t="s">
        <v>131</v>
      </c>
      <c r="K100" s="269" t="s">
        <v>131</v>
      </c>
      <c r="L100" s="269" t="s">
        <v>131</v>
      </c>
      <c r="M100" s="269" t="s">
        <v>131</v>
      </c>
      <c r="N100" s="269" t="s">
        <v>131</v>
      </c>
      <c r="O100" s="269" t="s">
        <v>131</v>
      </c>
      <c r="P100" s="269" t="s">
        <v>131</v>
      </c>
      <c r="Q100" s="269" t="s">
        <v>131</v>
      </c>
      <c r="R100" s="269" t="s">
        <v>131</v>
      </c>
      <c r="S100" s="269" t="s">
        <v>131</v>
      </c>
      <c r="T100" s="269" t="s">
        <v>131</v>
      </c>
      <c r="U100" s="269" t="s">
        <v>131</v>
      </c>
      <c r="V100" s="269" t="s">
        <v>131</v>
      </c>
      <c r="W100" s="269" t="s">
        <v>131</v>
      </c>
      <c r="X100" s="269" t="s">
        <v>131</v>
      </c>
      <c r="Y100" s="269" t="s">
        <v>131</v>
      </c>
      <c r="Z100" s="269" t="s">
        <v>131</v>
      </c>
      <c r="AA100" s="269" t="s">
        <v>131</v>
      </c>
      <c r="AB100" s="269" t="s">
        <v>131</v>
      </c>
      <c r="AC100" s="269" t="s">
        <v>131</v>
      </c>
      <c r="AD100" s="269" t="s">
        <v>131</v>
      </c>
      <c r="AE100" s="269" t="s">
        <v>131</v>
      </c>
      <c r="AF100" s="269" t="s">
        <v>131</v>
      </c>
      <c r="AG100" s="269" t="s">
        <v>131</v>
      </c>
      <c r="AH100" s="269" t="s">
        <v>131</v>
      </c>
      <c r="AI100" s="269" t="s">
        <v>131</v>
      </c>
      <c r="AJ100" s="269" t="s">
        <v>131</v>
      </c>
      <c r="AK100" s="269" t="s">
        <v>131</v>
      </c>
      <c r="AL100" s="269" t="s">
        <v>131</v>
      </c>
      <c r="AM100" s="269" t="s">
        <v>131</v>
      </c>
      <c r="AN100" s="269" t="s">
        <v>131</v>
      </c>
      <c r="AO100" s="269" t="s">
        <v>131</v>
      </c>
      <c r="AP100" s="269">
        <v>2.4249999999999998</v>
      </c>
      <c r="AQ100" s="269">
        <v>0.36199999999999999</v>
      </c>
      <c r="AR100" s="269">
        <v>2.1999999999999999E-2</v>
      </c>
      <c r="AS100" s="269">
        <v>2.4249999999999998</v>
      </c>
      <c r="AT100" s="269">
        <v>0.36199999999999999</v>
      </c>
      <c r="AU100" s="269">
        <v>2.1999999999999999E-2</v>
      </c>
      <c r="AV100" s="269">
        <v>2.423</v>
      </c>
      <c r="AW100" s="269">
        <v>0.36199999999999999</v>
      </c>
      <c r="AX100" s="269">
        <v>2.1999999999999999E-2</v>
      </c>
      <c r="AY100" s="269">
        <v>2.423</v>
      </c>
      <c r="AZ100" s="269">
        <v>0.36199999999999999</v>
      </c>
      <c r="BA100" s="269">
        <v>2.1999999999999999E-2</v>
      </c>
      <c r="BB100" s="269">
        <v>2.4249999999999998</v>
      </c>
      <c r="BC100" s="269">
        <v>0.36199999999999999</v>
      </c>
      <c r="BD100" s="269">
        <v>2.1999999999999999E-2</v>
      </c>
      <c r="BE100" s="269">
        <v>2.4249999999999998</v>
      </c>
      <c r="BF100" s="269">
        <v>0.36199999999999999</v>
      </c>
      <c r="BG100" s="269">
        <v>2.1999999999999999E-2</v>
      </c>
      <c r="BH100" s="898"/>
      <c r="BI100" s="898"/>
      <c r="BJ100" s="898"/>
      <c r="BK100" s="898"/>
      <c r="BL100" s="898"/>
      <c r="BM100" s="898"/>
    </row>
    <row r="101" spans="2:65" ht="18" customHeight="1" x14ac:dyDescent="0.25">
      <c r="B101" s="33"/>
      <c r="C101" s="80"/>
      <c r="D101" s="80"/>
      <c r="E101" s="757" t="s">
        <v>480</v>
      </c>
      <c r="F101" s="269" t="s">
        <v>131</v>
      </c>
      <c r="G101" s="269" t="s">
        <v>131</v>
      </c>
      <c r="H101" s="269" t="s">
        <v>131</v>
      </c>
      <c r="I101" s="269" t="s">
        <v>131</v>
      </c>
      <c r="J101" s="269" t="s">
        <v>131</v>
      </c>
      <c r="K101" s="269" t="s">
        <v>131</v>
      </c>
      <c r="L101" s="269" t="s">
        <v>131</v>
      </c>
      <c r="M101" s="269" t="s">
        <v>131</v>
      </c>
      <c r="N101" s="269" t="s">
        <v>131</v>
      </c>
      <c r="O101" s="269" t="s">
        <v>131</v>
      </c>
      <c r="P101" s="269" t="s">
        <v>131</v>
      </c>
      <c r="Q101" s="269" t="s">
        <v>131</v>
      </c>
      <c r="R101" s="269" t="s">
        <v>131</v>
      </c>
      <c r="S101" s="269" t="s">
        <v>131</v>
      </c>
      <c r="T101" s="269" t="s">
        <v>131</v>
      </c>
      <c r="U101" s="269" t="s">
        <v>131</v>
      </c>
      <c r="V101" s="269" t="s">
        <v>131</v>
      </c>
      <c r="W101" s="269" t="s">
        <v>131</v>
      </c>
      <c r="X101" s="269" t="s">
        <v>131</v>
      </c>
      <c r="Y101" s="269" t="s">
        <v>131</v>
      </c>
      <c r="Z101" s="269" t="s">
        <v>131</v>
      </c>
      <c r="AA101" s="269" t="s">
        <v>131</v>
      </c>
      <c r="AB101" s="269" t="s">
        <v>131</v>
      </c>
      <c r="AC101" s="269" t="s">
        <v>131</v>
      </c>
      <c r="AD101" s="269" t="s">
        <v>131</v>
      </c>
      <c r="AE101" s="269" t="s">
        <v>131</v>
      </c>
      <c r="AF101" s="269" t="s">
        <v>131</v>
      </c>
      <c r="AG101" s="269" t="s">
        <v>131</v>
      </c>
      <c r="AH101" s="269" t="s">
        <v>131</v>
      </c>
      <c r="AI101" s="269" t="s">
        <v>131</v>
      </c>
      <c r="AJ101" s="269" t="s">
        <v>131</v>
      </c>
      <c r="AK101" s="269" t="s">
        <v>131</v>
      </c>
      <c r="AL101" s="269" t="s">
        <v>131</v>
      </c>
      <c r="AM101" s="269" t="s">
        <v>131</v>
      </c>
      <c r="AN101" s="269" t="s">
        <v>131</v>
      </c>
      <c r="AO101" s="269" t="s">
        <v>131</v>
      </c>
      <c r="AP101" s="269">
        <v>2.1709999999999998</v>
      </c>
      <c r="AQ101" s="269">
        <v>0.36199999999999999</v>
      </c>
      <c r="AR101" s="269">
        <v>2.1999999999999999E-2</v>
      </c>
      <c r="AS101" s="269">
        <v>2.1709999999999998</v>
      </c>
      <c r="AT101" s="269">
        <v>0.36199999999999999</v>
      </c>
      <c r="AU101" s="269">
        <v>2.1999999999999999E-2</v>
      </c>
      <c r="AV101" s="269">
        <v>2.1669999999999998</v>
      </c>
      <c r="AW101" s="269">
        <v>0.36199999999999999</v>
      </c>
      <c r="AX101" s="269">
        <v>2.1999999999999999E-2</v>
      </c>
      <c r="AY101" s="269">
        <v>2.1669999999999998</v>
      </c>
      <c r="AZ101" s="269">
        <v>0.36199999999999999</v>
      </c>
      <c r="BA101" s="269">
        <v>2.1999999999999999E-2</v>
      </c>
      <c r="BB101" s="269">
        <v>2.1709999999999998</v>
      </c>
      <c r="BC101" s="269">
        <v>0.36199999999999999</v>
      </c>
      <c r="BD101" s="269">
        <v>2.1999999999999999E-2</v>
      </c>
      <c r="BE101" s="269">
        <v>2.1709999999999998</v>
      </c>
      <c r="BF101" s="269">
        <v>0.36199999999999999</v>
      </c>
      <c r="BG101" s="269">
        <v>2.1999999999999999E-2</v>
      </c>
      <c r="BH101" s="898"/>
      <c r="BI101" s="898"/>
      <c r="BJ101" s="898"/>
      <c r="BK101" s="898"/>
      <c r="BL101" s="898"/>
      <c r="BM101" s="898"/>
    </row>
    <row r="102" spans="2:65" ht="18" customHeight="1" x14ac:dyDescent="0.25">
      <c r="B102" s="33"/>
      <c r="C102" s="80"/>
      <c r="D102" s="80"/>
      <c r="E102" s="757" t="s">
        <v>481</v>
      </c>
      <c r="F102" s="269" t="s">
        <v>131</v>
      </c>
      <c r="G102" s="269" t="s">
        <v>131</v>
      </c>
      <c r="H102" s="269" t="s">
        <v>131</v>
      </c>
      <c r="I102" s="269" t="s">
        <v>131</v>
      </c>
      <c r="J102" s="269" t="s">
        <v>131</v>
      </c>
      <c r="K102" s="269" t="s">
        <v>131</v>
      </c>
      <c r="L102" s="269" t="s">
        <v>131</v>
      </c>
      <c r="M102" s="269" t="s">
        <v>131</v>
      </c>
      <c r="N102" s="269" t="s">
        <v>131</v>
      </c>
      <c r="O102" s="269" t="s">
        <v>131</v>
      </c>
      <c r="P102" s="269" t="s">
        <v>131</v>
      </c>
      <c r="Q102" s="269" t="s">
        <v>131</v>
      </c>
      <c r="R102" s="269" t="s">
        <v>131</v>
      </c>
      <c r="S102" s="269" t="s">
        <v>131</v>
      </c>
      <c r="T102" s="269" t="s">
        <v>131</v>
      </c>
      <c r="U102" s="269" t="s">
        <v>131</v>
      </c>
      <c r="V102" s="269" t="s">
        <v>131</v>
      </c>
      <c r="W102" s="269" t="s">
        <v>131</v>
      </c>
      <c r="X102" s="269" t="s">
        <v>131</v>
      </c>
      <c r="Y102" s="269" t="s">
        <v>131</v>
      </c>
      <c r="Z102" s="269" t="s">
        <v>131</v>
      </c>
      <c r="AA102" s="269" t="s">
        <v>131</v>
      </c>
      <c r="AB102" s="269" t="s">
        <v>131</v>
      </c>
      <c r="AC102" s="269" t="s">
        <v>131</v>
      </c>
      <c r="AD102" s="269" t="s">
        <v>131</v>
      </c>
      <c r="AE102" s="269" t="s">
        <v>131</v>
      </c>
      <c r="AF102" s="269" t="s">
        <v>131</v>
      </c>
      <c r="AG102" s="269" t="s">
        <v>131</v>
      </c>
      <c r="AH102" s="269" t="s">
        <v>131</v>
      </c>
      <c r="AI102" s="269" t="s">
        <v>131</v>
      </c>
      <c r="AJ102" s="269" t="s">
        <v>131</v>
      </c>
      <c r="AK102" s="269" t="s">
        <v>131</v>
      </c>
      <c r="AL102" s="269" t="s">
        <v>131</v>
      </c>
      <c r="AM102" s="269" t="s">
        <v>131</v>
      </c>
      <c r="AN102" s="269" t="s">
        <v>131</v>
      </c>
      <c r="AO102" s="269" t="s">
        <v>131</v>
      </c>
      <c r="AP102" s="269">
        <v>1.917</v>
      </c>
      <c r="AQ102" s="269">
        <v>0.36199999999999999</v>
      </c>
      <c r="AR102" s="269">
        <v>2.1999999999999999E-2</v>
      </c>
      <c r="AS102" s="269">
        <v>1.9159999999999999</v>
      </c>
      <c r="AT102" s="269">
        <v>0.36199999999999999</v>
      </c>
      <c r="AU102" s="269">
        <v>2.1999999999999999E-2</v>
      </c>
      <c r="AV102" s="269">
        <v>1.911</v>
      </c>
      <c r="AW102" s="269">
        <v>0.36199999999999999</v>
      </c>
      <c r="AX102" s="269">
        <v>2.1999999999999999E-2</v>
      </c>
      <c r="AY102" s="269">
        <v>1.911</v>
      </c>
      <c r="AZ102" s="269">
        <v>0.36199999999999999</v>
      </c>
      <c r="BA102" s="269">
        <v>2.1999999999999999E-2</v>
      </c>
      <c r="BB102" s="269">
        <v>1.9159999999999999</v>
      </c>
      <c r="BC102" s="269">
        <v>0.36199999999999999</v>
      </c>
      <c r="BD102" s="269">
        <v>2.1999999999999999E-2</v>
      </c>
      <c r="BE102" s="269">
        <v>1.9159999999999999</v>
      </c>
      <c r="BF102" s="269">
        <v>0.36199999999999999</v>
      </c>
      <c r="BG102" s="269">
        <v>2.1999999999999999E-2</v>
      </c>
      <c r="BH102" s="898"/>
      <c r="BI102" s="898"/>
      <c r="BJ102" s="898"/>
      <c r="BK102" s="898"/>
      <c r="BL102" s="898"/>
      <c r="BM102" s="898"/>
    </row>
    <row r="103" spans="2:65" ht="18" customHeight="1" x14ac:dyDescent="0.25">
      <c r="B103" s="33"/>
      <c r="C103" s="80"/>
      <c r="D103" s="80"/>
      <c r="E103" s="757" t="s">
        <v>482</v>
      </c>
      <c r="F103" s="269" t="s">
        <v>131</v>
      </c>
      <c r="G103" s="269" t="s">
        <v>131</v>
      </c>
      <c r="H103" s="269" t="s">
        <v>131</v>
      </c>
      <c r="I103" s="269" t="s">
        <v>131</v>
      </c>
      <c r="J103" s="269" t="s">
        <v>131</v>
      </c>
      <c r="K103" s="269" t="s">
        <v>131</v>
      </c>
      <c r="L103" s="269" t="s">
        <v>131</v>
      </c>
      <c r="M103" s="269" t="s">
        <v>131</v>
      </c>
      <c r="N103" s="269" t="s">
        <v>131</v>
      </c>
      <c r="O103" s="269" t="s">
        <v>131</v>
      </c>
      <c r="P103" s="269" t="s">
        <v>131</v>
      </c>
      <c r="Q103" s="269" t="s">
        <v>131</v>
      </c>
      <c r="R103" s="269" t="s">
        <v>131</v>
      </c>
      <c r="S103" s="269" t="s">
        <v>131</v>
      </c>
      <c r="T103" s="269" t="s">
        <v>131</v>
      </c>
      <c r="U103" s="269" t="s">
        <v>131</v>
      </c>
      <c r="V103" s="269" t="s">
        <v>131</v>
      </c>
      <c r="W103" s="269" t="s">
        <v>131</v>
      </c>
      <c r="X103" s="269" t="s">
        <v>131</v>
      </c>
      <c r="Y103" s="269" t="s">
        <v>131</v>
      </c>
      <c r="Z103" s="269" t="s">
        <v>131</v>
      </c>
      <c r="AA103" s="269" t="s">
        <v>131</v>
      </c>
      <c r="AB103" s="269" t="s">
        <v>131</v>
      </c>
      <c r="AC103" s="269" t="s">
        <v>131</v>
      </c>
      <c r="AD103" s="269" t="s">
        <v>131</v>
      </c>
      <c r="AE103" s="269" t="s">
        <v>131</v>
      </c>
      <c r="AF103" s="269" t="s">
        <v>131</v>
      </c>
      <c r="AG103" s="269" t="s">
        <v>131</v>
      </c>
      <c r="AH103" s="269" t="s">
        <v>131</v>
      </c>
      <c r="AI103" s="269" t="s">
        <v>131</v>
      </c>
      <c r="AJ103" s="269" t="s">
        <v>131</v>
      </c>
      <c r="AK103" s="269" t="s">
        <v>131</v>
      </c>
      <c r="AL103" s="269" t="s">
        <v>131</v>
      </c>
      <c r="AM103" s="269" t="s">
        <v>131</v>
      </c>
      <c r="AN103" s="269" t="s">
        <v>131</v>
      </c>
      <c r="AO103" s="269" t="s">
        <v>131</v>
      </c>
      <c r="AP103" s="269">
        <v>0.13700000000000001</v>
      </c>
      <c r="AQ103" s="269">
        <v>0.36199999999999999</v>
      </c>
      <c r="AR103" s="269">
        <v>2.1999999999999999E-2</v>
      </c>
      <c r="AS103" s="269">
        <v>0.13600000000000001</v>
      </c>
      <c r="AT103" s="269">
        <v>0.36199999999999999</v>
      </c>
      <c r="AU103" s="269">
        <v>2.1999999999999999E-2</v>
      </c>
      <c r="AV103" s="269">
        <v>0.12</v>
      </c>
      <c r="AW103" s="269">
        <v>0.36199999999999999</v>
      </c>
      <c r="AX103" s="269">
        <v>2.1999999999999999E-2</v>
      </c>
      <c r="AY103" s="269">
        <v>0.11700000000000001</v>
      </c>
      <c r="AZ103" s="269">
        <v>0.36199999999999999</v>
      </c>
      <c r="BA103" s="269">
        <v>2.1999999999999999E-2</v>
      </c>
      <c r="BB103" s="269">
        <v>0.13600000000000001</v>
      </c>
      <c r="BC103" s="269">
        <v>0.36199999999999999</v>
      </c>
      <c r="BD103" s="269">
        <v>2.1999999999999999E-2</v>
      </c>
      <c r="BE103" s="269">
        <v>0.13600000000000001</v>
      </c>
      <c r="BF103" s="269">
        <v>0.36199999999999999</v>
      </c>
      <c r="BG103" s="269">
        <v>2.1999999999999999E-2</v>
      </c>
      <c r="BH103" s="898"/>
      <c r="BI103" s="898"/>
      <c r="BJ103" s="898"/>
      <c r="BK103" s="898"/>
      <c r="BL103" s="898"/>
      <c r="BM103" s="898"/>
    </row>
    <row r="104" spans="2:65" ht="18" customHeight="1" x14ac:dyDescent="0.25">
      <c r="B104" s="33"/>
      <c r="C104" s="80"/>
      <c r="D104" s="80"/>
      <c r="E104" s="757" t="s">
        <v>1422</v>
      </c>
      <c r="F104" s="269">
        <v>2.1739999999999999</v>
      </c>
      <c r="G104" s="269">
        <v>0.314</v>
      </c>
      <c r="H104" s="269">
        <v>1.9E-2</v>
      </c>
      <c r="I104" s="269">
        <v>2.1739999999999999</v>
      </c>
      <c r="J104" s="269">
        <v>0.314</v>
      </c>
      <c r="K104" s="269">
        <v>1.9E-2</v>
      </c>
      <c r="L104" s="269">
        <v>2.1739999999999999</v>
      </c>
      <c r="M104" s="269">
        <v>0.314</v>
      </c>
      <c r="N104" s="269">
        <v>1.9E-2</v>
      </c>
      <c r="O104" s="269">
        <v>2.1739999999999999</v>
      </c>
      <c r="P104" s="269">
        <v>0.314</v>
      </c>
      <c r="Q104" s="269">
        <v>1.9E-2</v>
      </c>
      <c r="R104" s="269">
        <v>2.089</v>
      </c>
      <c r="S104" s="269">
        <v>0.314</v>
      </c>
      <c r="T104" s="269">
        <v>1.9E-2</v>
      </c>
      <c r="U104" s="269">
        <v>2.085</v>
      </c>
      <c r="V104" s="269">
        <v>0.314</v>
      </c>
      <c r="W104" s="269">
        <v>1.9E-2</v>
      </c>
      <c r="X104" s="269">
        <v>2.089</v>
      </c>
      <c r="Y104" s="269">
        <v>0.314</v>
      </c>
      <c r="Z104" s="269">
        <v>1.9E-2</v>
      </c>
      <c r="AA104" s="269">
        <v>2.089</v>
      </c>
      <c r="AB104" s="269">
        <v>0.314</v>
      </c>
      <c r="AC104" s="269">
        <v>1.9E-2</v>
      </c>
      <c r="AD104" s="269">
        <v>2.089</v>
      </c>
      <c r="AE104" s="269">
        <v>0.314</v>
      </c>
      <c r="AF104" s="269">
        <v>1.9E-2</v>
      </c>
      <c r="AG104" s="269">
        <v>2.081</v>
      </c>
      <c r="AH104" s="269">
        <v>0.314</v>
      </c>
      <c r="AI104" s="269">
        <v>1.9E-2</v>
      </c>
      <c r="AJ104" s="269">
        <v>2.0649999999999999</v>
      </c>
      <c r="AK104" s="269">
        <v>0.314</v>
      </c>
      <c r="AL104" s="269">
        <v>1.9E-2</v>
      </c>
      <c r="AM104" s="269">
        <v>2.044</v>
      </c>
      <c r="AN104" s="269">
        <v>0.314</v>
      </c>
      <c r="AO104" s="269">
        <v>1.9E-2</v>
      </c>
      <c r="AP104" s="269" t="s">
        <v>131</v>
      </c>
      <c r="AQ104" s="269" t="s">
        <v>131</v>
      </c>
      <c r="AR104" s="269" t="s">
        <v>131</v>
      </c>
      <c r="AS104" s="269" t="s">
        <v>131</v>
      </c>
      <c r="AT104" s="269" t="s">
        <v>131</v>
      </c>
      <c r="AU104" s="269" t="s">
        <v>131</v>
      </c>
      <c r="AV104" s="269" t="s">
        <v>131</v>
      </c>
      <c r="AW104" s="269" t="s">
        <v>131</v>
      </c>
      <c r="AX104" s="269" t="s">
        <v>131</v>
      </c>
      <c r="AY104" s="269" t="s">
        <v>131</v>
      </c>
      <c r="AZ104" s="269" t="s">
        <v>131</v>
      </c>
      <c r="BA104" s="269" t="s">
        <v>131</v>
      </c>
      <c r="BB104" s="269" t="s">
        <v>131</v>
      </c>
      <c r="BC104" s="269" t="s">
        <v>131</v>
      </c>
      <c r="BD104" s="269" t="s">
        <v>131</v>
      </c>
      <c r="BE104" s="269" t="s">
        <v>131</v>
      </c>
      <c r="BF104" s="269" t="s">
        <v>131</v>
      </c>
      <c r="BG104" s="269" t="s">
        <v>131</v>
      </c>
      <c r="BH104" s="898"/>
      <c r="BI104" s="898"/>
      <c r="BJ104" s="898"/>
      <c r="BK104" s="898"/>
      <c r="BL104" s="898"/>
      <c r="BM104" s="898"/>
    </row>
    <row r="105" spans="2:65" ht="18" customHeight="1" x14ac:dyDescent="0.25">
      <c r="B105" s="33"/>
      <c r="C105" s="80"/>
      <c r="D105" s="80"/>
      <c r="E105" s="757" t="s">
        <v>479</v>
      </c>
      <c r="F105" s="269" t="s">
        <v>131</v>
      </c>
      <c r="G105" s="269" t="s">
        <v>131</v>
      </c>
      <c r="H105" s="269" t="s">
        <v>131</v>
      </c>
      <c r="I105" s="269" t="s">
        <v>131</v>
      </c>
      <c r="J105" s="269" t="s">
        <v>131</v>
      </c>
      <c r="K105" s="269" t="s">
        <v>131</v>
      </c>
      <c r="L105" s="269" t="s">
        <v>131</v>
      </c>
      <c r="M105" s="269" t="s">
        <v>131</v>
      </c>
      <c r="N105" s="269" t="s">
        <v>131</v>
      </c>
      <c r="O105" s="269" t="s">
        <v>131</v>
      </c>
      <c r="P105" s="269" t="s">
        <v>131</v>
      </c>
      <c r="Q105" s="269" t="s">
        <v>131</v>
      </c>
      <c r="R105" s="269" t="s">
        <v>131</v>
      </c>
      <c r="S105" s="269" t="s">
        <v>131</v>
      </c>
      <c r="T105" s="269" t="s">
        <v>131</v>
      </c>
      <c r="U105" s="269" t="s">
        <v>131</v>
      </c>
      <c r="V105" s="269" t="s">
        <v>131</v>
      </c>
      <c r="W105" s="269" t="s">
        <v>131</v>
      </c>
      <c r="X105" s="269" t="s">
        <v>131</v>
      </c>
      <c r="Y105" s="269" t="s">
        <v>131</v>
      </c>
      <c r="Z105" s="269" t="s">
        <v>131</v>
      </c>
      <c r="AA105" s="269" t="s">
        <v>131</v>
      </c>
      <c r="AB105" s="269" t="s">
        <v>131</v>
      </c>
      <c r="AC105" s="269" t="s">
        <v>131</v>
      </c>
      <c r="AD105" s="269" t="s">
        <v>131</v>
      </c>
      <c r="AE105" s="269" t="s">
        <v>131</v>
      </c>
      <c r="AF105" s="269" t="s">
        <v>131</v>
      </c>
      <c r="AG105" s="269" t="s">
        <v>131</v>
      </c>
      <c r="AH105" s="269" t="s">
        <v>131</v>
      </c>
      <c r="AI105" s="269" t="s">
        <v>131</v>
      </c>
      <c r="AJ105" s="269" t="s">
        <v>131</v>
      </c>
      <c r="AK105" s="269" t="s">
        <v>131</v>
      </c>
      <c r="AL105" s="269" t="s">
        <v>131</v>
      </c>
      <c r="AM105" s="269" t="s">
        <v>131</v>
      </c>
      <c r="AN105" s="269" t="s">
        <v>131</v>
      </c>
      <c r="AO105" s="269" t="s">
        <v>131</v>
      </c>
      <c r="AP105" s="269">
        <v>2.0649999999999999</v>
      </c>
      <c r="AQ105" s="269">
        <v>0.314</v>
      </c>
      <c r="AR105" s="269">
        <v>1.9E-2</v>
      </c>
      <c r="AS105" s="269">
        <v>2.0649999999999999</v>
      </c>
      <c r="AT105" s="269">
        <v>0.314</v>
      </c>
      <c r="AU105" s="269">
        <v>1.9E-2</v>
      </c>
      <c r="AV105" s="269">
        <v>2.0649999999999999</v>
      </c>
      <c r="AW105" s="269">
        <v>0.314</v>
      </c>
      <c r="AX105" s="269">
        <v>1.9E-2</v>
      </c>
      <c r="AY105" s="269">
        <v>2.0649999999999999</v>
      </c>
      <c r="AZ105" s="269">
        <v>0.314</v>
      </c>
      <c r="BA105" s="269">
        <v>1.9E-2</v>
      </c>
      <c r="BB105" s="269">
        <v>2.0649999999999999</v>
      </c>
      <c r="BC105" s="269">
        <v>0.314</v>
      </c>
      <c r="BD105" s="269">
        <v>1.9E-2</v>
      </c>
      <c r="BE105" s="269">
        <v>2.0649999999999999</v>
      </c>
      <c r="BF105" s="269">
        <v>0.314</v>
      </c>
      <c r="BG105" s="269">
        <v>1.9E-2</v>
      </c>
      <c r="BH105" s="898"/>
      <c r="BI105" s="898"/>
      <c r="BJ105" s="898"/>
      <c r="BK105" s="898"/>
      <c r="BL105" s="898"/>
      <c r="BM105" s="898"/>
    </row>
    <row r="106" spans="2:65" ht="18" customHeight="1" x14ac:dyDescent="0.25">
      <c r="B106" s="33"/>
      <c r="C106" s="80"/>
      <c r="D106" s="80"/>
      <c r="E106" s="757" t="s">
        <v>11</v>
      </c>
      <c r="F106" s="269" t="s">
        <v>131</v>
      </c>
      <c r="G106" s="269" t="s">
        <v>131</v>
      </c>
      <c r="H106" s="269" t="s">
        <v>131</v>
      </c>
      <c r="I106" s="269" t="s">
        <v>131</v>
      </c>
      <c r="J106" s="269" t="s">
        <v>131</v>
      </c>
      <c r="K106" s="269" t="s">
        <v>131</v>
      </c>
      <c r="L106" s="269" t="s">
        <v>131</v>
      </c>
      <c r="M106" s="269" t="s">
        <v>131</v>
      </c>
      <c r="N106" s="269" t="s">
        <v>131</v>
      </c>
      <c r="O106" s="269" t="s">
        <v>131</v>
      </c>
      <c r="P106" s="269" t="s">
        <v>131</v>
      </c>
      <c r="Q106" s="269" t="s">
        <v>131</v>
      </c>
      <c r="R106" s="269" t="s">
        <v>131</v>
      </c>
      <c r="S106" s="269" t="s">
        <v>131</v>
      </c>
      <c r="T106" s="269" t="s">
        <v>131</v>
      </c>
      <c r="U106" s="269" t="s">
        <v>131</v>
      </c>
      <c r="V106" s="269" t="s">
        <v>131</v>
      </c>
      <c r="W106" s="269" t="s">
        <v>131</v>
      </c>
      <c r="X106" s="269" t="s">
        <v>131</v>
      </c>
      <c r="Y106" s="269" t="s">
        <v>131</v>
      </c>
      <c r="Z106" s="269" t="s">
        <v>131</v>
      </c>
      <c r="AA106" s="269" t="s">
        <v>131</v>
      </c>
      <c r="AB106" s="269" t="s">
        <v>131</v>
      </c>
      <c r="AC106" s="269" t="s">
        <v>131</v>
      </c>
      <c r="AD106" s="269" t="s">
        <v>131</v>
      </c>
      <c r="AE106" s="269" t="s">
        <v>131</v>
      </c>
      <c r="AF106" s="269" t="s">
        <v>131</v>
      </c>
      <c r="AG106" s="269" t="s">
        <v>131</v>
      </c>
      <c r="AH106" s="269" t="s">
        <v>131</v>
      </c>
      <c r="AI106" s="269" t="s">
        <v>131</v>
      </c>
      <c r="AJ106" s="269" t="s">
        <v>131</v>
      </c>
      <c r="AK106" s="269" t="s">
        <v>131</v>
      </c>
      <c r="AL106" s="269" t="s">
        <v>131</v>
      </c>
      <c r="AM106" s="269" t="s">
        <v>131</v>
      </c>
      <c r="AN106" s="269" t="s">
        <v>131</v>
      </c>
      <c r="AO106" s="269" t="s">
        <v>131</v>
      </c>
      <c r="AP106" s="269">
        <v>1.9570000000000001</v>
      </c>
      <c r="AQ106" s="269">
        <v>0.314</v>
      </c>
      <c r="AR106" s="269">
        <v>1.9E-2</v>
      </c>
      <c r="AS106" s="269">
        <v>1.9570000000000001</v>
      </c>
      <c r="AT106" s="269">
        <v>0.314</v>
      </c>
      <c r="AU106" s="269">
        <v>1.9E-2</v>
      </c>
      <c r="AV106" s="269">
        <v>1.9570000000000001</v>
      </c>
      <c r="AW106" s="269">
        <v>0.314</v>
      </c>
      <c r="AX106" s="269">
        <v>1.9E-2</v>
      </c>
      <c r="AY106" s="269">
        <v>1.9570000000000001</v>
      </c>
      <c r="AZ106" s="269">
        <v>0.314</v>
      </c>
      <c r="BA106" s="269">
        <v>1.9E-2</v>
      </c>
      <c r="BB106" s="269">
        <v>1.9570000000000001</v>
      </c>
      <c r="BC106" s="269">
        <v>0.314</v>
      </c>
      <c r="BD106" s="269">
        <v>1.9E-2</v>
      </c>
      <c r="BE106" s="269">
        <v>1.9570000000000001</v>
      </c>
      <c r="BF106" s="269">
        <v>0.314</v>
      </c>
      <c r="BG106" s="269">
        <v>1.9E-2</v>
      </c>
      <c r="BH106" s="898"/>
      <c r="BI106" s="898"/>
      <c r="BJ106" s="898"/>
      <c r="BK106" s="898"/>
      <c r="BL106" s="898"/>
      <c r="BM106" s="898"/>
    </row>
    <row r="107" spans="2:65" ht="18" customHeight="1" x14ac:dyDescent="0.25">
      <c r="B107" s="33"/>
      <c r="C107" s="80"/>
      <c r="D107" s="80"/>
      <c r="E107" s="757" t="s">
        <v>12</v>
      </c>
      <c r="F107" s="269" t="s">
        <v>131</v>
      </c>
      <c r="G107" s="269" t="s">
        <v>131</v>
      </c>
      <c r="H107" s="269" t="s">
        <v>131</v>
      </c>
      <c r="I107" s="269" t="s">
        <v>131</v>
      </c>
      <c r="J107" s="269" t="s">
        <v>131</v>
      </c>
      <c r="K107" s="269" t="s">
        <v>131</v>
      </c>
      <c r="L107" s="269" t="s">
        <v>131</v>
      </c>
      <c r="M107" s="269" t="s">
        <v>131</v>
      </c>
      <c r="N107" s="269" t="s">
        <v>131</v>
      </c>
      <c r="O107" s="269" t="s">
        <v>131</v>
      </c>
      <c r="P107" s="269" t="s">
        <v>131</v>
      </c>
      <c r="Q107" s="269" t="s">
        <v>131</v>
      </c>
      <c r="R107" s="269" t="s">
        <v>131</v>
      </c>
      <c r="S107" s="269" t="s">
        <v>131</v>
      </c>
      <c r="T107" s="269" t="s">
        <v>131</v>
      </c>
      <c r="U107" s="269" t="s">
        <v>131</v>
      </c>
      <c r="V107" s="269" t="s">
        <v>131</v>
      </c>
      <c r="W107" s="269" t="s">
        <v>131</v>
      </c>
      <c r="X107" s="269" t="s">
        <v>131</v>
      </c>
      <c r="Y107" s="269" t="s">
        <v>131</v>
      </c>
      <c r="Z107" s="269" t="s">
        <v>131</v>
      </c>
      <c r="AA107" s="269" t="s">
        <v>131</v>
      </c>
      <c r="AB107" s="269" t="s">
        <v>131</v>
      </c>
      <c r="AC107" s="269" t="s">
        <v>131</v>
      </c>
      <c r="AD107" s="269" t="s">
        <v>131</v>
      </c>
      <c r="AE107" s="269" t="s">
        <v>131</v>
      </c>
      <c r="AF107" s="269" t="s">
        <v>131</v>
      </c>
      <c r="AG107" s="269" t="s">
        <v>131</v>
      </c>
      <c r="AH107" s="269" t="s">
        <v>131</v>
      </c>
      <c r="AI107" s="269" t="s">
        <v>131</v>
      </c>
      <c r="AJ107" s="269" t="s">
        <v>131</v>
      </c>
      <c r="AK107" s="269" t="s">
        <v>131</v>
      </c>
      <c r="AL107" s="269" t="s">
        <v>131</v>
      </c>
      <c r="AM107" s="269" t="s">
        <v>131</v>
      </c>
      <c r="AN107" s="269" t="s">
        <v>131</v>
      </c>
      <c r="AO107" s="269" t="s">
        <v>131</v>
      </c>
      <c r="AP107" s="269">
        <v>0.32600000000000001</v>
      </c>
      <c r="AQ107" s="269">
        <v>0.314</v>
      </c>
      <c r="AR107" s="269">
        <v>1.9E-2</v>
      </c>
      <c r="AS107" s="269">
        <v>0.32600000000000001</v>
      </c>
      <c r="AT107" s="269">
        <v>0.314</v>
      </c>
      <c r="AU107" s="269">
        <v>1.9E-2</v>
      </c>
      <c r="AV107" s="269">
        <v>0.32600000000000001</v>
      </c>
      <c r="AW107" s="269">
        <v>0.314</v>
      </c>
      <c r="AX107" s="269">
        <v>1.9E-2</v>
      </c>
      <c r="AY107" s="269">
        <v>0.32600000000000001</v>
      </c>
      <c r="AZ107" s="269">
        <v>0.314</v>
      </c>
      <c r="BA107" s="269">
        <v>1.9E-2</v>
      </c>
      <c r="BB107" s="269">
        <v>0.32600000000000001</v>
      </c>
      <c r="BC107" s="269">
        <v>0.314</v>
      </c>
      <c r="BD107" s="269">
        <v>1.9E-2</v>
      </c>
      <c r="BE107" s="269">
        <v>0.32600000000000001</v>
      </c>
      <c r="BF107" s="269">
        <v>0.314</v>
      </c>
      <c r="BG107" s="269">
        <v>1.9E-2</v>
      </c>
      <c r="BH107" s="898"/>
      <c r="BI107" s="898"/>
      <c r="BJ107" s="898"/>
      <c r="BK107" s="898"/>
      <c r="BL107" s="898"/>
      <c r="BM107" s="898"/>
    </row>
    <row r="108" spans="2:65" ht="18" customHeight="1" x14ac:dyDescent="0.25">
      <c r="B108" s="33"/>
      <c r="C108" s="80"/>
      <c r="D108" s="80"/>
      <c r="E108" s="757" t="s">
        <v>504</v>
      </c>
      <c r="F108" s="269" t="s">
        <v>131</v>
      </c>
      <c r="G108" s="269" t="s">
        <v>131</v>
      </c>
      <c r="H108" s="269" t="s">
        <v>131</v>
      </c>
      <c r="I108" s="269" t="s">
        <v>131</v>
      </c>
      <c r="J108" s="269" t="s">
        <v>131</v>
      </c>
      <c r="K108" s="269" t="s">
        <v>131</v>
      </c>
      <c r="L108" s="269" t="s">
        <v>131</v>
      </c>
      <c r="M108" s="269" t="s">
        <v>131</v>
      </c>
      <c r="N108" s="269" t="s">
        <v>131</v>
      </c>
      <c r="O108" s="269" t="s">
        <v>131</v>
      </c>
      <c r="P108" s="269" t="s">
        <v>131</v>
      </c>
      <c r="Q108" s="269" t="s">
        <v>131</v>
      </c>
      <c r="R108" s="269" t="s">
        <v>131</v>
      </c>
      <c r="S108" s="269" t="s">
        <v>131</v>
      </c>
      <c r="T108" s="269" t="s">
        <v>131</v>
      </c>
      <c r="U108" s="269" t="s">
        <v>131</v>
      </c>
      <c r="V108" s="269" t="s">
        <v>131</v>
      </c>
      <c r="W108" s="269" t="s">
        <v>131</v>
      </c>
      <c r="X108" s="269" t="s">
        <v>131</v>
      </c>
      <c r="Y108" s="269" t="s">
        <v>131</v>
      </c>
      <c r="Z108" s="269" t="s">
        <v>131</v>
      </c>
      <c r="AA108" s="269" t="s">
        <v>131</v>
      </c>
      <c r="AB108" s="269" t="s">
        <v>131</v>
      </c>
      <c r="AC108" s="269" t="s">
        <v>131</v>
      </c>
      <c r="AD108" s="269" t="s">
        <v>131</v>
      </c>
      <c r="AE108" s="269" t="s">
        <v>131</v>
      </c>
      <c r="AF108" s="269" t="s">
        <v>131</v>
      </c>
      <c r="AG108" s="269" t="s">
        <v>131</v>
      </c>
      <c r="AH108" s="269" t="s">
        <v>131</v>
      </c>
      <c r="AI108" s="269" t="s">
        <v>131</v>
      </c>
      <c r="AJ108" s="269" t="s">
        <v>131</v>
      </c>
      <c r="AK108" s="269" t="s">
        <v>131</v>
      </c>
      <c r="AL108" s="269" t="s">
        <v>131</v>
      </c>
      <c r="AM108" s="269" t="s">
        <v>131</v>
      </c>
      <c r="AN108" s="269" t="s">
        <v>131</v>
      </c>
      <c r="AO108" s="269" t="s">
        <v>131</v>
      </c>
      <c r="AP108" s="269">
        <v>0</v>
      </c>
      <c r="AQ108" s="269">
        <v>0.314</v>
      </c>
      <c r="AR108" s="269">
        <v>1.9E-2</v>
      </c>
      <c r="AS108" s="269">
        <v>0</v>
      </c>
      <c r="AT108" s="269">
        <v>0.314</v>
      </c>
      <c r="AU108" s="269">
        <v>1.9E-2</v>
      </c>
      <c r="AV108" s="269">
        <v>0</v>
      </c>
      <c r="AW108" s="269">
        <v>0.314</v>
      </c>
      <c r="AX108" s="269">
        <v>1.9E-2</v>
      </c>
      <c r="AY108" s="269">
        <v>0</v>
      </c>
      <c r="AZ108" s="269">
        <v>0.314</v>
      </c>
      <c r="BA108" s="269">
        <v>1.9E-2</v>
      </c>
      <c r="BB108" s="269">
        <v>0</v>
      </c>
      <c r="BC108" s="269">
        <v>0.314</v>
      </c>
      <c r="BD108" s="269">
        <v>1.9E-2</v>
      </c>
      <c r="BE108" s="269">
        <v>0</v>
      </c>
      <c r="BF108" s="269">
        <v>0.314</v>
      </c>
      <c r="BG108" s="269">
        <v>1.9E-2</v>
      </c>
      <c r="BH108" s="898"/>
      <c r="BI108" s="898"/>
      <c r="BJ108" s="898"/>
      <c r="BK108" s="898"/>
      <c r="BL108" s="898"/>
      <c r="BM108" s="898"/>
    </row>
    <row r="109" spans="2:65" ht="18" customHeight="1" x14ac:dyDescent="0.25">
      <c r="B109" s="33"/>
      <c r="C109" s="80"/>
      <c r="D109" s="80"/>
      <c r="E109" s="757" t="s">
        <v>627</v>
      </c>
      <c r="F109" s="269" t="s">
        <v>131</v>
      </c>
      <c r="G109" s="269" t="s">
        <v>131</v>
      </c>
      <c r="H109" s="269" t="s">
        <v>131</v>
      </c>
      <c r="I109" s="269" t="s">
        <v>131</v>
      </c>
      <c r="J109" s="269" t="s">
        <v>131</v>
      </c>
      <c r="K109" s="269" t="s">
        <v>131</v>
      </c>
      <c r="L109" s="269" t="s">
        <v>131</v>
      </c>
      <c r="M109" s="269" t="s">
        <v>131</v>
      </c>
      <c r="N109" s="269" t="s">
        <v>131</v>
      </c>
      <c r="O109" s="269" t="s">
        <v>131</v>
      </c>
      <c r="P109" s="269" t="s">
        <v>131</v>
      </c>
      <c r="Q109" s="269" t="s">
        <v>131</v>
      </c>
      <c r="R109" s="269" t="s">
        <v>131</v>
      </c>
      <c r="S109" s="269" t="s">
        <v>131</v>
      </c>
      <c r="T109" s="269" t="s">
        <v>131</v>
      </c>
      <c r="U109" s="269" t="s">
        <v>131</v>
      </c>
      <c r="V109" s="269" t="s">
        <v>131</v>
      </c>
      <c r="W109" s="269" t="s">
        <v>131</v>
      </c>
      <c r="X109" s="269" t="s">
        <v>131</v>
      </c>
      <c r="Y109" s="269" t="s">
        <v>131</v>
      </c>
      <c r="Z109" s="269" t="s">
        <v>131</v>
      </c>
      <c r="AA109" s="269" t="s">
        <v>131</v>
      </c>
      <c r="AB109" s="269" t="s">
        <v>131</v>
      </c>
      <c r="AC109" s="269" t="s">
        <v>131</v>
      </c>
      <c r="AD109" s="269" t="s">
        <v>131</v>
      </c>
      <c r="AE109" s="269" t="s">
        <v>131</v>
      </c>
      <c r="AF109" s="269" t="s">
        <v>131</v>
      </c>
      <c r="AG109" s="269" t="s">
        <v>131</v>
      </c>
      <c r="AH109" s="269" t="s">
        <v>131</v>
      </c>
      <c r="AI109" s="269" t="s">
        <v>131</v>
      </c>
      <c r="AJ109" s="269" t="s">
        <v>131</v>
      </c>
      <c r="AK109" s="269" t="s">
        <v>131</v>
      </c>
      <c r="AL109" s="269" t="s">
        <v>131</v>
      </c>
      <c r="AM109" s="269" t="s">
        <v>131</v>
      </c>
      <c r="AN109" s="269" t="s">
        <v>131</v>
      </c>
      <c r="AO109" s="269" t="s">
        <v>131</v>
      </c>
      <c r="AP109" s="269" t="s">
        <v>131</v>
      </c>
      <c r="AQ109" s="269" t="s">
        <v>131</v>
      </c>
      <c r="AR109" s="269" t="s">
        <v>131</v>
      </c>
      <c r="AS109" s="269" t="s">
        <v>131</v>
      </c>
      <c r="AT109" s="269" t="s">
        <v>131</v>
      </c>
      <c r="AU109" s="269" t="s">
        <v>131</v>
      </c>
      <c r="AV109" s="269" t="s">
        <v>131</v>
      </c>
      <c r="AW109" s="269" t="s">
        <v>131</v>
      </c>
      <c r="AX109" s="269" t="s">
        <v>131</v>
      </c>
      <c r="AY109" s="269" t="s">
        <v>131</v>
      </c>
      <c r="AZ109" s="269" t="s">
        <v>131</v>
      </c>
      <c r="BA109" s="269" t="s">
        <v>131</v>
      </c>
      <c r="BB109" s="269" t="s">
        <v>131</v>
      </c>
      <c r="BC109" s="269" t="s">
        <v>131</v>
      </c>
      <c r="BD109" s="269" t="s">
        <v>131</v>
      </c>
      <c r="BE109" s="269" t="s">
        <v>131</v>
      </c>
      <c r="BF109" s="269" t="s">
        <v>131</v>
      </c>
      <c r="BG109" s="269" t="s">
        <v>131</v>
      </c>
      <c r="BH109" s="898"/>
      <c r="BI109" s="898"/>
      <c r="BJ109" s="898"/>
      <c r="BK109" s="898"/>
      <c r="BL109" s="898"/>
      <c r="BM109" s="898"/>
    </row>
    <row r="110" spans="2:65" s="8" customFormat="1" ht="18" customHeight="1" x14ac:dyDescent="0.25">
      <c r="B110" s="33"/>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row>
    <row r="111" spans="2:65" s="130" customFormat="1" x14ac:dyDescent="0.25">
      <c r="B111" s="109" t="s">
        <v>740</v>
      </c>
      <c r="C111" s="23"/>
      <c r="D111" s="23"/>
      <c r="Q111" s="24"/>
      <c r="U111" s="902" t="s">
        <v>1563</v>
      </c>
    </row>
    <row r="112" spans="2:65" s="130" customFormat="1" x14ac:dyDescent="0.25">
      <c r="B112" s="109"/>
      <c r="D112" s="23"/>
      <c r="Q112" s="24"/>
    </row>
    <row r="113" spans="2:26" s="130" customFormat="1" x14ac:dyDescent="0.25">
      <c r="B113" s="109"/>
      <c r="C113" s="146">
        <v>2007</v>
      </c>
      <c r="D113" s="146">
        <v>2008</v>
      </c>
      <c r="E113" s="146">
        <v>2009</v>
      </c>
      <c r="F113" s="146">
        <v>2010</v>
      </c>
      <c r="G113" s="88">
        <v>2011</v>
      </c>
      <c r="H113" s="88">
        <v>2012</v>
      </c>
      <c r="I113" s="88">
        <v>2013</v>
      </c>
      <c r="J113" s="88">
        <v>2014</v>
      </c>
      <c r="K113" s="88">
        <v>2015</v>
      </c>
      <c r="L113" s="88">
        <v>2016</v>
      </c>
      <c r="M113" s="88">
        <v>2017</v>
      </c>
      <c r="N113" s="88">
        <v>2018</v>
      </c>
      <c r="O113" s="148">
        <v>2019</v>
      </c>
      <c r="P113" s="148">
        <v>2020</v>
      </c>
      <c r="Q113" s="148">
        <v>2021</v>
      </c>
      <c r="R113" s="148">
        <v>2022</v>
      </c>
      <c r="S113" s="148">
        <v>2023</v>
      </c>
      <c r="T113" s="148">
        <v>2024</v>
      </c>
      <c r="U113" s="906">
        <v>2025</v>
      </c>
      <c r="V113" s="906">
        <v>2026</v>
      </c>
      <c r="Z113" s="903" t="s">
        <v>1564</v>
      </c>
    </row>
    <row r="114" spans="2:26" s="130" customFormat="1" x14ac:dyDescent="0.25">
      <c r="C114" s="758" t="str">
        <f>"Comb_fijas_"&amp;C113</f>
        <v>Comb_fijas_2007</v>
      </c>
      <c r="D114" s="758" t="str">
        <f t="shared" ref="D114:U114" si="4">"Comb_fijas_"&amp;D113</f>
        <v>Comb_fijas_2008</v>
      </c>
      <c r="E114" s="758" t="str">
        <f t="shared" si="4"/>
        <v>Comb_fijas_2009</v>
      </c>
      <c r="F114" s="758" t="str">
        <f t="shared" si="4"/>
        <v>Comb_fijas_2010</v>
      </c>
      <c r="G114" s="758" t="str">
        <f t="shared" si="4"/>
        <v>Comb_fijas_2011</v>
      </c>
      <c r="H114" s="758" t="str">
        <f t="shared" si="4"/>
        <v>Comb_fijas_2012</v>
      </c>
      <c r="I114" s="758" t="str">
        <f t="shared" si="4"/>
        <v>Comb_fijas_2013</v>
      </c>
      <c r="J114" s="758" t="str">
        <f t="shared" si="4"/>
        <v>Comb_fijas_2014</v>
      </c>
      <c r="K114" s="758" t="str">
        <f t="shared" si="4"/>
        <v>Comb_fijas_2015</v>
      </c>
      <c r="L114" s="758" t="str">
        <f t="shared" si="4"/>
        <v>Comb_fijas_2016</v>
      </c>
      <c r="M114" s="758" t="str">
        <f t="shared" si="4"/>
        <v>Comb_fijas_2017</v>
      </c>
      <c r="N114" s="758" t="str">
        <f t="shared" si="4"/>
        <v>Comb_fijas_2018</v>
      </c>
      <c r="O114" s="758" t="str">
        <f t="shared" si="4"/>
        <v>Comb_fijas_2019</v>
      </c>
      <c r="P114" s="758" t="str">
        <f t="shared" si="4"/>
        <v>Comb_fijas_2020</v>
      </c>
      <c r="Q114" s="758" t="str">
        <f t="shared" si="4"/>
        <v>Comb_fijas_2021</v>
      </c>
      <c r="R114" s="758" t="str">
        <f t="shared" si="4"/>
        <v>Comb_fijas_2022</v>
      </c>
      <c r="S114" s="758" t="str">
        <f t="shared" si="4"/>
        <v>Comb_fijas_2023</v>
      </c>
      <c r="T114" s="758" t="str">
        <f t="shared" si="4"/>
        <v>Comb_fijas_2024</v>
      </c>
      <c r="U114" s="907" t="str">
        <f t="shared" si="4"/>
        <v>Comb_fijas_2025</v>
      </c>
      <c r="V114" s="907" t="str">
        <f>"Comb_fijas_"&amp;V113</f>
        <v>Comb_fijas_2026</v>
      </c>
      <c r="Z114" s="904" t="s">
        <v>1565</v>
      </c>
    </row>
    <row r="115" spans="2:26" s="130" customFormat="1" x14ac:dyDescent="0.25">
      <c r="C115" s="314" t="s">
        <v>208</v>
      </c>
      <c r="D115" s="314" t="s">
        <v>208</v>
      </c>
      <c r="E115" s="314" t="s">
        <v>208</v>
      </c>
      <c r="F115" s="314" t="s">
        <v>208</v>
      </c>
      <c r="G115" s="314" t="s">
        <v>208</v>
      </c>
      <c r="H115" s="314" t="s">
        <v>208</v>
      </c>
      <c r="I115" s="314" t="s">
        <v>208</v>
      </c>
      <c r="J115" s="314" t="s">
        <v>208</v>
      </c>
      <c r="K115" s="314" t="s">
        <v>208</v>
      </c>
      <c r="L115" s="314" t="s">
        <v>208</v>
      </c>
      <c r="M115" s="314" t="s">
        <v>208</v>
      </c>
      <c r="N115" s="314" t="s">
        <v>208</v>
      </c>
      <c r="O115" s="759" t="s">
        <v>208</v>
      </c>
      <c r="P115" s="759" t="s">
        <v>208</v>
      </c>
      <c r="Q115" s="759" t="s">
        <v>208</v>
      </c>
      <c r="R115" s="759" t="s">
        <v>208</v>
      </c>
      <c r="S115" s="759" t="s">
        <v>208</v>
      </c>
      <c r="T115" s="759" t="s">
        <v>208</v>
      </c>
      <c r="U115" s="759" t="s">
        <v>208</v>
      </c>
      <c r="V115" s="759" t="s">
        <v>208</v>
      </c>
      <c r="Z115" s="905" t="s">
        <v>208</v>
      </c>
    </row>
    <row r="116" spans="2:26" s="130" customFormat="1" x14ac:dyDescent="0.25">
      <c r="C116" s="314" t="s">
        <v>503</v>
      </c>
      <c r="D116" s="314" t="s">
        <v>503</v>
      </c>
      <c r="E116" s="314" t="s">
        <v>503</v>
      </c>
      <c r="F116" s="314" t="s">
        <v>503</v>
      </c>
      <c r="G116" s="314" t="s">
        <v>503</v>
      </c>
      <c r="H116" s="314" t="s">
        <v>503</v>
      </c>
      <c r="I116" s="314" t="s">
        <v>503</v>
      </c>
      <c r="J116" s="314" t="s">
        <v>503</v>
      </c>
      <c r="K116" s="314" t="s">
        <v>503</v>
      </c>
      <c r="L116" s="314" t="s">
        <v>503</v>
      </c>
      <c r="M116" s="314" t="s">
        <v>503</v>
      </c>
      <c r="N116" s="314" t="s">
        <v>503</v>
      </c>
      <c r="O116" s="759" t="s">
        <v>503</v>
      </c>
      <c r="P116" s="759" t="s">
        <v>503</v>
      </c>
      <c r="Q116" s="759" t="s">
        <v>503</v>
      </c>
      <c r="R116" s="759" t="s">
        <v>503</v>
      </c>
      <c r="S116" s="759" t="s">
        <v>503</v>
      </c>
      <c r="T116" s="759" t="s">
        <v>503</v>
      </c>
      <c r="U116" s="759" t="s">
        <v>503</v>
      </c>
      <c r="V116" s="759" t="s">
        <v>503</v>
      </c>
      <c r="Z116" s="905" t="s">
        <v>503</v>
      </c>
    </row>
    <row r="117" spans="2:26" s="130" customFormat="1" x14ac:dyDescent="0.25">
      <c r="C117" s="314" t="s">
        <v>877</v>
      </c>
      <c r="D117" s="314" t="s">
        <v>877</v>
      </c>
      <c r="E117" s="314" t="s">
        <v>877</v>
      </c>
      <c r="F117" s="314" t="s">
        <v>877</v>
      </c>
      <c r="G117" s="314" t="s">
        <v>877</v>
      </c>
      <c r="H117" s="314" t="s">
        <v>877</v>
      </c>
      <c r="I117" s="314" t="s">
        <v>877</v>
      </c>
      <c r="J117" s="314" t="s">
        <v>877</v>
      </c>
      <c r="K117" s="314" t="s">
        <v>877</v>
      </c>
      <c r="L117" s="314" t="s">
        <v>877</v>
      </c>
      <c r="M117" s="314" t="s">
        <v>877</v>
      </c>
      <c r="N117" s="314" t="s">
        <v>877</v>
      </c>
      <c r="O117" s="759" t="s">
        <v>877</v>
      </c>
      <c r="P117" s="759" t="s">
        <v>877</v>
      </c>
      <c r="Q117" s="759" t="s">
        <v>877</v>
      </c>
      <c r="R117" s="759" t="s">
        <v>877</v>
      </c>
      <c r="S117" s="759" t="s">
        <v>877</v>
      </c>
      <c r="T117" s="759" t="s">
        <v>877</v>
      </c>
      <c r="U117" s="759" t="s">
        <v>877</v>
      </c>
      <c r="V117" s="759" t="s">
        <v>877</v>
      </c>
      <c r="Z117" s="905" t="s">
        <v>877</v>
      </c>
    </row>
    <row r="118" spans="2:26" s="130" customFormat="1" x14ac:dyDescent="0.25">
      <c r="C118" s="314" t="s">
        <v>676</v>
      </c>
      <c r="D118" s="314" t="s">
        <v>676</v>
      </c>
      <c r="E118" s="314" t="s">
        <v>676</v>
      </c>
      <c r="F118" s="314" t="s">
        <v>676</v>
      </c>
      <c r="G118" s="314" t="s">
        <v>676</v>
      </c>
      <c r="H118" s="314" t="s">
        <v>676</v>
      </c>
      <c r="I118" s="314" t="s">
        <v>676</v>
      </c>
      <c r="J118" s="314" t="s">
        <v>676</v>
      </c>
      <c r="K118" s="314" t="s">
        <v>676</v>
      </c>
      <c r="L118" s="314" t="s">
        <v>676</v>
      </c>
      <c r="M118" s="314" t="s">
        <v>676</v>
      </c>
      <c r="N118" s="314" t="s">
        <v>676</v>
      </c>
      <c r="O118" s="759" t="s">
        <v>676</v>
      </c>
      <c r="P118" s="759" t="s">
        <v>676</v>
      </c>
      <c r="Q118" s="759" t="s">
        <v>676</v>
      </c>
      <c r="R118" s="759" t="s">
        <v>676</v>
      </c>
      <c r="S118" s="759" t="s">
        <v>676</v>
      </c>
      <c r="T118" s="759" t="s">
        <v>676</v>
      </c>
      <c r="U118" s="759" t="s">
        <v>676</v>
      </c>
      <c r="V118" s="759" t="s">
        <v>676</v>
      </c>
      <c r="Z118" s="905" t="s">
        <v>676</v>
      </c>
    </row>
    <row r="119" spans="2:26" s="130" customFormat="1" x14ac:dyDescent="0.25">
      <c r="C119" s="314" t="s">
        <v>478</v>
      </c>
      <c r="D119" s="314" t="s">
        <v>478</v>
      </c>
      <c r="E119" s="314" t="s">
        <v>478</v>
      </c>
      <c r="F119" s="314" t="s">
        <v>478</v>
      </c>
      <c r="G119" s="314" t="s">
        <v>478</v>
      </c>
      <c r="H119" s="314" t="s">
        <v>478</v>
      </c>
      <c r="I119" s="314" t="s">
        <v>478</v>
      </c>
      <c r="J119" s="314" t="s">
        <v>478</v>
      </c>
      <c r="K119" s="314" t="s">
        <v>478</v>
      </c>
      <c r="L119" s="314" t="s">
        <v>478</v>
      </c>
      <c r="M119" s="314" t="s">
        <v>478</v>
      </c>
      <c r="N119" s="314" t="s">
        <v>478</v>
      </c>
      <c r="O119" s="759" t="s">
        <v>478</v>
      </c>
      <c r="P119" s="759" t="s">
        <v>478</v>
      </c>
      <c r="Q119" s="759" t="s">
        <v>478</v>
      </c>
      <c r="R119" s="759" t="s">
        <v>478</v>
      </c>
      <c r="S119" s="759" t="s">
        <v>478</v>
      </c>
      <c r="T119" s="759" t="s">
        <v>478</v>
      </c>
      <c r="U119" s="759" t="s">
        <v>478</v>
      </c>
      <c r="V119" s="759" t="s">
        <v>478</v>
      </c>
      <c r="Z119" s="905" t="s">
        <v>478</v>
      </c>
    </row>
    <row r="120" spans="2:26" s="130" customFormat="1" x14ac:dyDescent="0.25">
      <c r="C120" s="314" t="s">
        <v>738</v>
      </c>
      <c r="D120" s="314" t="s">
        <v>738</v>
      </c>
      <c r="E120" s="314" t="s">
        <v>738</v>
      </c>
      <c r="F120" s="314" t="s">
        <v>738</v>
      </c>
      <c r="G120" s="314" t="s">
        <v>738</v>
      </c>
      <c r="H120" s="314" t="s">
        <v>738</v>
      </c>
      <c r="I120" s="314" t="s">
        <v>738</v>
      </c>
      <c r="J120" s="314" t="s">
        <v>738</v>
      </c>
      <c r="K120" s="314" t="s">
        <v>738</v>
      </c>
      <c r="L120" s="314" t="s">
        <v>738</v>
      </c>
      <c r="M120" s="314" t="s">
        <v>738</v>
      </c>
      <c r="N120" s="314" t="s">
        <v>738</v>
      </c>
      <c r="O120" s="759" t="s">
        <v>738</v>
      </c>
      <c r="P120" s="759" t="s">
        <v>738</v>
      </c>
      <c r="Q120" s="759" t="s">
        <v>738</v>
      </c>
      <c r="R120" s="759" t="s">
        <v>738</v>
      </c>
      <c r="S120" s="759" t="s">
        <v>738</v>
      </c>
      <c r="T120" s="759" t="s">
        <v>738</v>
      </c>
      <c r="U120" s="759" t="s">
        <v>738</v>
      </c>
      <c r="V120" s="759" t="s">
        <v>738</v>
      </c>
      <c r="Z120" s="905" t="s">
        <v>738</v>
      </c>
    </row>
    <row r="121" spans="2:26" s="130" customFormat="1" x14ac:dyDescent="0.25">
      <c r="C121" s="314" t="s">
        <v>519</v>
      </c>
      <c r="D121" s="314" t="s">
        <v>519</v>
      </c>
      <c r="E121" s="314" t="s">
        <v>519</v>
      </c>
      <c r="F121" s="314" t="s">
        <v>519</v>
      </c>
      <c r="G121" s="314" t="s">
        <v>519</v>
      </c>
      <c r="H121" s="314" t="s">
        <v>519</v>
      </c>
      <c r="I121" s="314" t="s">
        <v>519</v>
      </c>
      <c r="J121" s="314" t="s">
        <v>519</v>
      </c>
      <c r="K121" s="314" t="s">
        <v>519</v>
      </c>
      <c r="L121" s="314" t="s">
        <v>519</v>
      </c>
      <c r="M121" s="314" t="s">
        <v>519</v>
      </c>
      <c r="N121" s="314" t="s">
        <v>519</v>
      </c>
      <c r="O121" s="759" t="s">
        <v>519</v>
      </c>
      <c r="P121" s="759" t="s">
        <v>519</v>
      </c>
      <c r="Q121" s="759" t="s">
        <v>519</v>
      </c>
      <c r="R121" s="759" t="s">
        <v>519</v>
      </c>
      <c r="S121" s="759" t="s">
        <v>519</v>
      </c>
      <c r="T121" s="759" t="s">
        <v>519</v>
      </c>
      <c r="U121" s="759" t="s">
        <v>519</v>
      </c>
      <c r="V121" s="759" t="s">
        <v>519</v>
      </c>
      <c r="Z121" s="905" t="s">
        <v>519</v>
      </c>
    </row>
    <row r="122" spans="2:26" s="130" customFormat="1" x14ac:dyDescent="0.25">
      <c r="C122" s="314" t="s">
        <v>3</v>
      </c>
      <c r="D122" s="314" t="s">
        <v>3</v>
      </c>
      <c r="E122" s="314" t="s">
        <v>3</v>
      </c>
      <c r="F122" s="314" t="s">
        <v>3</v>
      </c>
      <c r="G122" s="314" t="s">
        <v>3</v>
      </c>
      <c r="H122" s="314" t="s">
        <v>3</v>
      </c>
      <c r="I122" s="314" t="s">
        <v>3</v>
      </c>
      <c r="J122" s="314" t="s">
        <v>3</v>
      </c>
      <c r="K122" s="314" t="s">
        <v>3</v>
      </c>
      <c r="L122" s="314" t="s">
        <v>3</v>
      </c>
      <c r="M122" s="314" t="s">
        <v>3</v>
      </c>
      <c r="N122" s="314" t="s">
        <v>3</v>
      </c>
      <c r="O122" s="759" t="s">
        <v>3</v>
      </c>
      <c r="P122" s="759" t="s">
        <v>3</v>
      </c>
      <c r="Q122" s="759" t="s">
        <v>3</v>
      </c>
      <c r="R122" s="759" t="s">
        <v>3</v>
      </c>
      <c r="S122" s="759" t="s">
        <v>3</v>
      </c>
      <c r="T122" s="759" t="s">
        <v>3</v>
      </c>
      <c r="U122" s="759" t="s">
        <v>3</v>
      </c>
      <c r="V122" s="759" t="s">
        <v>3</v>
      </c>
      <c r="Z122" s="905" t="s">
        <v>3</v>
      </c>
    </row>
    <row r="123" spans="2:26" s="130" customFormat="1" x14ac:dyDescent="0.25">
      <c r="C123" s="314" t="s">
        <v>863</v>
      </c>
      <c r="D123" s="314" t="s">
        <v>863</v>
      </c>
      <c r="E123" s="314" t="s">
        <v>863</v>
      </c>
      <c r="F123" s="314" t="s">
        <v>863</v>
      </c>
      <c r="G123" s="314" t="s">
        <v>863</v>
      </c>
      <c r="H123" s="314" t="s">
        <v>863</v>
      </c>
      <c r="I123" s="314" t="s">
        <v>863</v>
      </c>
      <c r="J123" s="314" t="s">
        <v>863</v>
      </c>
      <c r="K123" s="314" t="s">
        <v>863</v>
      </c>
      <c r="L123" s="314" t="s">
        <v>863</v>
      </c>
      <c r="M123" s="314" t="s">
        <v>863</v>
      </c>
      <c r="N123" s="314" t="s">
        <v>863</v>
      </c>
      <c r="O123" s="759" t="s">
        <v>863</v>
      </c>
      <c r="P123" s="759" t="s">
        <v>863</v>
      </c>
      <c r="Q123" s="759" t="s">
        <v>863</v>
      </c>
      <c r="R123" s="759" t="s">
        <v>863</v>
      </c>
      <c r="S123" s="759" t="s">
        <v>863</v>
      </c>
      <c r="T123" s="759" t="s">
        <v>863</v>
      </c>
      <c r="U123" s="759" t="s">
        <v>863</v>
      </c>
      <c r="V123" s="759" t="s">
        <v>863</v>
      </c>
      <c r="Z123" s="905" t="s">
        <v>863</v>
      </c>
    </row>
    <row r="124" spans="2:26" s="130" customFormat="1" x14ac:dyDescent="0.25">
      <c r="C124" s="314" t="s">
        <v>1196</v>
      </c>
      <c r="D124" s="314" t="s">
        <v>1196</v>
      </c>
      <c r="E124" s="314" t="s">
        <v>1196</v>
      </c>
      <c r="F124" s="314" t="s">
        <v>1196</v>
      </c>
      <c r="G124" s="314" t="s">
        <v>1196</v>
      </c>
      <c r="H124" s="314" t="s">
        <v>1196</v>
      </c>
      <c r="I124" s="314" t="s">
        <v>1196</v>
      </c>
      <c r="J124" s="314" t="s">
        <v>1196</v>
      </c>
      <c r="K124" s="314" t="s">
        <v>1196</v>
      </c>
      <c r="L124" s="314" t="s">
        <v>1196</v>
      </c>
      <c r="M124" s="314" t="s">
        <v>1196</v>
      </c>
      <c r="N124" s="314" t="s">
        <v>1196</v>
      </c>
      <c r="O124" s="759" t="s">
        <v>1196</v>
      </c>
      <c r="P124" s="759" t="s">
        <v>1196</v>
      </c>
      <c r="Q124" s="759" t="s">
        <v>1196</v>
      </c>
      <c r="R124" s="759" t="s">
        <v>1196</v>
      </c>
      <c r="S124" s="759" t="s">
        <v>1196</v>
      </c>
      <c r="T124" s="759" t="s">
        <v>1196</v>
      </c>
      <c r="U124" s="759" t="s">
        <v>1196</v>
      </c>
      <c r="V124" s="759" t="s">
        <v>1196</v>
      </c>
      <c r="Z124" s="905" t="s">
        <v>1196</v>
      </c>
    </row>
    <row r="125" spans="2:26" s="130" customFormat="1" x14ac:dyDescent="0.25">
      <c r="C125" s="314" t="s">
        <v>878</v>
      </c>
      <c r="D125" s="314" t="s">
        <v>878</v>
      </c>
      <c r="E125" s="314" t="s">
        <v>878</v>
      </c>
      <c r="F125" s="314" t="s">
        <v>878</v>
      </c>
      <c r="G125" s="314" t="s">
        <v>878</v>
      </c>
      <c r="H125" s="314" t="s">
        <v>878</v>
      </c>
      <c r="I125" s="314" t="s">
        <v>878</v>
      </c>
      <c r="J125" s="314" t="s">
        <v>878</v>
      </c>
      <c r="K125" s="314" t="s">
        <v>878</v>
      </c>
      <c r="L125" s="314" t="s">
        <v>878</v>
      </c>
      <c r="M125" s="314" t="s">
        <v>878</v>
      </c>
      <c r="N125" s="314" t="s">
        <v>878</v>
      </c>
      <c r="O125" s="759" t="s">
        <v>878</v>
      </c>
      <c r="P125" s="759" t="s">
        <v>878</v>
      </c>
      <c r="Q125" s="759" t="s">
        <v>878</v>
      </c>
      <c r="R125" s="759" t="s">
        <v>878</v>
      </c>
      <c r="S125" s="759" t="s">
        <v>878</v>
      </c>
      <c r="T125" s="759" t="s">
        <v>878</v>
      </c>
      <c r="U125" s="759" t="s">
        <v>878</v>
      </c>
      <c r="V125" s="759" t="s">
        <v>878</v>
      </c>
      <c r="Z125" s="905" t="s">
        <v>878</v>
      </c>
    </row>
    <row r="126" spans="2:26" s="130" customFormat="1" x14ac:dyDescent="0.25">
      <c r="C126" s="314" t="s">
        <v>879</v>
      </c>
      <c r="D126" s="314" t="s">
        <v>879</v>
      </c>
      <c r="E126" s="314" t="s">
        <v>879</v>
      </c>
      <c r="F126" s="314" t="s">
        <v>879</v>
      </c>
      <c r="G126" s="314" t="s">
        <v>879</v>
      </c>
      <c r="H126" s="314" t="s">
        <v>879</v>
      </c>
      <c r="I126" s="314" t="s">
        <v>879</v>
      </c>
      <c r="J126" s="314" t="s">
        <v>879</v>
      </c>
      <c r="K126" s="314" t="s">
        <v>879</v>
      </c>
      <c r="L126" s="314" t="s">
        <v>879</v>
      </c>
      <c r="M126" s="314" t="s">
        <v>879</v>
      </c>
      <c r="N126" s="314" t="s">
        <v>879</v>
      </c>
      <c r="O126" s="759" t="s">
        <v>879</v>
      </c>
      <c r="P126" s="759" t="s">
        <v>879</v>
      </c>
      <c r="Q126" s="759" t="s">
        <v>879</v>
      </c>
      <c r="R126" s="759" t="s">
        <v>879</v>
      </c>
      <c r="S126" s="759" t="s">
        <v>879</v>
      </c>
      <c r="T126" s="759" t="s">
        <v>879</v>
      </c>
      <c r="U126" s="759" t="s">
        <v>879</v>
      </c>
      <c r="V126" s="759" t="s">
        <v>879</v>
      </c>
      <c r="Z126" s="905" t="s">
        <v>879</v>
      </c>
    </row>
    <row r="127" spans="2:26" s="130" customFormat="1" x14ac:dyDescent="0.25">
      <c r="C127" s="314" t="s">
        <v>1335</v>
      </c>
      <c r="D127" s="314" t="s">
        <v>1335</v>
      </c>
      <c r="E127" s="314" t="s">
        <v>1335</v>
      </c>
      <c r="F127" s="314" t="s">
        <v>1335</v>
      </c>
      <c r="G127" s="314" t="s">
        <v>1335</v>
      </c>
      <c r="H127" s="314" t="s">
        <v>1335</v>
      </c>
      <c r="I127" s="314" t="s">
        <v>1335</v>
      </c>
      <c r="J127" s="314" t="s">
        <v>1335</v>
      </c>
      <c r="K127" s="314" t="s">
        <v>1335</v>
      </c>
      <c r="L127" s="314" t="s">
        <v>1335</v>
      </c>
      <c r="M127" s="314" t="s">
        <v>1335</v>
      </c>
      <c r="N127" s="314" t="s">
        <v>1335</v>
      </c>
      <c r="O127" s="759" t="s">
        <v>1335</v>
      </c>
      <c r="P127" s="759" t="s">
        <v>1335</v>
      </c>
      <c r="Q127" s="759" t="s">
        <v>1335</v>
      </c>
      <c r="R127" s="759" t="s">
        <v>1335</v>
      </c>
      <c r="S127" s="759" t="s">
        <v>1335</v>
      </c>
      <c r="T127" s="759" t="s">
        <v>1335</v>
      </c>
      <c r="U127" s="759" t="s">
        <v>1335</v>
      </c>
      <c r="V127" s="759" t="s">
        <v>1335</v>
      </c>
      <c r="Z127" s="905" t="s">
        <v>1335</v>
      </c>
    </row>
    <row r="128" spans="2:26" s="130" customFormat="1" x14ac:dyDescent="0.25">
      <c r="C128" s="314" t="s">
        <v>1336</v>
      </c>
      <c r="D128" s="314" t="s">
        <v>1336</v>
      </c>
      <c r="E128" s="314" t="s">
        <v>1336</v>
      </c>
      <c r="F128" s="314" t="s">
        <v>1336</v>
      </c>
      <c r="G128" s="314" t="s">
        <v>1336</v>
      </c>
      <c r="H128" s="314" t="s">
        <v>1336</v>
      </c>
      <c r="I128" s="314" t="s">
        <v>1336</v>
      </c>
      <c r="J128" s="314" t="s">
        <v>1336</v>
      </c>
      <c r="K128" s="314" t="s">
        <v>1336</v>
      </c>
      <c r="L128" s="314" t="s">
        <v>1336</v>
      </c>
      <c r="M128" s="314" t="s">
        <v>1336</v>
      </c>
      <c r="N128" s="314" t="s">
        <v>1336</v>
      </c>
      <c r="O128" s="759" t="s">
        <v>1336</v>
      </c>
      <c r="P128" s="759" t="s">
        <v>1336</v>
      </c>
      <c r="Q128" s="759" t="s">
        <v>1336</v>
      </c>
      <c r="R128" s="759" t="s">
        <v>1336</v>
      </c>
      <c r="S128" s="759" t="s">
        <v>1336</v>
      </c>
      <c r="T128" s="759" t="s">
        <v>1336</v>
      </c>
      <c r="U128" s="759" t="s">
        <v>1336</v>
      </c>
      <c r="V128" s="759" t="s">
        <v>1336</v>
      </c>
      <c r="Z128" s="905" t="s">
        <v>1336</v>
      </c>
    </row>
    <row r="129" spans="3:26" s="130" customFormat="1" x14ac:dyDescent="0.25">
      <c r="C129" s="314" t="s">
        <v>1337</v>
      </c>
      <c r="D129" s="314" t="s">
        <v>1337</v>
      </c>
      <c r="E129" s="314" t="s">
        <v>1337</v>
      </c>
      <c r="F129" s="314" t="s">
        <v>1337</v>
      </c>
      <c r="G129" s="314" t="s">
        <v>1337</v>
      </c>
      <c r="H129" s="314" t="s">
        <v>1337</v>
      </c>
      <c r="I129" s="314" t="s">
        <v>1337</v>
      </c>
      <c r="J129" s="314" t="s">
        <v>1337</v>
      </c>
      <c r="K129" s="314" t="s">
        <v>1337</v>
      </c>
      <c r="L129" s="314" t="s">
        <v>1337</v>
      </c>
      <c r="M129" s="314" t="s">
        <v>1337</v>
      </c>
      <c r="N129" s="314" t="s">
        <v>1337</v>
      </c>
      <c r="O129" s="759" t="s">
        <v>1337</v>
      </c>
      <c r="P129" s="759" t="s">
        <v>1337</v>
      </c>
      <c r="Q129" s="759" t="s">
        <v>1337</v>
      </c>
      <c r="R129" s="759" t="s">
        <v>1337</v>
      </c>
      <c r="S129" s="759" t="s">
        <v>1337</v>
      </c>
      <c r="T129" s="759" t="s">
        <v>1337</v>
      </c>
      <c r="U129" s="759" t="s">
        <v>1337</v>
      </c>
      <c r="V129" s="759" t="s">
        <v>1337</v>
      </c>
      <c r="Z129" s="905" t="s">
        <v>1337</v>
      </c>
    </row>
    <row r="130" spans="3:26" s="130" customFormat="1" x14ac:dyDescent="0.25">
      <c r="C130" s="314" t="s">
        <v>1338</v>
      </c>
      <c r="D130" s="314" t="s">
        <v>1338</v>
      </c>
      <c r="E130" s="314" t="s">
        <v>1338</v>
      </c>
      <c r="F130" s="314" t="s">
        <v>1338</v>
      </c>
      <c r="G130" s="314" t="s">
        <v>1338</v>
      </c>
      <c r="H130" s="314" t="s">
        <v>1338</v>
      </c>
      <c r="I130" s="314" t="s">
        <v>1338</v>
      </c>
      <c r="J130" s="314" t="s">
        <v>1338</v>
      </c>
      <c r="K130" s="314" t="s">
        <v>1338</v>
      </c>
      <c r="L130" s="314" t="s">
        <v>1338</v>
      </c>
      <c r="M130" s="314" t="s">
        <v>1338</v>
      </c>
      <c r="N130" s="314" t="s">
        <v>1338</v>
      </c>
      <c r="O130" s="759" t="s">
        <v>1338</v>
      </c>
      <c r="P130" s="759" t="s">
        <v>1338</v>
      </c>
      <c r="Q130" s="759" t="s">
        <v>1338</v>
      </c>
      <c r="R130" s="759" t="s">
        <v>1338</v>
      </c>
      <c r="S130" s="759" t="s">
        <v>1338</v>
      </c>
      <c r="T130" s="759" t="s">
        <v>1338</v>
      </c>
      <c r="U130" s="759" t="s">
        <v>1338</v>
      </c>
      <c r="V130" s="759" t="s">
        <v>1338</v>
      </c>
      <c r="Z130" s="905" t="s">
        <v>1338</v>
      </c>
    </row>
    <row r="131" spans="3:26" s="130" customFormat="1" x14ac:dyDescent="0.25">
      <c r="C131" s="314" t="s">
        <v>1339</v>
      </c>
      <c r="D131" s="314" t="s">
        <v>1339</v>
      </c>
      <c r="E131" s="314" t="s">
        <v>1339</v>
      </c>
      <c r="F131" s="314" t="s">
        <v>1339</v>
      </c>
      <c r="G131" s="314" t="s">
        <v>1339</v>
      </c>
      <c r="H131" s="314" t="s">
        <v>1339</v>
      </c>
      <c r="I131" s="314" t="s">
        <v>1339</v>
      </c>
      <c r="J131" s="314" t="s">
        <v>1339</v>
      </c>
      <c r="K131" s="314" t="s">
        <v>1339</v>
      </c>
      <c r="L131" s="314" t="s">
        <v>1339</v>
      </c>
      <c r="M131" s="314" t="s">
        <v>1339</v>
      </c>
      <c r="N131" s="314" t="s">
        <v>1339</v>
      </c>
      <c r="O131" s="759" t="s">
        <v>1339</v>
      </c>
      <c r="P131" s="759" t="s">
        <v>1339</v>
      </c>
      <c r="Q131" s="759" t="s">
        <v>1339</v>
      </c>
      <c r="R131" s="759" t="s">
        <v>1339</v>
      </c>
      <c r="S131" s="759" t="s">
        <v>1339</v>
      </c>
      <c r="T131" s="759" t="s">
        <v>1339</v>
      </c>
      <c r="U131" s="759" t="s">
        <v>1339</v>
      </c>
      <c r="V131" s="759" t="s">
        <v>1339</v>
      </c>
      <c r="Z131" s="905" t="s">
        <v>1339</v>
      </c>
    </row>
    <row r="132" spans="3:26" s="130" customFormat="1" x14ac:dyDescent="0.25">
      <c r="C132" s="314" t="s">
        <v>209</v>
      </c>
      <c r="D132" s="314" t="s">
        <v>209</v>
      </c>
      <c r="E132" s="314" t="s">
        <v>209</v>
      </c>
      <c r="F132" s="314" t="s">
        <v>209</v>
      </c>
      <c r="G132" s="314" t="s">
        <v>209</v>
      </c>
      <c r="H132" s="314" t="s">
        <v>209</v>
      </c>
      <c r="I132" s="314" t="s">
        <v>209</v>
      </c>
      <c r="J132" s="314" t="s">
        <v>209</v>
      </c>
      <c r="K132" s="314" t="s">
        <v>209</v>
      </c>
      <c r="L132" s="314" t="s">
        <v>209</v>
      </c>
      <c r="M132" s="314" t="s">
        <v>209</v>
      </c>
      <c r="N132" s="314" t="s">
        <v>209</v>
      </c>
      <c r="O132" s="759" t="s">
        <v>209</v>
      </c>
      <c r="P132" s="759" t="s">
        <v>209</v>
      </c>
      <c r="Q132" s="759" t="s">
        <v>209</v>
      </c>
      <c r="R132" s="759" t="s">
        <v>209</v>
      </c>
      <c r="S132" s="759" t="s">
        <v>209</v>
      </c>
      <c r="T132" s="759" t="s">
        <v>209</v>
      </c>
      <c r="U132" s="759" t="s">
        <v>209</v>
      </c>
      <c r="V132" s="759" t="s">
        <v>209</v>
      </c>
      <c r="Z132" s="905" t="s">
        <v>209</v>
      </c>
    </row>
    <row r="133" spans="3:26" s="130" customFormat="1" x14ac:dyDescent="0.25">
      <c r="C133" s="314" t="s">
        <v>864</v>
      </c>
      <c r="D133" s="314" t="s">
        <v>864</v>
      </c>
      <c r="E133" s="314" t="s">
        <v>864</v>
      </c>
      <c r="F133" s="314" t="s">
        <v>864</v>
      </c>
      <c r="G133" s="314" t="s">
        <v>864</v>
      </c>
      <c r="H133" s="314" t="s">
        <v>864</v>
      </c>
      <c r="I133" s="314" t="s">
        <v>864</v>
      </c>
      <c r="J133" s="314" t="s">
        <v>864</v>
      </c>
      <c r="K133" s="314" t="s">
        <v>864</v>
      </c>
      <c r="L133" s="314" t="s">
        <v>864</v>
      </c>
      <c r="M133" s="314" t="s">
        <v>864</v>
      </c>
      <c r="N133" s="314" t="s">
        <v>864</v>
      </c>
      <c r="O133" s="759" t="s">
        <v>864</v>
      </c>
      <c r="P133" s="759" t="s">
        <v>864</v>
      </c>
      <c r="Q133" s="759" t="s">
        <v>864</v>
      </c>
      <c r="R133" s="759" t="s">
        <v>864</v>
      </c>
      <c r="S133" s="759" t="s">
        <v>864</v>
      </c>
      <c r="T133" s="759" t="s">
        <v>864</v>
      </c>
      <c r="U133" s="759" t="s">
        <v>864</v>
      </c>
      <c r="V133" s="759" t="s">
        <v>864</v>
      </c>
      <c r="Z133" s="905" t="s">
        <v>864</v>
      </c>
    </row>
    <row r="134" spans="3:26" s="130" customFormat="1" x14ac:dyDescent="0.25">
      <c r="C134" s="314" t="s">
        <v>865</v>
      </c>
      <c r="D134" s="314" t="s">
        <v>865</v>
      </c>
      <c r="E134" s="314" t="s">
        <v>865</v>
      </c>
      <c r="F134" s="314" t="s">
        <v>865</v>
      </c>
      <c r="G134" s="314" t="s">
        <v>865</v>
      </c>
      <c r="H134" s="314" t="s">
        <v>865</v>
      </c>
      <c r="I134" s="314" t="s">
        <v>865</v>
      </c>
      <c r="J134" s="314" t="s">
        <v>865</v>
      </c>
      <c r="K134" s="314" t="s">
        <v>865</v>
      </c>
      <c r="L134" s="314" t="s">
        <v>865</v>
      </c>
      <c r="M134" s="314" t="s">
        <v>865</v>
      </c>
      <c r="N134" s="314" t="s">
        <v>865</v>
      </c>
      <c r="O134" s="759" t="s">
        <v>865</v>
      </c>
      <c r="P134" s="759" t="s">
        <v>865</v>
      </c>
      <c r="Q134" s="759" t="s">
        <v>865</v>
      </c>
      <c r="R134" s="759" t="s">
        <v>865</v>
      </c>
      <c r="S134" s="759" t="s">
        <v>865</v>
      </c>
      <c r="T134" s="759" t="s">
        <v>865</v>
      </c>
      <c r="U134" s="759" t="s">
        <v>865</v>
      </c>
      <c r="V134" s="759" t="s">
        <v>865</v>
      </c>
      <c r="Z134" s="905" t="s">
        <v>865</v>
      </c>
    </row>
    <row r="135" spans="3:26" s="130" customFormat="1" x14ac:dyDescent="0.25">
      <c r="C135" s="314" t="s">
        <v>866</v>
      </c>
      <c r="D135" s="314" t="s">
        <v>866</v>
      </c>
      <c r="E135" s="314" t="s">
        <v>866</v>
      </c>
      <c r="F135" s="314" t="s">
        <v>866</v>
      </c>
      <c r="G135" s="314" t="s">
        <v>866</v>
      </c>
      <c r="H135" s="314" t="s">
        <v>866</v>
      </c>
      <c r="I135" s="314" t="s">
        <v>866</v>
      </c>
      <c r="J135" s="314" t="s">
        <v>866</v>
      </c>
      <c r="K135" s="314" t="s">
        <v>866</v>
      </c>
      <c r="L135" s="314" t="s">
        <v>866</v>
      </c>
      <c r="M135" s="314" t="s">
        <v>866</v>
      </c>
      <c r="N135" s="314" t="s">
        <v>866</v>
      </c>
      <c r="O135" s="759" t="s">
        <v>866</v>
      </c>
      <c r="P135" s="759" t="s">
        <v>866</v>
      </c>
      <c r="Q135" s="759" t="s">
        <v>866</v>
      </c>
      <c r="R135" s="759" t="s">
        <v>866</v>
      </c>
      <c r="S135" s="759" t="s">
        <v>866</v>
      </c>
      <c r="T135" s="759" t="s">
        <v>866</v>
      </c>
      <c r="U135" s="759" t="s">
        <v>866</v>
      </c>
      <c r="V135" s="759" t="s">
        <v>866</v>
      </c>
      <c r="Z135" s="905" t="s">
        <v>866</v>
      </c>
    </row>
    <row r="136" spans="3:26" s="130" customFormat="1" x14ac:dyDescent="0.25">
      <c r="C136" s="314" t="s">
        <v>1421</v>
      </c>
      <c r="D136" s="314" t="s">
        <v>1421</v>
      </c>
      <c r="E136" s="314" t="s">
        <v>1421</v>
      </c>
      <c r="F136" s="314" t="s">
        <v>1421</v>
      </c>
      <c r="G136" s="314" t="s">
        <v>1421</v>
      </c>
      <c r="H136" s="314" t="s">
        <v>1421</v>
      </c>
      <c r="I136" s="314" t="s">
        <v>1421</v>
      </c>
      <c r="J136" s="314" t="s">
        <v>1421</v>
      </c>
      <c r="K136" s="314" t="s">
        <v>1421</v>
      </c>
      <c r="L136" s="314" t="s">
        <v>1421</v>
      </c>
      <c r="M136" s="314" t="s">
        <v>1421</v>
      </c>
      <c r="N136" s="314" t="s">
        <v>1421</v>
      </c>
      <c r="O136" s="759" t="s">
        <v>341</v>
      </c>
      <c r="P136" s="759" t="s">
        <v>341</v>
      </c>
      <c r="Q136" s="759" t="s">
        <v>341</v>
      </c>
      <c r="R136" s="759" t="s">
        <v>341</v>
      </c>
      <c r="S136" s="759" t="s">
        <v>341</v>
      </c>
      <c r="T136" s="759" t="s">
        <v>341</v>
      </c>
      <c r="U136" s="759" t="s">
        <v>341</v>
      </c>
      <c r="V136" s="759" t="s">
        <v>341</v>
      </c>
      <c r="Z136" s="905" t="s">
        <v>341</v>
      </c>
    </row>
    <row r="137" spans="3:26" s="130" customFormat="1" x14ac:dyDescent="0.25">
      <c r="C137" s="314" t="s">
        <v>1422</v>
      </c>
      <c r="D137" s="314" t="s">
        <v>1422</v>
      </c>
      <c r="E137" s="314" t="s">
        <v>1422</v>
      </c>
      <c r="F137" s="314" t="s">
        <v>1422</v>
      </c>
      <c r="G137" s="314" t="s">
        <v>1422</v>
      </c>
      <c r="H137" s="314" t="s">
        <v>1422</v>
      </c>
      <c r="I137" s="314" t="s">
        <v>1422</v>
      </c>
      <c r="J137" s="314" t="s">
        <v>1422</v>
      </c>
      <c r="K137" s="314" t="s">
        <v>1422</v>
      </c>
      <c r="L137" s="314" t="s">
        <v>1422</v>
      </c>
      <c r="M137" s="314" t="s">
        <v>1422</v>
      </c>
      <c r="N137" s="314" t="s">
        <v>1422</v>
      </c>
      <c r="O137" s="759" t="s">
        <v>212</v>
      </c>
      <c r="P137" s="759" t="s">
        <v>212</v>
      </c>
      <c r="Q137" s="759" t="s">
        <v>212</v>
      </c>
      <c r="R137" s="759" t="s">
        <v>212</v>
      </c>
      <c r="S137" s="759" t="s">
        <v>212</v>
      </c>
      <c r="T137" s="759" t="s">
        <v>212</v>
      </c>
      <c r="U137" s="759" t="s">
        <v>212</v>
      </c>
      <c r="V137" s="759" t="s">
        <v>212</v>
      </c>
      <c r="Z137" s="905" t="s">
        <v>212</v>
      </c>
    </row>
    <row r="138" spans="3:26" s="130" customFormat="1" x14ac:dyDescent="0.25">
      <c r="C138" s="314" t="s">
        <v>627</v>
      </c>
      <c r="D138" s="314" t="s">
        <v>627</v>
      </c>
      <c r="E138" s="314" t="s">
        <v>627</v>
      </c>
      <c r="F138" s="314" t="s">
        <v>627</v>
      </c>
      <c r="G138" s="314" t="s">
        <v>627</v>
      </c>
      <c r="H138" s="314" t="s">
        <v>627</v>
      </c>
      <c r="I138" s="314" t="s">
        <v>627</v>
      </c>
      <c r="J138" s="314" t="s">
        <v>627</v>
      </c>
      <c r="K138" s="314" t="s">
        <v>627</v>
      </c>
      <c r="L138" s="314" t="s">
        <v>627</v>
      </c>
      <c r="M138" s="314" t="s">
        <v>627</v>
      </c>
      <c r="N138" s="314" t="s">
        <v>627</v>
      </c>
      <c r="O138" s="759" t="s">
        <v>480</v>
      </c>
      <c r="P138" s="759" t="s">
        <v>480</v>
      </c>
      <c r="Q138" s="759" t="s">
        <v>480</v>
      </c>
      <c r="R138" s="759" t="s">
        <v>480</v>
      </c>
      <c r="S138" s="759" t="s">
        <v>480</v>
      </c>
      <c r="T138" s="759" t="s">
        <v>480</v>
      </c>
      <c r="U138" s="759" t="s">
        <v>480</v>
      </c>
      <c r="V138" s="759" t="s">
        <v>480</v>
      </c>
      <c r="Z138" s="905" t="s">
        <v>480</v>
      </c>
    </row>
    <row r="139" spans="3:26" s="130" customFormat="1" x14ac:dyDescent="0.25">
      <c r="C139" s="23"/>
      <c r="D139" s="23"/>
      <c r="O139" s="759" t="s">
        <v>481</v>
      </c>
      <c r="P139" s="759" t="s">
        <v>481</v>
      </c>
      <c r="Q139" s="759" t="s">
        <v>481</v>
      </c>
      <c r="R139" s="759" t="s">
        <v>481</v>
      </c>
      <c r="S139" s="759" t="s">
        <v>481</v>
      </c>
      <c r="T139" s="759" t="s">
        <v>481</v>
      </c>
      <c r="U139" s="759" t="s">
        <v>481</v>
      </c>
      <c r="V139" s="759" t="s">
        <v>481</v>
      </c>
      <c r="Z139" s="905" t="s">
        <v>481</v>
      </c>
    </row>
    <row r="140" spans="3:26" s="130" customFormat="1" x14ac:dyDescent="0.25">
      <c r="C140" s="23"/>
      <c r="D140" s="23"/>
      <c r="O140" s="759" t="s">
        <v>482</v>
      </c>
      <c r="P140" s="759" t="s">
        <v>482</v>
      </c>
      <c r="Q140" s="759" t="s">
        <v>482</v>
      </c>
      <c r="R140" s="759" t="s">
        <v>482</v>
      </c>
      <c r="S140" s="759" t="s">
        <v>482</v>
      </c>
      <c r="T140" s="759" t="s">
        <v>482</v>
      </c>
      <c r="U140" s="759" t="s">
        <v>482</v>
      </c>
      <c r="V140" s="759" t="s">
        <v>482</v>
      </c>
      <c r="Z140" s="905" t="s">
        <v>482</v>
      </c>
    </row>
    <row r="141" spans="3:26" s="130" customFormat="1" x14ac:dyDescent="0.25">
      <c r="C141" s="23"/>
      <c r="D141" s="23"/>
      <c r="O141" s="759" t="s">
        <v>479</v>
      </c>
      <c r="P141" s="759" t="s">
        <v>479</v>
      </c>
      <c r="Q141" s="759" t="s">
        <v>479</v>
      </c>
      <c r="R141" s="759" t="s">
        <v>479</v>
      </c>
      <c r="S141" s="759" t="s">
        <v>479</v>
      </c>
      <c r="T141" s="759" t="s">
        <v>479</v>
      </c>
      <c r="U141" s="759" t="s">
        <v>479</v>
      </c>
      <c r="V141" s="759" t="s">
        <v>479</v>
      </c>
      <c r="Z141" s="905" t="s">
        <v>479</v>
      </c>
    </row>
    <row r="142" spans="3:26" s="130" customFormat="1" x14ac:dyDescent="0.25">
      <c r="O142" s="759" t="s">
        <v>11</v>
      </c>
      <c r="P142" s="759" t="s">
        <v>11</v>
      </c>
      <c r="Q142" s="759" t="s">
        <v>11</v>
      </c>
      <c r="R142" s="759" t="s">
        <v>11</v>
      </c>
      <c r="S142" s="759" t="s">
        <v>11</v>
      </c>
      <c r="T142" s="759" t="s">
        <v>11</v>
      </c>
      <c r="U142" s="759" t="s">
        <v>11</v>
      </c>
      <c r="V142" s="759" t="s">
        <v>11</v>
      </c>
      <c r="Z142" s="905" t="s">
        <v>11</v>
      </c>
    </row>
    <row r="143" spans="3:26" s="130" customFormat="1" x14ac:dyDescent="0.25">
      <c r="C143" s="23"/>
      <c r="D143" s="23"/>
      <c r="O143" s="759" t="s">
        <v>12</v>
      </c>
      <c r="P143" s="759" t="s">
        <v>12</v>
      </c>
      <c r="Q143" s="759" t="s">
        <v>12</v>
      </c>
      <c r="R143" s="759" t="s">
        <v>12</v>
      </c>
      <c r="S143" s="759" t="s">
        <v>12</v>
      </c>
      <c r="T143" s="759" t="s">
        <v>12</v>
      </c>
      <c r="U143" s="759" t="s">
        <v>12</v>
      </c>
      <c r="V143" s="759" t="s">
        <v>12</v>
      </c>
      <c r="Z143" s="905" t="s">
        <v>12</v>
      </c>
    </row>
    <row r="144" spans="3:26" s="130" customFormat="1" x14ac:dyDescent="0.25">
      <c r="C144" s="23"/>
      <c r="D144" s="23"/>
      <c r="O144" s="759" t="s">
        <v>504</v>
      </c>
      <c r="P144" s="759" t="s">
        <v>504</v>
      </c>
      <c r="Q144" s="759" t="s">
        <v>504</v>
      </c>
      <c r="R144" s="759" t="s">
        <v>504</v>
      </c>
      <c r="S144" s="759" t="s">
        <v>504</v>
      </c>
      <c r="T144" s="759" t="s">
        <v>504</v>
      </c>
      <c r="U144" s="759" t="s">
        <v>504</v>
      </c>
      <c r="V144" s="759" t="s">
        <v>504</v>
      </c>
      <c r="Z144" s="905" t="s">
        <v>504</v>
      </c>
    </row>
    <row r="145" spans="1:33" s="130" customFormat="1" x14ac:dyDescent="0.25">
      <c r="C145" s="23"/>
      <c r="D145" s="23"/>
      <c r="O145" s="759" t="s">
        <v>627</v>
      </c>
      <c r="P145" s="759" t="s">
        <v>627</v>
      </c>
      <c r="Q145" s="759" t="s">
        <v>627</v>
      </c>
      <c r="R145" s="759" t="s">
        <v>627</v>
      </c>
      <c r="S145" s="759" t="s">
        <v>627</v>
      </c>
      <c r="T145" s="759" t="s">
        <v>627</v>
      </c>
      <c r="U145" s="759" t="s">
        <v>627</v>
      </c>
      <c r="V145" s="759" t="s">
        <v>627</v>
      </c>
      <c r="Z145" s="905" t="s">
        <v>627</v>
      </c>
    </row>
    <row r="146" spans="1:33" s="130" customFormat="1" x14ac:dyDescent="0.25">
      <c r="C146" s="23"/>
      <c r="D146" s="23"/>
      <c r="Q146" s="24"/>
    </row>
    <row r="147" spans="1:33" s="130" customFormat="1" x14ac:dyDescent="0.25">
      <c r="Q147" s="24"/>
    </row>
    <row r="148" spans="1:33" ht="18" customHeight="1" x14ac:dyDescent="0.25">
      <c r="A148" s="96"/>
      <c r="B148" s="109" t="s">
        <v>741</v>
      </c>
      <c r="C148" s="130"/>
      <c r="AG148" s="23"/>
    </row>
    <row r="149" spans="1:33" ht="18" customHeight="1" x14ac:dyDescent="0.25">
      <c r="A149" s="96"/>
      <c r="B149" s="109"/>
      <c r="L149" s="23" t="s">
        <v>876</v>
      </c>
      <c r="AG149" s="23"/>
    </row>
    <row r="150" spans="1:33" ht="18" customHeight="1" x14ac:dyDescent="0.25">
      <c r="C150" s="1289" t="s">
        <v>821</v>
      </c>
      <c r="D150" s="1289" t="s">
        <v>653</v>
      </c>
      <c r="E150" s="1289" t="s">
        <v>654</v>
      </c>
      <c r="F150" s="1294" t="s">
        <v>797</v>
      </c>
      <c r="G150" s="1295"/>
      <c r="H150" s="1296"/>
      <c r="I150" s="1294" t="s">
        <v>798</v>
      </c>
      <c r="J150" s="1295"/>
      <c r="K150" s="1296"/>
      <c r="L150" s="1291" t="s">
        <v>736</v>
      </c>
      <c r="M150" s="1292"/>
      <c r="N150" s="1292"/>
      <c r="O150" s="1293"/>
      <c r="Q150" s="23"/>
    </row>
    <row r="151" spans="1:33" ht="18" customHeight="1" x14ac:dyDescent="0.25">
      <c r="C151" s="1290"/>
      <c r="D151" s="1290"/>
      <c r="E151" s="1290"/>
      <c r="F151" s="188" t="s">
        <v>624</v>
      </c>
      <c r="G151" s="188" t="s">
        <v>625</v>
      </c>
      <c r="H151" s="188" t="s">
        <v>626</v>
      </c>
      <c r="I151" s="188" t="s">
        <v>624</v>
      </c>
      <c r="J151" s="188" t="s">
        <v>625</v>
      </c>
      <c r="K151" s="188" t="s">
        <v>626</v>
      </c>
      <c r="L151" s="188" t="s">
        <v>802</v>
      </c>
      <c r="M151" s="188" t="s">
        <v>803</v>
      </c>
      <c r="N151" s="188" t="s">
        <v>804</v>
      </c>
      <c r="O151" s="188" t="s">
        <v>805</v>
      </c>
      <c r="Q151" s="23"/>
    </row>
    <row r="152" spans="1:33" ht="18" customHeight="1" x14ac:dyDescent="0.25">
      <c r="C152" s="174" t="s">
        <v>220</v>
      </c>
      <c r="D152" s="175"/>
      <c r="E152" s="176"/>
      <c r="F152" s="177"/>
      <c r="G152" s="177"/>
      <c r="H152" s="177"/>
      <c r="I152" s="177"/>
      <c r="J152" s="177"/>
      <c r="K152" s="177"/>
      <c r="L152" s="177"/>
      <c r="M152" s="177"/>
      <c r="N152" s="177"/>
      <c r="O152" s="174" t="s">
        <v>219</v>
      </c>
      <c r="Q152" s="23"/>
    </row>
    <row r="153" spans="1:33" ht="18" customHeight="1" x14ac:dyDescent="0.25">
      <c r="C153" s="171" t="str">
        <f>IF(ISTEXT('3. Instalaciones fijas'!E10),'3. Instalaciones fijas'!E10,"")</f>
        <v/>
      </c>
      <c r="D153" s="171">
        <f>'3. Instalaciones fijas'!F10</f>
        <v>0</v>
      </c>
      <c r="E153" s="171">
        <f>'3. Instalaciones fijas'!G10</f>
        <v>0</v>
      </c>
      <c r="F153" s="760" t="str">
        <f>IF($D153="Otro (ud)","-",IFERROR(INDEX($F$77:$BM$109,MATCH($D153,$E$77:$E$109,0),MATCH($D$8&amp;F$151,$F$76:$BM$76,0)),""))</f>
        <v/>
      </c>
      <c r="G153" s="760" t="str">
        <f>IF($D153="Otro (ud)","-",IFERROR(INDEX($F$77:$BM$109,MATCH($D153,$E$77:$E$109,0),MATCH($D$8&amp;G$151,$F$76:$BM$76,0)),""))</f>
        <v/>
      </c>
      <c r="H153" s="760" t="str">
        <f>IF($D153="Otro (ud)","-",IFERROR(INDEX($F$77:$BM$109,MATCH($D153,$E$77:$E$109,0),MATCH($D$8&amp;H$151,$F$76:$BM$76,0)),""))</f>
        <v/>
      </c>
      <c r="I153" s="172">
        <f>'3. Instalaciones fijas'!K10</f>
        <v>0</v>
      </c>
      <c r="J153" s="172">
        <f>'3. Instalaciones fijas'!L10</f>
        <v>0</v>
      </c>
      <c r="K153" s="172">
        <f>'3. Instalaciones fijas'!M10</f>
        <v>0</v>
      </c>
      <c r="L153" s="65" t="str">
        <f>IFERROR(IF($D153="Otro (ud)",$E153*$I153,$E153*$F153),"")</f>
        <v/>
      </c>
      <c r="M153" s="65" t="str">
        <f>IFERROR(IF($D153="Otro (ud)",$E153*$J153,IF($G153="-",0,$E153*$G153)),"")</f>
        <v/>
      </c>
      <c r="N153" s="65" t="str">
        <f>IFERROR(IF($D153="Otro (ud)",$E153*$K153,IF($H153="-",0,$E153*$H153)),"")</f>
        <v/>
      </c>
      <c r="O153" s="93" t="str">
        <f>IF(ISNUMBER(L153+M153*$H$13/1000+N153*$H$14/1000),L153+M153*$H$13/1000+N153*$H$14/1000,"")</f>
        <v/>
      </c>
      <c r="Q153" s="23"/>
    </row>
    <row r="154" spans="1:33" ht="18" customHeight="1" x14ac:dyDescent="0.25">
      <c r="C154" s="171" t="str">
        <f>IF(ISTEXT('3. Instalaciones fijas'!E11),'3. Instalaciones fijas'!E11,"")</f>
        <v/>
      </c>
      <c r="D154" s="171">
        <f>'3. Instalaciones fijas'!F11</f>
        <v>0</v>
      </c>
      <c r="E154" s="171">
        <f>'3. Instalaciones fijas'!G11</f>
        <v>0</v>
      </c>
      <c r="F154" s="760" t="str">
        <f t="shared" ref="F154:H173" si="5">IF($D154="Otro (ud)","-",IFERROR(INDEX($F$77:$BM$109,MATCH($D154,$E$77:$E$109,0),MATCH($D$8&amp;F$151,$F$76:$BM$76,0)),""))</f>
        <v/>
      </c>
      <c r="G154" s="760" t="str">
        <f t="shared" si="5"/>
        <v/>
      </c>
      <c r="H154" s="760" t="str">
        <f t="shared" si="5"/>
        <v/>
      </c>
      <c r="I154" s="172">
        <f>'3. Instalaciones fijas'!K11</f>
        <v>0</v>
      </c>
      <c r="J154" s="172">
        <f>'3. Instalaciones fijas'!L11</f>
        <v>0</v>
      </c>
      <c r="K154" s="172">
        <f>'3. Instalaciones fijas'!M11</f>
        <v>0</v>
      </c>
      <c r="L154" s="65" t="str">
        <f t="shared" ref="L154:L173" si="6">IFERROR(IF($D154="Otro (ud)",$E154*$I154,$E154*$F154),"")</f>
        <v/>
      </c>
      <c r="M154" s="65" t="str">
        <f t="shared" ref="M154:M173" si="7">IFERROR(IF($D154="Otro (ud)",$E154*$J154,IF($G154="-",0,$E154*$G154)),"")</f>
        <v/>
      </c>
      <c r="N154" s="65" t="str">
        <f t="shared" ref="N154:N173" si="8">IFERROR(IF($D154="Otro (ud)",$E154*$K154,IF($H154="-",0,$E154*$H154)),"")</f>
        <v/>
      </c>
      <c r="O154" s="93" t="str">
        <f t="shared" ref="O154:O173" si="9">IF(ISNUMBER(L154+M154*$H$13/1000+N154*$H$14/1000),L154+M154*$H$13/1000+N154*$H$14/1000,"")</f>
        <v/>
      </c>
      <c r="Q154" s="23"/>
    </row>
    <row r="155" spans="1:33" ht="18" customHeight="1" x14ac:dyDescent="0.25">
      <c r="C155" s="171" t="str">
        <f>IF(ISTEXT('3. Instalaciones fijas'!E12),'3. Instalaciones fijas'!E12,"")</f>
        <v/>
      </c>
      <c r="D155" s="171">
        <f>'3. Instalaciones fijas'!F12</f>
        <v>0</v>
      </c>
      <c r="E155" s="171">
        <f>'3. Instalaciones fijas'!G12</f>
        <v>0</v>
      </c>
      <c r="F155" s="760" t="str">
        <f t="shared" si="5"/>
        <v/>
      </c>
      <c r="G155" s="760" t="str">
        <f t="shared" si="5"/>
        <v/>
      </c>
      <c r="H155" s="760" t="str">
        <f t="shared" si="5"/>
        <v/>
      </c>
      <c r="I155" s="172">
        <f>'3. Instalaciones fijas'!K12</f>
        <v>0</v>
      </c>
      <c r="J155" s="172">
        <f>'3. Instalaciones fijas'!L12</f>
        <v>0</v>
      </c>
      <c r="K155" s="172">
        <f>'3. Instalaciones fijas'!M12</f>
        <v>0</v>
      </c>
      <c r="L155" s="65" t="str">
        <f t="shared" si="6"/>
        <v/>
      </c>
      <c r="M155" s="65" t="str">
        <f t="shared" si="7"/>
        <v/>
      </c>
      <c r="N155" s="65" t="str">
        <f t="shared" si="8"/>
        <v/>
      </c>
      <c r="O155" s="93" t="str">
        <f t="shared" si="9"/>
        <v/>
      </c>
      <c r="Q155" s="23"/>
    </row>
    <row r="156" spans="1:33" ht="18" customHeight="1" x14ac:dyDescent="0.25">
      <c r="C156" s="171" t="str">
        <f>IF(ISTEXT('3. Instalaciones fijas'!E13),'3. Instalaciones fijas'!E13,"")</f>
        <v/>
      </c>
      <c r="D156" s="171">
        <f>'3. Instalaciones fijas'!F13</f>
        <v>0</v>
      </c>
      <c r="E156" s="171">
        <f>'3. Instalaciones fijas'!G13</f>
        <v>0</v>
      </c>
      <c r="F156" s="760" t="str">
        <f t="shared" si="5"/>
        <v/>
      </c>
      <c r="G156" s="760" t="str">
        <f t="shared" si="5"/>
        <v/>
      </c>
      <c r="H156" s="760" t="str">
        <f t="shared" si="5"/>
        <v/>
      </c>
      <c r="I156" s="172">
        <f>'3. Instalaciones fijas'!K13</f>
        <v>0</v>
      </c>
      <c r="J156" s="172">
        <f>'3. Instalaciones fijas'!L13</f>
        <v>0</v>
      </c>
      <c r="K156" s="172">
        <f>'3. Instalaciones fijas'!M13</f>
        <v>0</v>
      </c>
      <c r="L156" s="65" t="str">
        <f t="shared" si="6"/>
        <v/>
      </c>
      <c r="M156" s="65" t="str">
        <f t="shared" si="7"/>
        <v/>
      </c>
      <c r="N156" s="65" t="str">
        <f t="shared" si="8"/>
        <v/>
      </c>
      <c r="O156" s="93" t="str">
        <f t="shared" si="9"/>
        <v/>
      </c>
    </row>
    <row r="157" spans="1:33" ht="18" customHeight="1" x14ac:dyDescent="0.25">
      <c r="C157" s="171" t="str">
        <f>IF(ISTEXT('3. Instalaciones fijas'!E14),'3. Instalaciones fijas'!E14,"")</f>
        <v/>
      </c>
      <c r="D157" s="171">
        <f>'3. Instalaciones fijas'!F14</f>
        <v>0</v>
      </c>
      <c r="E157" s="171">
        <f>'3. Instalaciones fijas'!G14</f>
        <v>0</v>
      </c>
      <c r="F157" s="760" t="str">
        <f t="shared" si="5"/>
        <v/>
      </c>
      <c r="G157" s="760" t="str">
        <f t="shared" si="5"/>
        <v/>
      </c>
      <c r="H157" s="760" t="str">
        <f t="shared" si="5"/>
        <v/>
      </c>
      <c r="I157" s="172">
        <f>'3. Instalaciones fijas'!K14</f>
        <v>0</v>
      </c>
      <c r="J157" s="172">
        <f>'3. Instalaciones fijas'!L14</f>
        <v>0</v>
      </c>
      <c r="K157" s="172">
        <f>'3. Instalaciones fijas'!M14</f>
        <v>0</v>
      </c>
      <c r="L157" s="65" t="str">
        <f t="shared" si="6"/>
        <v/>
      </c>
      <c r="M157" s="65" t="str">
        <f t="shared" si="7"/>
        <v/>
      </c>
      <c r="N157" s="65" t="str">
        <f t="shared" si="8"/>
        <v/>
      </c>
      <c r="O157" s="93" t="str">
        <f t="shared" si="9"/>
        <v/>
      </c>
    </row>
    <row r="158" spans="1:33" ht="18" customHeight="1" x14ac:dyDescent="0.25">
      <c r="C158" s="171" t="str">
        <f>IF(ISTEXT('3. Instalaciones fijas'!E15),'3. Instalaciones fijas'!E15,"")</f>
        <v/>
      </c>
      <c r="D158" s="171">
        <f>'3. Instalaciones fijas'!F15</f>
        <v>0</v>
      </c>
      <c r="E158" s="171">
        <f>'3. Instalaciones fijas'!G15</f>
        <v>0</v>
      </c>
      <c r="F158" s="760" t="str">
        <f t="shared" si="5"/>
        <v/>
      </c>
      <c r="G158" s="760" t="str">
        <f t="shared" si="5"/>
        <v/>
      </c>
      <c r="H158" s="760" t="str">
        <f t="shared" si="5"/>
        <v/>
      </c>
      <c r="I158" s="172">
        <f>'3. Instalaciones fijas'!K15</f>
        <v>0</v>
      </c>
      <c r="J158" s="172">
        <f>'3. Instalaciones fijas'!L15</f>
        <v>0</v>
      </c>
      <c r="K158" s="172">
        <f>'3. Instalaciones fijas'!M15</f>
        <v>0</v>
      </c>
      <c r="L158" s="65" t="str">
        <f t="shared" si="6"/>
        <v/>
      </c>
      <c r="M158" s="65" t="str">
        <f t="shared" si="7"/>
        <v/>
      </c>
      <c r="N158" s="65" t="str">
        <f t="shared" si="8"/>
        <v/>
      </c>
      <c r="O158" s="93" t="str">
        <f t="shared" si="9"/>
        <v/>
      </c>
    </row>
    <row r="159" spans="1:33" ht="18" customHeight="1" x14ac:dyDescent="0.25">
      <c r="C159" s="171" t="str">
        <f>IF(ISTEXT('3. Instalaciones fijas'!E16),'3. Instalaciones fijas'!E16,"")</f>
        <v/>
      </c>
      <c r="D159" s="171">
        <f>'3. Instalaciones fijas'!F16</f>
        <v>0</v>
      </c>
      <c r="E159" s="171">
        <f>'3. Instalaciones fijas'!G16</f>
        <v>0</v>
      </c>
      <c r="F159" s="760" t="str">
        <f t="shared" si="5"/>
        <v/>
      </c>
      <c r="G159" s="760" t="str">
        <f t="shared" si="5"/>
        <v/>
      </c>
      <c r="H159" s="760" t="str">
        <f t="shared" si="5"/>
        <v/>
      </c>
      <c r="I159" s="172">
        <f>'3. Instalaciones fijas'!K16</f>
        <v>0</v>
      </c>
      <c r="J159" s="172">
        <f>'3. Instalaciones fijas'!L16</f>
        <v>0</v>
      </c>
      <c r="K159" s="172">
        <f>'3. Instalaciones fijas'!M16</f>
        <v>0</v>
      </c>
      <c r="L159" s="65" t="str">
        <f t="shared" si="6"/>
        <v/>
      </c>
      <c r="M159" s="65" t="str">
        <f t="shared" si="7"/>
        <v/>
      </c>
      <c r="N159" s="65" t="str">
        <f t="shared" si="8"/>
        <v/>
      </c>
      <c r="O159" s="93" t="str">
        <f t="shared" si="9"/>
        <v/>
      </c>
    </row>
    <row r="160" spans="1:33" ht="18" customHeight="1" x14ac:dyDescent="0.25">
      <c r="C160" s="171" t="str">
        <f>IF(ISTEXT('3. Instalaciones fijas'!E17),'3. Instalaciones fijas'!E17,"")</f>
        <v/>
      </c>
      <c r="D160" s="171">
        <f>'3. Instalaciones fijas'!F17</f>
        <v>0</v>
      </c>
      <c r="E160" s="171">
        <f>'3. Instalaciones fijas'!G17</f>
        <v>0</v>
      </c>
      <c r="F160" s="760" t="str">
        <f t="shared" si="5"/>
        <v/>
      </c>
      <c r="G160" s="760" t="str">
        <f t="shared" si="5"/>
        <v/>
      </c>
      <c r="H160" s="760" t="str">
        <f t="shared" si="5"/>
        <v/>
      </c>
      <c r="I160" s="172">
        <f>'3. Instalaciones fijas'!K17</f>
        <v>0</v>
      </c>
      <c r="J160" s="172">
        <f>'3. Instalaciones fijas'!L17</f>
        <v>0</v>
      </c>
      <c r="K160" s="172">
        <f>'3. Instalaciones fijas'!M17</f>
        <v>0</v>
      </c>
      <c r="L160" s="65" t="str">
        <f t="shared" si="6"/>
        <v/>
      </c>
      <c r="M160" s="65" t="str">
        <f t="shared" si="7"/>
        <v/>
      </c>
      <c r="N160" s="65" t="str">
        <f t="shared" si="8"/>
        <v/>
      </c>
      <c r="O160" s="93" t="str">
        <f>IF(ISNUMBER(L160+M160*$H$13/1000+N160*$H$14/1000),L160+M160*$H$13/1000+N160*$H$14/1000,"")</f>
        <v/>
      </c>
    </row>
    <row r="161" spans="1:53" ht="18" customHeight="1" x14ac:dyDescent="0.25">
      <c r="C161" s="171" t="str">
        <f>IF(ISTEXT('3. Instalaciones fijas'!E18),'3. Instalaciones fijas'!E18,"")</f>
        <v/>
      </c>
      <c r="D161" s="171">
        <f>'3. Instalaciones fijas'!F18</f>
        <v>0</v>
      </c>
      <c r="E161" s="171">
        <f>'3. Instalaciones fijas'!G18</f>
        <v>0</v>
      </c>
      <c r="F161" s="760" t="str">
        <f t="shared" si="5"/>
        <v/>
      </c>
      <c r="G161" s="760" t="str">
        <f t="shared" si="5"/>
        <v/>
      </c>
      <c r="H161" s="760" t="str">
        <f t="shared" si="5"/>
        <v/>
      </c>
      <c r="I161" s="172">
        <f>'3. Instalaciones fijas'!K18</f>
        <v>0</v>
      </c>
      <c r="J161" s="172">
        <f>'3. Instalaciones fijas'!L18</f>
        <v>0</v>
      </c>
      <c r="K161" s="172">
        <f>'3. Instalaciones fijas'!M18</f>
        <v>0</v>
      </c>
      <c r="L161" s="65" t="str">
        <f t="shared" si="6"/>
        <v/>
      </c>
      <c r="M161" s="65" t="str">
        <f t="shared" si="7"/>
        <v/>
      </c>
      <c r="N161" s="65" t="str">
        <f t="shared" si="8"/>
        <v/>
      </c>
      <c r="O161" s="93" t="str">
        <f>IF(ISNUMBER(L161+M161*$H$13/1000+N161*$H$14/1000),L161+M161*$H$13/1000+N161*$H$14/1000,"")</f>
        <v/>
      </c>
    </row>
    <row r="162" spans="1:53" ht="18" customHeight="1" x14ac:dyDescent="0.25">
      <c r="C162" s="171" t="str">
        <f>IF(ISTEXT('3. Instalaciones fijas'!E19),'3. Instalaciones fijas'!E19,"")</f>
        <v/>
      </c>
      <c r="D162" s="171">
        <f>'3. Instalaciones fijas'!F19</f>
        <v>0</v>
      </c>
      <c r="E162" s="171">
        <f>'3. Instalaciones fijas'!G19</f>
        <v>0</v>
      </c>
      <c r="F162" s="760" t="str">
        <f t="shared" si="5"/>
        <v/>
      </c>
      <c r="G162" s="760" t="str">
        <f t="shared" si="5"/>
        <v/>
      </c>
      <c r="H162" s="760" t="str">
        <f t="shared" si="5"/>
        <v/>
      </c>
      <c r="I162" s="172">
        <f>'3. Instalaciones fijas'!K19</f>
        <v>0</v>
      </c>
      <c r="J162" s="172">
        <f>'3. Instalaciones fijas'!L19</f>
        <v>0</v>
      </c>
      <c r="K162" s="172">
        <f>'3. Instalaciones fijas'!M19</f>
        <v>0</v>
      </c>
      <c r="L162" s="65" t="str">
        <f t="shared" si="6"/>
        <v/>
      </c>
      <c r="M162" s="65" t="str">
        <f t="shared" si="7"/>
        <v/>
      </c>
      <c r="N162" s="65" t="str">
        <f t="shared" si="8"/>
        <v/>
      </c>
      <c r="O162" s="93" t="str">
        <f t="shared" si="9"/>
        <v/>
      </c>
    </row>
    <row r="163" spans="1:53" ht="18" customHeight="1" x14ac:dyDescent="0.25">
      <c r="C163" s="171" t="str">
        <f>IF(ISTEXT('3. Instalaciones fijas'!E20),'3. Instalaciones fijas'!E20,"")</f>
        <v/>
      </c>
      <c r="D163" s="171">
        <f>'3. Instalaciones fijas'!F20</f>
        <v>0</v>
      </c>
      <c r="E163" s="171">
        <f>'3. Instalaciones fijas'!G20</f>
        <v>0</v>
      </c>
      <c r="F163" s="760" t="str">
        <f t="shared" si="5"/>
        <v/>
      </c>
      <c r="G163" s="760" t="str">
        <f t="shared" si="5"/>
        <v/>
      </c>
      <c r="H163" s="760" t="str">
        <f t="shared" si="5"/>
        <v/>
      </c>
      <c r="I163" s="172">
        <f>'3. Instalaciones fijas'!K20</f>
        <v>0</v>
      </c>
      <c r="J163" s="172">
        <f>'3. Instalaciones fijas'!L20</f>
        <v>0</v>
      </c>
      <c r="K163" s="172">
        <f>'3. Instalaciones fijas'!M20</f>
        <v>0</v>
      </c>
      <c r="L163" s="65" t="str">
        <f t="shared" si="6"/>
        <v/>
      </c>
      <c r="M163" s="65" t="str">
        <f t="shared" si="7"/>
        <v/>
      </c>
      <c r="N163" s="65" t="str">
        <f t="shared" si="8"/>
        <v/>
      </c>
      <c r="O163" s="93" t="str">
        <f t="shared" si="9"/>
        <v/>
      </c>
    </row>
    <row r="164" spans="1:53" ht="18" customHeight="1" x14ac:dyDescent="0.25">
      <c r="C164" s="171" t="str">
        <f>IF(ISTEXT('3. Instalaciones fijas'!E21),'3. Instalaciones fijas'!E21,"")</f>
        <v/>
      </c>
      <c r="D164" s="171">
        <f>'3. Instalaciones fijas'!F21</f>
        <v>0</v>
      </c>
      <c r="E164" s="171">
        <f>'3. Instalaciones fijas'!G21</f>
        <v>0</v>
      </c>
      <c r="F164" s="760" t="str">
        <f t="shared" si="5"/>
        <v/>
      </c>
      <c r="G164" s="760" t="str">
        <f t="shared" si="5"/>
        <v/>
      </c>
      <c r="H164" s="760" t="str">
        <f t="shared" si="5"/>
        <v/>
      </c>
      <c r="I164" s="172">
        <f>'3. Instalaciones fijas'!K21</f>
        <v>0</v>
      </c>
      <c r="J164" s="172">
        <f>'3. Instalaciones fijas'!L21</f>
        <v>0</v>
      </c>
      <c r="K164" s="172">
        <f>'3. Instalaciones fijas'!M21</f>
        <v>0</v>
      </c>
      <c r="L164" s="65" t="str">
        <f t="shared" si="6"/>
        <v/>
      </c>
      <c r="M164" s="65" t="str">
        <f t="shared" si="7"/>
        <v/>
      </c>
      <c r="N164" s="65" t="str">
        <f t="shared" si="8"/>
        <v/>
      </c>
      <c r="O164" s="93" t="str">
        <f t="shared" si="9"/>
        <v/>
      </c>
    </row>
    <row r="165" spans="1:53" ht="18" customHeight="1" x14ac:dyDescent="0.25">
      <c r="C165" s="171" t="str">
        <f>IF(ISTEXT('3. Instalaciones fijas'!E22),'3. Instalaciones fijas'!E22,"")</f>
        <v/>
      </c>
      <c r="D165" s="171">
        <f>'3. Instalaciones fijas'!F22</f>
        <v>0</v>
      </c>
      <c r="E165" s="171">
        <f>'3. Instalaciones fijas'!G22</f>
        <v>0</v>
      </c>
      <c r="F165" s="760" t="str">
        <f t="shared" si="5"/>
        <v/>
      </c>
      <c r="G165" s="760" t="str">
        <f t="shared" si="5"/>
        <v/>
      </c>
      <c r="H165" s="760" t="str">
        <f t="shared" si="5"/>
        <v/>
      </c>
      <c r="I165" s="172">
        <f>'3. Instalaciones fijas'!K22</f>
        <v>0</v>
      </c>
      <c r="J165" s="172">
        <f>'3. Instalaciones fijas'!L22</f>
        <v>0</v>
      </c>
      <c r="K165" s="172">
        <f>'3. Instalaciones fijas'!M22</f>
        <v>0</v>
      </c>
      <c r="L165" s="65" t="str">
        <f t="shared" si="6"/>
        <v/>
      </c>
      <c r="M165" s="65" t="str">
        <f t="shared" si="7"/>
        <v/>
      </c>
      <c r="N165" s="65" t="str">
        <f t="shared" si="8"/>
        <v/>
      </c>
      <c r="O165" s="93" t="str">
        <f t="shared" si="9"/>
        <v/>
      </c>
    </row>
    <row r="166" spans="1:53" ht="18" customHeight="1" x14ac:dyDescent="0.25">
      <c r="C166" s="171" t="str">
        <f>IF(ISTEXT('3. Instalaciones fijas'!E23),'3. Instalaciones fijas'!E23,"")</f>
        <v/>
      </c>
      <c r="D166" s="171">
        <f>'3. Instalaciones fijas'!F23</f>
        <v>0</v>
      </c>
      <c r="E166" s="171">
        <f>'3. Instalaciones fijas'!G23</f>
        <v>0</v>
      </c>
      <c r="F166" s="760" t="str">
        <f t="shared" si="5"/>
        <v/>
      </c>
      <c r="G166" s="760" t="str">
        <f t="shared" si="5"/>
        <v/>
      </c>
      <c r="H166" s="760" t="str">
        <f t="shared" si="5"/>
        <v/>
      </c>
      <c r="I166" s="172">
        <f>'3. Instalaciones fijas'!K23</f>
        <v>0</v>
      </c>
      <c r="J166" s="172">
        <f>'3. Instalaciones fijas'!L23</f>
        <v>0</v>
      </c>
      <c r="K166" s="172">
        <f>'3. Instalaciones fijas'!M23</f>
        <v>0</v>
      </c>
      <c r="L166" s="65" t="str">
        <f t="shared" si="6"/>
        <v/>
      </c>
      <c r="M166" s="65" t="str">
        <f t="shared" si="7"/>
        <v/>
      </c>
      <c r="N166" s="65" t="str">
        <f t="shared" si="8"/>
        <v/>
      </c>
      <c r="O166" s="93" t="str">
        <f t="shared" si="9"/>
        <v/>
      </c>
    </row>
    <row r="167" spans="1:53" ht="18" customHeight="1" x14ac:dyDescent="0.25">
      <c r="C167" s="171" t="str">
        <f>IF(ISTEXT('3. Instalaciones fijas'!E24),'3. Instalaciones fijas'!E24,"")</f>
        <v/>
      </c>
      <c r="D167" s="171">
        <f>'3. Instalaciones fijas'!F24</f>
        <v>0</v>
      </c>
      <c r="E167" s="171">
        <f>'3. Instalaciones fijas'!G24</f>
        <v>0</v>
      </c>
      <c r="F167" s="760" t="str">
        <f t="shared" si="5"/>
        <v/>
      </c>
      <c r="G167" s="760" t="str">
        <f t="shared" si="5"/>
        <v/>
      </c>
      <c r="H167" s="760" t="str">
        <f t="shared" si="5"/>
        <v/>
      </c>
      <c r="I167" s="172">
        <f>'3. Instalaciones fijas'!K24</f>
        <v>0</v>
      </c>
      <c r="J167" s="172">
        <f>'3. Instalaciones fijas'!L24</f>
        <v>0</v>
      </c>
      <c r="K167" s="172">
        <f>'3. Instalaciones fijas'!M24</f>
        <v>0</v>
      </c>
      <c r="L167" s="65" t="str">
        <f t="shared" si="6"/>
        <v/>
      </c>
      <c r="M167" s="65" t="str">
        <f t="shared" si="7"/>
        <v/>
      </c>
      <c r="N167" s="65" t="str">
        <f t="shared" si="8"/>
        <v/>
      </c>
      <c r="O167" s="93" t="str">
        <f t="shared" si="9"/>
        <v/>
      </c>
    </row>
    <row r="168" spans="1:53" ht="18" customHeight="1" x14ac:dyDescent="0.25">
      <c r="C168" s="171" t="str">
        <f>IF(ISTEXT('3. Instalaciones fijas'!E25),'3. Instalaciones fijas'!E25,"")</f>
        <v/>
      </c>
      <c r="D168" s="171">
        <f>'3. Instalaciones fijas'!F25</f>
        <v>0</v>
      </c>
      <c r="E168" s="171">
        <f>'3. Instalaciones fijas'!G25</f>
        <v>0</v>
      </c>
      <c r="F168" s="760" t="str">
        <f t="shared" si="5"/>
        <v/>
      </c>
      <c r="G168" s="760" t="str">
        <f t="shared" si="5"/>
        <v/>
      </c>
      <c r="H168" s="760" t="str">
        <f t="shared" si="5"/>
        <v/>
      </c>
      <c r="I168" s="172">
        <f>'3. Instalaciones fijas'!K25</f>
        <v>0</v>
      </c>
      <c r="J168" s="172">
        <f>'3. Instalaciones fijas'!L25</f>
        <v>0</v>
      </c>
      <c r="K168" s="172">
        <f>'3. Instalaciones fijas'!M25</f>
        <v>0</v>
      </c>
      <c r="L168" s="65" t="str">
        <f t="shared" si="6"/>
        <v/>
      </c>
      <c r="M168" s="65" t="str">
        <f t="shared" si="7"/>
        <v/>
      </c>
      <c r="N168" s="65" t="str">
        <f t="shared" si="8"/>
        <v/>
      </c>
      <c r="O168" s="93" t="str">
        <f t="shared" si="9"/>
        <v/>
      </c>
    </row>
    <row r="169" spans="1:53" ht="18" customHeight="1" x14ac:dyDescent="0.25">
      <c r="C169" s="171" t="str">
        <f>IF(ISTEXT('3. Instalaciones fijas'!E26),'3. Instalaciones fijas'!E26,"")</f>
        <v/>
      </c>
      <c r="D169" s="171">
        <f>'3. Instalaciones fijas'!F26</f>
        <v>0</v>
      </c>
      <c r="E169" s="171">
        <f>'3. Instalaciones fijas'!G26</f>
        <v>0</v>
      </c>
      <c r="F169" s="760" t="str">
        <f t="shared" si="5"/>
        <v/>
      </c>
      <c r="G169" s="760" t="str">
        <f t="shared" si="5"/>
        <v/>
      </c>
      <c r="H169" s="760" t="str">
        <f t="shared" si="5"/>
        <v/>
      </c>
      <c r="I169" s="172">
        <f>'3. Instalaciones fijas'!K26</f>
        <v>0</v>
      </c>
      <c r="J169" s="172">
        <f>'3. Instalaciones fijas'!L26</f>
        <v>0</v>
      </c>
      <c r="K169" s="172">
        <f>'3. Instalaciones fijas'!M26</f>
        <v>0</v>
      </c>
      <c r="L169" s="65" t="str">
        <f t="shared" si="6"/>
        <v/>
      </c>
      <c r="M169" s="65" t="str">
        <f t="shared" si="7"/>
        <v/>
      </c>
      <c r="N169" s="65" t="str">
        <f t="shared" si="8"/>
        <v/>
      </c>
      <c r="O169" s="93" t="str">
        <f t="shared" si="9"/>
        <v/>
      </c>
    </row>
    <row r="170" spans="1:53" ht="18" customHeight="1" x14ac:dyDescent="0.25">
      <c r="C170" s="171" t="str">
        <f>IF(ISTEXT('3. Instalaciones fijas'!E27),'3. Instalaciones fijas'!E27,"")</f>
        <v/>
      </c>
      <c r="D170" s="171">
        <f>'3. Instalaciones fijas'!F27</f>
        <v>0</v>
      </c>
      <c r="E170" s="171">
        <f>'3. Instalaciones fijas'!G27</f>
        <v>0</v>
      </c>
      <c r="F170" s="760" t="str">
        <f t="shared" si="5"/>
        <v/>
      </c>
      <c r="G170" s="760" t="str">
        <f t="shared" si="5"/>
        <v/>
      </c>
      <c r="H170" s="760" t="str">
        <f t="shared" si="5"/>
        <v/>
      </c>
      <c r="I170" s="172">
        <f>'3. Instalaciones fijas'!K27</f>
        <v>0</v>
      </c>
      <c r="J170" s="172">
        <f>'3. Instalaciones fijas'!L27</f>
        <v>0</v>
      </c>
      <c r="K170" s="172">
        <f>'3. Instalaciones fijas'!M27</f>
        <v>0</v>
      </c>
      <c r="L170" s="65" t="str">
        <f t="shared" si="6"/>
        <v/>
      </c>
      <c r="M170" s="65" t="str">
        <f t="shared" si="7"/>
        <v/>
      </c>
      <c r="N170" s="65" t="str">
        <f t="shared" si="8"/>
        <v/>
      </c>
      <c r="O170" s="93" t="str">
        <f t="shared" si="9"/>
        <v/>
      </c>
    </row>
    <row r="171" spans="1:53" ht="18" customHeight="1" x14ac:dyDescent="0.25">
      <c r="C171" s="171" t="str">
        <f>IF(ISTEXT('3. Instalaciones fijas'!E28),'3. Instalaciones fijas'!E28,"")</f>
        <v/>
      </c>
      <c r="D171" s="171">
        <f>'3. Instalaciones fijas'!F28</f>
        <v>0</v>
      </c>
      <c r="E171" s="171">
        <f>'3. Instalaciones fijas'!G28</f>
        <v>0</v>
      </c>
      <c r="F171" s="760" t="str">
        <f t="shared" si="5"/>
        <v/>
      </c>
      <c r="G171" s="760" t="str">
        <f t="shared" si="5"/>
        <v/>
      </c>
      <c r="H171" s="760" t="str">
        <f t="shared" si="5"/>
        <v/>
      </c>
      <c r="I171" s="172">
        <f>'3. Instalaciones fijas'!K28</f>
        <v>0</v>
      </c>
      <c r="J171" s="172">
        <f>'3. Instalaciones fijas'!L28</f>
        <v>0</v>
      </c>
      <c r="K171" s="172">
        <f>'3. Instalaciones fijas'!M28</f>
        <v>0</v>
      </c>
      <c r="L171" s="65" t="str">
        <f t="shared" si="6"/>
        <v/>
      </c>
      <c r="M171" s="65" t="str">
        <f t="shared" si="7"/>
        <v/>
      </c>
      <c r="N171" s="65" t="str">
        <f t="shared" si="8"/>
        <v/>
      </c>
      <c r="O171" s="93" t="str">
        <f t="shared" si="9"/>
        <v/>
      </c>
    </row>
    <row r="172" spans="1:53" ht="18" customHeight="1" x14ac:dyDescent="0.25">
      <c r="C172" s="171" t="str">
        <f>IF(ISTEXT('3. Instalaciones fijas'!E29),'3. Instalaciones fijas'!E29,"")</f>
        <v/>
      </c>
      <c r="D172" s="171">
        <f>'3. Instalaciones fijas'!F29</f>
        <v>0</v>
      </c>
      <c r="E172" s="171">
        <f>'3. Instalaciones fijas'!G29</f>
        <v>0</v>
      </c>
      <c r="F172" s="760" t="str">
        <f t="shared" si="5"/>
        <v/>
      </c>
      <c r="G172" s="760" t="str">
        <f t="shared" si="5"/>
        <v/>
      </c>
      <c r="H172" s="760" t="str">
        <f t="shared" si="5"/>
        <v/>
      </c>
      <c r="I172" s="172">
        <f>'3. Instalaciones fijas'!K29</f>
        <v>0</v>
      </c>
      <c r="J172" s="172">
        <f>'3. Instalaciones fijas'!L29</f>
        <v>0</v>
      </c>
      <c r="K172" s="172">
        <f>'3. Instalaciones fijas'!M29</f>
        <v>0</v>
      </c>
      <c r="L172" s="65" t="str">
        <f t="shared" si="6"/>
        <v/>
      </c>
      <c r="M172" s="65" t="str">
        <f t="shared" si="7"/>
        <v/>
      </c>
      <c r="N172" s="65" t="str">
        <f t="shared" si="8"/>
        <v/>
      </c>
      <c r="O172" s="93" t="str">
        <f t="shared" si="9"/>
        <v/>
      </c>
    </row>
    <row r="173" spans="1:53" ht="18" customHeight="1" x14ac:dyDescent="0.25">
      <c r="C173" s="171" t="str">
        <f>IF(ISTEXT('3. Instalaciones fijas'!E30),'3. Instalaciones fijas'!E30,"")</f>
        <v/>
      </c>
      <c r="D173" s="171">
        <f>'3. Instalaciones fijas'!F30</f>
        <v>0</v>
      </c>
      <c r="E173" s="171">
        <f>'3. Instalaciones fijas'!G30</f>
        <v>0</v>
      </c>
      <c r="F173" s="760" t="str">
        <f t="shared" si="5"/>
        <v/>
      </c>
      <c r="G173" s="760" t="str">
        <f t="shared" si="5"/>
        <v/>
      </c>
      <c r="H173" s="760" t="str">
        <f t="shared" si="5"/>
        <v/>
      </c>
      <c r="I173" s="172">
        <f>'3. Instalaciones fijas'!K30</f>
        <v>0</v>
      </c>
      <c r="J173" s="172">
        <f>'3. Instalaciones fijas'!L30</f>
        <v>0</v>
      </c>
      <c r="K173" s="172">
        <f>'3. Instalaciones fijas'!M30</f>
        <v>0</v>
      </c>
      <c r="L173" s="65" t="str">
        <f t="shared" si="6"/>
        <v/>
      </c>
      <c r="M173" s="65" t="str">
        <f t="shared" si="7"/>
        <v/>
      </c>
      <c r="N173" s="65" t="str">
        <f t="shared" si="8"/>
        <v/>
      </c>
      <c r="O173" s="93" t="str">
        <f t="shared" si="9"/>
        <v/>
      </c>
    </row>
    <row r="174" spans="1:53" ht="18" customHeight="1" x14ac:dyDescent="0.25">
      <c r="C174" s="171" t="str">
        <f>IF(ISTEXT('3. Instalaciones fijas'!E31),'3. Instalaciones fijas'!E31,"")</f>
        <v/>
      </c>
      <c r="D174" s="171">
        <f>'3. Instalaciones fijas'!F31</f>
        <v>0</v>
      </c>
      <c r="E174" s="171">
        <f>'3. Instalaciones fijas'!G31</f>
        <v>0</v>
      </c>
      <c r="F174" s="760" t="str">
        <f>IF($D174="Otro (ud)","-",IFERROR(INDEX($F$77:$BM$109,MATCH($D174,$E$77:$E$109,0),MATCH($D$8&amp;F$151,$F$76:$BM$76,0)),""))</f>
        <v/>
      </c>
      <c r="G174" s="760" t="str">
        <f>IF($D174="Otro (ud)","-",IFERROR(INDEX($F$77:$BM$109,MATCH($D174,$E$77:$E$109,0),MATCH($D$8&amp;G$151,$F$76:$BM$76,0)),""))</f>
        <v/>
      </c>
      <c r="H174" s="760" t="str">
        <f>IF($D174="Otro (ud)","-",IFERROR(INDEX($F$77:$BM$109,MATCH($D174,$E$77:$E$109,0),MATCH($D$8&amp;H$151,$F$76:$BM$76,0)),""))</f>
        <v/>
      </c>
      <c r="I174" s="172">
        <f>'3. Instalaciones fijas'!K31</f>
        <v>0</v>
      </c>
      <c r="J174" s="172">
        <f>'3. Instalaciones fijas'!L31</f>
        <v>0</v>
      </c>
      <c r="K174" s="172">
        <f>'3. Instalaciones fijas'!M31</f>
        <v>0</v>
      </c>
      <c r="L174" s="65" t="str">
        <f>IFERROR(IF($D174="Otro (ud)",$E174*$I174,$E174*$F174),"")</f>
        <v/>
      </c>
      <c r="M174" s="65" t="str">
        <f>IFERROR(IF($D174="Otro (ud)",$E174*$J174,IF($G174="-",0,$E174*$G174)),"")</f>
        <v/>
      </c>
      <c r="N174" s="65" t="str">
        <f>IFERROR(IF($D174="Otro (ud)",$E174*$K174,IF($H174="-",0,$E174*$H174)),"")</f>
        <v/>
      </c>
      <c r="O174" s="93" t="str">
        <f>IF(ISNUMBER(L174+M174*$H$13/1000+N174*$H$14/1000),L174+M174*$H$13/1000+N174*$H$14/1000,"")</f>
        <v/>
      </c>
    </row>
    <row r="175" spans="1:53" ht="18" customHeight="1" x14ac:dyDescent="0.25">
      <c r="L175" s="182">
        <f>SUM(L153:L174)</f>
        <v>0</v>
      </c>
      <c r="M175" s="182">
        <f>SUM(M153:M174)</f>
        <v>0</v>
      </c>
      <c r="N175" s="182">
        <f>SUM(N153:N174)</f>
        <v>0</v>
      </c>
      <c r="O175" s="182">
        <f>SUM(O153:O174)</f>
        <v>0</v>
      </c>
    </row>
    <row r="176" spans="1:53" s="80" customFormat="1" ht="18" customHeight="1" x14ac:dyDescent="0.25">
      <c r="A176" s="8"/>
      <c r="B176" s="23"/>
      <c r="C176" s="23"/>
      <c r="D176" s="23"/>
      <c r="E176" s="23"/>
      <c r="F176" s="23"/>
      <c r="G176" s="23"/>
      <c r="H176" s="23"/>
      <c r="I176" s="23"/>
      <c r="J176" s="23"/>
      <c r="K176" s="23"/>
      <c r="L176" s="23"/>
      <c r="M176" s="23"/>
      <c r="N176" s="23"/>
      <c r="O176" s="23"/>
      <c r="P176" s="23"/>
      <c r="Q176" s="24"/>
      <c r="R176" s="23"/>
      <c r="S176" s="23"/>
      <c r="T176" s="23"/>
      <c r="U176" s="23"/>
      <c r="V176" s="23"/>
      <c r="W176" s="23"/>
      <c r="X176" s="23"/>
      <c r="Y176" s="23"/>
      <c r="Z176" s="23"/>
      <c r="AA176" s="23"/>
      <c r="AB176" s="23"/>
      <c r="AC176" s="23"/>
      <c r="AD176" s="23"/>
      <c r="AE176" s="23"/>
      <c r="AF176" s="23"/>
      <c r="AG176" s="24"/>
      <c r="AH176" s="23"/>
      <c r="AI176" s="23"/>
      <c r="AJ176" s="23"/>
      <c r="AK176" s="23"/>
      <c r="AL176" s="23"/>
      <c r="AM176" s="23"/>
      <c r="AN176" s="23"/>
      <c r="AO176" s="23"/>
      <c r="AP176" s="23"/>
      <c r="AQ176" s="23"/>
      <c r="AR176" s="23"/>
      <c r="AS176" s="23"/>
      <c r="AT176" s="23"/>
      <c r="AU176" s="23"/>
      <c r="AV176" s="23"/>
      <c r="AW176" s="23"/>
      <c r="AX176" s="23"/>
      <c r="AY176" s="23"/>
      <c r="AZ176" s="23"/>
      <c r="BA176" s="23"/>
    </row>
    <row r="177" spans="1:53" s="80" customFormat="1" ht="18" customHeight="1" x14ac:dyDescent="0.25">
      <c r="A177" s="8"/>
      <c r="B177" s="23"/>
      <c r="C177" s="23"/>
      <c r="D177" s="23"/>
      <c r="E177" s="23"/>
      <c r="F177" s="23"/>
      <c r="G177" s="23"/>
      <c r="H177" s="23"/>
      <c r="I177" s="23"/>
      <c r="J177" s="23"/>
      <c r="K177" s="23"/>
      <c r="L177" s="23"/>
      <c r="M177" s="23"/>
      <c r="N177" s="23"/>
      <c r="O177" s="23"/>
      <c r="P177" s="23"/>
      <c r="Q177" s="24"/>
      <c r="R177" s="23"/>
      <c r="S177" s="23"/>
      <c r="T177" s="23"/>
      <c r="U177" s="23"/>
      <c r="V177" s="23"/>
      <c r="W177" s="23"/>
      <c r="X177" s="23"/>
      <c r="Y177" s="23"/>
      <c r="Z177" s="23"/>
      <c r="AA177" s="23"/>
      <c r="AB177" s="23"/>
      <c r="AC177" s="23"/>
      <c r="AD177" s="23"/>
      <c r="AE177" s="23"/>
      <c r="AF177" s="23"/>
      <c r="AG177" s="24"/>
      <c r="AH177" s="23"/>
      <c r="AI177" s="23"/>
      <c r="AJ177" s="23"/>
      <c r="AK177" s="23"/>
      <c r="AL177" s="23"/>
      <c r="AM177" s="23"/>
      <c r="AN177" s="23"/>
      <c r="AO177" s="23"/>
      <c r="AP177" s="23"/>
      <c r="AQ177" s="23"/>
      <c r="AR177" s="23"/>
      <c r="AS177" s="23"/>
      <c r="AT177" s="23"/>
      <c r="AU177" s="23"/>
      <c r="AV177" s="23"/>
      <c r="AW177" s="23"/>
      <c r="AX177" s="23"/>
      <c r="AY177" s="23"/>
      <c r="AZ177" s="23"/>
      <c r="BA177" s="23"/>
    </row>
    <row r="178" spans="1:53" s="87" customFormat="1" ht="18" customHeight="1" x14ac:dyDescent="0.35">
      <c r="A178" s="95" t="s">
        <v>16</v>
      </c>
      <c r="B178" s="99" t="s">
        <v>641</v>
      </c>
      <c r="C178" s="27"/>
      <c r="D178" s="27"/>
      <c r="E178" s="27"/>
      <c r="F178" s="27"/>
      <c r="G178" s="27"/>
      <c r="H178" s="27"/>
      <c r="I178" s="27"/>
      <c r="J178" s="27"/>
      <c r="K178" s="27"/>
      <c r="L178" s="27"/>
      <c r="M178" s="27"/>
      <c r="N178" s="26"/>
      <c r="O178" s="26"/>
      <c r="P178" s="26"/>
      <c r="Q178" s="77"/>
      <c r="R178" s="26"/>
      <c r="S178" s="26"/>
      <c r="T178" s="26"/>
      <c r="U178" s="26"/>
      <c r="V178" s="26"/>
      <c r="W178" s="26"/>
      <c r="X178" s="26"/>
      <c r="Y178" s="26"/>
      <c r="Z178" s="26"/>
      <c r="AA178" s="26"/>
      <c r="AB178" s="26"/>
      <c r="AC178" s="26"/>
      <c r="AD178" s="26"/>
      <c r="AE178" s="26"/>
      <c r="AF178" s="26"/>
      <c r="AG178" s="77"/>
      <c r="AH178" s="26"/>
      <c r="AI178" s="26"/>
      <c r="AJ178" s="26"/>
      <c r="AK178" s="26"/>
      <c r="AL178" s="26"/>
      <c r="AM178" s="26"/>
      <c r="AN178" s="26"/>
      <c r="AO178" s="26"/>
      <c r="AP178" s="26"/>
      <c r="AQ178" s="26"/>
      <c r="AR178" s="26"/>
      <c r="AS178" s="26"/>
      <c r="AT178" s="26"/>
      <c r="AU178" s="26"/>
      <c r="AV178" s="26"/>
      <c r="AW178" s="26"/>
      <c r="AX178" s="26"/>
      <c r="AY178" s="26"/>
      <c r="AZ178" s="26"/>
      <c r="BA178" s="26"/>
    </row>
    <row r="179" spans="1:53" s="80" customFormat="1" ht="18" customHeight="1" x14ac:dyDescent="0.25">
      <c r="A179" s="8"/>
      <c r="B179" s="23"/>
      <c r="C179" s="23"/>
      <c r="D179" s="23"/>
      <c r="E179" s="23"/>
      <c r="F179" s="23"/>
      <c r="G179" s="23"/>
      <c r="H179" s="23"/>
      <c r="I179" s="23"/>
      <c r="J179" s="23"/>
      <c r="K179" s="23"/>
      <c r="L179" s="23"/>
      <c r="M179" s="23"/>
      <c r="N179" s="23"/>
      <c r="O179" s="23"/>
      <c r="P179" s="23"/>
      <c r="Q179" s="24"/>
      <c r="R179" s="23"/>
      <c r="S179" s="23"/>
      <c r="T179" s="23"/>
      <c r="U179" s="23"/>
      <c r="V179" s="23"/>
      <c r="W179" s="23"/>
      <c r="X179" s="23"/>
      <c r="Y179" s="23"/>
      <c r="Z179" s="23"/>
      <c r="AA179" s="23"/>
      <c r="AB179" s="23"/>
      <c r="AC179" s="23"/>
      <c r="AD179" s="23"/>
      <c r="AE179" s="23"/>
      <c r="AF179" s="23"/>
      <c r="AG179" s="24"/>
      <c r="AH179" s="23"/>
      <c r="AI179" s="23"/>
      <c r="AJ179" s="23"/>
      <c r="AK179" s="23"/>
      <c r="AL179" s="23"/>
      <c r="AM179" s="23"/>
      <c r="AN179" s="23"/>
      <c r="AO179" s="23"/>
      <c r="AP179" s="23"/>
      <c r="AQ179" s="23"/>
      <c r="AR179" s="23"/>
      <c r="AS179" s="23"/>
      <c r="AT179" s="23"/>
      <c r="AU179" s="23"/>
      <c r="AV179" s="23"/>
      <c r="AW179" s="23"/>
      <c r="AX179" s="23"/>
      <c r="AY179" s="23"/>
      <c r="AZ179" s="23"/>
      <c r="BA179" s="23"/>
    </row>
    <row r="180" spans="1:53" ht="18" customHeight="1" x14ac:dyDescent="0.25"/>
    <row r="181" spans="1:53" ht="18" customHeight="1" x14ac:dyDescent="0.25">
      <c r="B181" s="131" t="s">
        <v>655</v>
      </c>
      <c r="C181" s="131"/>
      <c r="D181" s="131"/>
      <c r="E181" s="131"/>
      <c r="F181" s="131"/>
      <c r="G181" s="131"/>
      <c r="H181" s="131"/>
      <c r="I181" s="131"/>
      <c r="J181" s="131"/>
      <c r="K181" s="131"/>
    </row>
    <row r="182" spans="1:53" ht="18" customHeight="1" x14ac:dyDescent="0.25"/>
    <row r="183" spans="1:53" ht="18" customHeight="1" x14ac:dyDescent="0.25">
      <c r="C183" s="132" t="s">
        <v>657</v>
      </c>
    </row>
    <row r="184" spans="1:53" ht="18" customHeight="1" x14ac:dyDescent="0.25"/>
    <row r="185" spans="1:53" ht="18" customHeight="1" x14ac:dyDescent="0.25">
      <c r="D185" s="169" t="s">
        <v>815</v>
      </c>
      <c r="E185" s="169" t="s">
        <v>816</v>
      </c>
      <c r="F185" s="169" t="s">
        <v>817</v>
      </c>
      <c r="G185" s="169" t="s">
        <v>818</v>
      </c>
    </row>
    <row r="186" spans="1:53" ht="18" customHeight="1" x14ac:dyDescent="0.25">
      <c r="B186" s="23" t="s">
        <v>835</v>
      </c>
      <c r="C186" s="123" t="s">
        <v>795</v>
      </c>
      <c r="D186" s="178">
        <f>M328</f>
        <v>0</v>
      </c>
      <c r="E186" s="178">
        <f>N328</f>
        <v>0</v>
      </c>
      <c r="F186" s="178">
        <f>O328</f>
        <v>0</v>
      </c>
      <c r="G186" s="178">
        <f>P328</f>
        <v>0</v>
      </c>
      <c r="J186" s="32"/>
      <c r="K186" s="32"/>
      <c r="Q186" s="23"/>
      <c r="R186" s="24"/>
      <c r="AG186" s="23"/>
      <c r="AH186" s="24"/>
    </row>
    <row r="187" spans="1:53" ht="18" customHeight="1" x14ac:dyDescent="0.25">
      <c r="A187" s="96"/>
      <c r="B187" s="83"/>
      <c r="C187" s="80"/>
      <c r="D187" s="80"/>
      <c r="E187" s="80"/>
      <c r="F187" s="80"/>
      <c r="G187" s="168">
        <f>D186+E186*$H$13/1000+F186*$H$14/1000</f>
        <v>0</v>
      </c>
      <c r="H187" s="80"/>
      <c r="J187" s="82"/>
      <c r="K187" s="82"/>
      <c r="L187" s="82"/>
      <c r="M187" s="82"/>
      <c r="N187" s="82"/>
      <c r="O187" s="82"/>
      <c r="P187" s="80"/>
      <c r="Q187" s="80"/>
      <c r="R187" s="80"/>
      <c r="S187" s="80"/>
      <c r="T187" s="80"/>
      <c r="U187" s="80"/>
      <c r="V187" s="82"/>
      <c r="W187" s="82"/>
      <c r="X187" s="82"/>
      <c r="Y187" s="82"/>
      <c r="Z187" s="82"/>
      <c r="AA187" s="82"/>
      <c r="AB187" s="80"/>
      <c r="AC187" s="80"/>
      <c r="AD187" s="80"/>
      <c r="AE187" s="80"/>
      <c r="AF187" s="80"/>
      <c r="AG187" s="80"/>
      <c r="AH187" s="82"/>
      <c r="AI187" s="82"/>
      <c r="AJ187" s="82"/>
      <c r="AK187" s="82"/>
      <c r="AL187" s="82"/>
      <c r="AM187" s="82"/>
      <c r="AN187" s="80"/>
      <c r="AO187" s="80"/>
      <c r="AP187" s="80"/>
      <c r="AQ187" s="80"/>
      <c r="AR187" s="80"/>
      <c r="AS187" s="80"/>
      <c r="AT187" s="82"/>
      <c r="AU187" s="82"/>
      <c r="AV187" s="82"/>
      <c r="AW187" s="82"/>
      <c r="AX187" s="82"/>
      <c r="AY187" s="82"/>
      <c r="AZ187" s="80"/>
      <c r="BA187" s="80"/>
    </row>
    <row r="188" spans="1:53" ht="18" customHeight="1" x14ac:dyDescent="0.25">
      <c r="B188" s="109" t="s">
        <v>739</v>
      </c>
      <c r="C188" s="81"/>
      <c r="D188" s="80"/>
      <c r="F188" s="80"/>
      <c r="G188" s="80"/>
      <c r="H188" s="80"/>
      <c r="J188" s="80"/>
      <c r="K188" s="82"/>
      <c r="L188" s="82"/>
      <c r="M188" s="82"/>
      <c r="N188" s="82"/>
      <c r="O188" s="82"/>
      <c r="P188" s="82"/>
      <c r="Q188" s="23"/>
      <c r="R188" s="80"/>
      <c r="S188" s="80"/>
      <c r="T188" s="80"/>
      <c r="U188" s="80"/>
      <c r="V188" s="80"/>
      <c r="W188" s="82"/>
      <c r="X188" s="82"/>
      <c r="Y188" s="82"/>
      <c r="Z188" s="82"/>
      <c r="AA188" s="82"/>
      <c r="AB188" s="82"/>
      <c r="AC188" s="80"/>
      <c r="AD188" s="80"/>
      <c r="AE188" s="80"/>
      <c r="AF188" s="80"/>
      <c r="AG188" s="80"/>
      <c r="AH188" s="80"/>
      <c r="AI188" s="82"/>
      <c r="AJ188" s="82"/>
      <c r="AK188" s="82"/>
      <c r="AL188" s="82"/>
      <c r="AM188" s="82"/>
      <c r="AN188" s="82"/>
      <c r="AP188" s="80"/>
      <c r="AQ188" s="80"/>
      <c r="AR188" s="80"/>
      <c r="AS188" s="80"/>
      <c r="AT188" s="80"/>
      <c r="AU188" s="82"/>
      <c r="AV188" s="82"/>
      <c r="AW188" s="82"/>
      <c r="AX188" s="82"/>
      <c r="AY188" s="82"/>
      <c r="AZ188" s="82"/>
      <c r="BA188" s="80"/>
    </row>
    <row r="189" spans="1:53" ht="18" customHeight="1" x14ac:dyDescent="0.25">
      <c r="A189" s="96"/>
      <c r="C189" s="80" t="s">
        <v>712</v>
      </c>
      <c r="D189" s="80"/>
      <c r="E189" s="80"/>
      <c r="F189" s="80"/>
      <c r="K189" s="82"/>
      <c r="L189" s="82"/>
      <c r="M189" s="82"/>
      <c r="N189" s="82"/>
      <c r="O189" s="82"/>
      <c r="P189" s="80"/>
      <c r="Q189" s="80"/>
      <c r="R189" s="80"/>
      <c r="S189" s="80"/>
      <c r="T189" s="80"/>
      <c r="U189" s="80"/>
      <c r="V189" s="82"/>
      <c r="W189" s="82"/>
      <c r="X189" s="82"/>
      <c r="Y189" s="82"/>
      <c r="Z189" s="82"/>
      <c r="AA189" s="82"/>
      <c r="AB189" s="80"/>
      <c r="AC189" s="80"/>
      <c r="AD189" s="80"/>
      <c r="AE189" s="80"/>
      <c r="AF189" s="80"/>
      <c r="AG189" s="80"/>
      <c r="AH189" s="82"/>
      <c r="AI189" s="82"/>
      <c r="AJ189" s="82"/>
      <c r="AK189" s="82"/>
      <c r="AL189" s="82"/>
      <c r="AM189" s="82"/>
      <c r="AN189" s="80"/>
      <c r="AO189" s="80"/>
      <c r="AP189" s="80"/>
      <c r="AQ189" s="80"/>
      <c r="AR189" s="80"/>
      <c r="AS189" s="80"/>
      <c r="AT189" s="82"/>
      <c r="AU189" s="82"/>
      <c r="AV189" s="82"/>
      <c r="AW189" s="82"/>
      <c r="AX189" s="82"/>
      <c r="AY189" s="82"/>
      <c r="AZ189" s="80"/>
      <c r="BA189" s="80"/>
    </row>
    <row r="190" spans="1:53" ht="18" customHeight="1" x14ac:dyDescent="0.25">
      <c r="A190" s="96"/>
      <c r="C190" s="80" t="s">
        <v>723</v>
      </c>
      <c r="D190" s="80"/>
      <c r="E190" s="80"/>
      <c r="F190" s="80"/>
      <c r="K190" s="82"/>
      <c r="L190" s="82"/>
      <c r="M190" s="82"/>
      <c r="N190" s="82"/>
      <c r="O190" s="82"/>
      <c r="P190" s="80"/>
      <c r="Q190" s="80"/>
      <c r="R190" s="80"/>
      <c r="S190" s="80"/>
      <c r="T190" s="80"/>
      <c r="U190" s="80"/>
      <c r="V190" s="82"/>
      <c r="W190" s="82"/>
      <c r="X190" s="82"/>
      <c r="Y190" s="82"/>
      <c r="Z190" s="82"/>
      <c r="AA190" s="82"/>
      <c r="AB190" s="80"/>
      <c r="AC190" s="80"/>
      <c r="AD190" s="80"/>
      <c r="AE190" s="80"/>
      <c r="AF190" s="80"/>
      <c r="AG190" s="80"/>
      <c r="AH190" s="82"/>
      <c r="AI190" s="82"/>
      <c r="AJ190" s="82"/>
      <c r="AK190" s="82"/>
      <c r="AL190" s="82"/>
      <c r="AM190" s="82"/>
      <c r="AN190" s="80"/>
      <c r="AO190" s="80"/>
      <c r="AP190" s="80"/>
      <c r="AQ190" s="80"/>
      <c r="AR190" s="80"/>
      <c r="AS190" s="80"/>
      <c r="AT190" s="82"/>
      <c r="AU190" s="82"/>
      <c r="AV190" s="82"/>
      <c r="AW190" s="82"/>
      <c r="AX190" s="82"/>
      <c r="AY190" s="82"/>
      <c r="AZ190" s="80"/>
      <c r="BA190" s="80"/>
    </row>
    <row r="191" spans="1:53" ht="18" customHeight="1" x14ac:dyDescent="0.25">
      <c r="A191" s="96"/>
      <c r="C191" s="79" t="s">
        <v>713</v>
      </c>
      <c r="D191" s="80"/>
      <c r="E191" s="80"/>
      <c r="F191" s="80"/>
      <c r="G191" s="80"/>
      <c r="H191" s="80"/>
      <c r="K191" s="82"/>
      <c r="L191" s="82"/>
      <c r="M191" s="82"/>
      <c r="N191" s="82"/>
      <c r="O191" s="82"/>
      <c r="P191" s="80"/>
      <c r="Q191" s="80"/>
      <c r="R191" s="80"/>
      <c r="S191" s="80"/>
      <c r="T191" s="80"/>
      <c r="U191" s="80"/>
      <c r="V191" s="82"/>
      <c r="W191" s="82"/>
      <c r="X191" s="82"/>
      <c r="Y191" s="82"/>
      <c r="Z191" s="82"/>
      <c r="AA191" s="82"/>
      <c r="AB191" s="80"/>
      <c r="AC191" s="80"/>
      <c r="AD191" s="80"/>
      <c r="AE191" s="80"/>
      <c r="AF191" s="80"/>
      <c r="AG191" s="80"/>
      <c r="AH191" s="82"/>
      <c r="AI191" s="82"/>
      <c r="AJ191" s="82"/>
      <c r="AK191" s="82"/>
      <c r="AL191" s="82"/>
      <c r="AM191" s="82"/>
      <c r="AN191" s="80"/>
      <c r="AO191" s="80"/>
      <c r="AP191" s="80"/>
      <c r="AQ191" s="80"/>
      <c r="AR191" s="80"/>
      <c r="AS191" s="80"/>
      <c r="AT191" s="82"/>
      <c r="AU191" s="82"/>
      <c r="AV191" s="82"/>
      <c r="AW191" s="82"/>
      <c r="AX191" s="82"/>
      <c r="AY191" s="82"/>
      <c r="AZ191" s="80"/>
      <c r="BA191" s="80"/>
    </row>
    <row r="192" spans="1:53" ht="18" customHeight="1" x14ac:dyDescent="0.25">
      <c r="A192" s="96"/>
      <c r="C192" s="83" t="s">
        <v>714</v>
      </c>
      <c r="D192" s="80"/>
      <c r="E192" s="80"/>
      <c r="F192" s="80"/>
      <c r="G192" s="80"/>
      <c r="H192" s="80"/>
      <c r="K192" s="82"/>
      <c r="L192" s="82"/>
      <c r="M192" s="82"/>
      <c r="N192" s="82"/>
      <c r="O192" s="82"/>
      <c r="P192" s="80"/>
      <c r="Q192" s="80"/>
      <c r="R192" s="80"/>
      <c r="S192" s="80"/>
      <c r="T192" s="80"/>
      <c r="U192" s="80"/>
      <c r="V192" s="82"/>
      <c r="W192" s="82"/>
      <c r="X192" s="82"/>
      <c r="Y192" s="82"/>
      <c r="Z192" s="82"/>
      <c r="AA192" s="82"/>
      <c r="AB192" s="80"/>
      <c r="AC192" s="80"/>
      <c r="AD192" s="80"/>
      <c r="AE192" s="80"/>
      <c r="AF192" s="80"/>
      <c r="AG192" s="80"/>
      <c r="AH192" s="82"/>
      <c r="AI192" s="82"/>
      <c r="AJ192" s="82"/>
      <c r="AK192" s="82"/>
      <c r="AL192" s="82"/>
      <c r="AM192" s="82"/>
      <c r="AN192" s="80"/>
      <c r="AO192" s="80"/>
      <c r="AP192" s="80"/>
      <c r="AQ192" s="80"/>
      <c r="AR192" s="80"/>
      <c r="AS192" s="80"/>
      <c r="AT192" s="82"/>
      <c r="AU192" s="82"/>
      <c r="AV192" s="82"/>
      <c r="AW192" s="82"/>
      <c r="AX192" s="82"/>
      <c r="AY192" s="82"/>
      <c r="AZ192" s="80"/>
      <c r="BA192" s="80"/>
    </row>
    <row r="193" spans="1:59" ht="18" customHeight="1" x14ac:dyDescent="0.25">
      <c r="A193" s="96"/>
      <c r="C193" s="83" t="s">
        <v>715</v>
      </c>
      <c r="D193" s="80"/>
      <c r="E193" s="80"/>
      <c r="F193" s="80"/>
      <c r="G193" s="80"/>
      <c r="H193" s="80"/>
      <c r="K193" s="82"/>
      <c r="L193" s="82"/>
      <c r="M193" s="82"/>
      <c r="N193" s="82"/>
      <c r="O193" s="82"/>
      <c r="P193" s="80"/>
      <c r="Q193" s="80"/>
      <c r="R193" s="80"/>
      <c r="S193" s="80"/>
      <c r="T193" s="80"/>
      <c r="U193" s="80"/>
      <c r="V193" s="82"/>
      <c r="W193" s="82"/>
      <c r="X193" s="82"/>
      <c r="Y193" s="82"/>
      <c r="Z193" s="82"/>
      <c r="AA193" s="82"/>
      <c r="AB193" s="80"/>
      <c r="AC193" s="80"/>
      <c r="AD193" s="80"/>
      <c r="AE193" s="80"/>
      <c r="AF193" s="80"/>
      <c r="AG193" s="80"/>
      <c r="AH193" s="82"/>
      <c r="AI193" s="82"/>
      <c r="AJ193" s="82"/>
      <c r="AK193" s="82"/>
      <c r="AL193" s="82"/>
      <c r="AM193" s="82"/>
      <c r="AN193" s="80"/>
      <c r="AO193" s="80"/>
      <c r="AP193" s="80"/>
      <c r="AQ193" s="80"/>
      <c r="AR193" s="80"/>
      <c r="AS193" s="80"/>
      <c r="AT193" s="82"/>
      <c r="AU193" s="82"/>
      <c r="AV193" s="82"/>
      <c r="AW193" s="82"/>
      <c r="AX193" s="82"/>
      <c r="AY193" s="82"/>
      <c r="AZ193" s="80"/>
      <c r="BA193" s="80"/>
    </row>
    <row r="194" spans="1:59" ht="18" customHeight="1" x14ac:dyDescent="0.25">
      <c r="A194" s="96"/>
      <c r="C194" s="83" t="s">
        <v>716</v>
      </c>
      <c r="D194" s="80"/>
      <c r="E194" s="80"/>
      <c r="F194" s="80"/>
      <c r="G194" s="80"/>
      <c r="H194" s="80"/>
      <c r="J194" s="82"/>
      <c r="K194" s="82"/>
      <c r="L194" s="82"/>
      <c r="M194" s="82"/>
      <c r="N194" s="82"/>
      <c r="O194" s="82"/>
      <c r="P194" s="80"/>
      <c r="Q194" s="80"/>
      <c r="R194" s="80"/>
      <c r="S194" s="80"/>
      <c r="T194" s="80"/>
      <c r="U194" s="80"/>
      <c r="V194" s="82"/>
      <c r="W194" s="82"/>
      <c r="X194" s="82"/>
      <c r="Y194" s="82"/>
      <c r="Z194" s="82"/>
      <c r="AA194" s="82"/>
      <c r="AB194" s="80"/>
      <c r="AC194" s="80"/>
      <c r="AD194" s="80"/>
      <c r="AE194" s="80"/>
      <c r="AF194" s="80"/>
      <c r="AG194" s="80"/>
      <c r="AH194" s="82"/>
      <c r="AI194" s="82"/>
      <c r="AJ194" s="82"/>
      <c r="AK194" s="82"/>
      <c r="AL194" s="82"/>
      <c r="AM194" s="82"/>
      <c r="AN194" s="80"/>
      <c r="AO194" s="80"/>
      <c r="AP194" s="80"/>
      <c r="AQ194" s="80"/>
      <c r="AR194" s="80"/>
      <c r="AS194" s="80"/>
      <c r="AT194" s="82"/>
      <c r="AU194" s="82"/>
      <c r="AV194" s="82"/>
      <c r="AW194" s="82"/>
      <c r="AX194" s="82"/>
      <c r="AY194" s="82"/>
      <c r="AZ194" s="80"/>
      <c r="BA194" s="80"/>
    </row>
    <row r="195" spans="1:59" ht="18" customHeight="1" x14ac:dyDescent="0.25">
      <c r="F195" s="100" t="s">
        <v>717</v>
      </c>
      <c r="G195" s="101"/>
      <c r="H195" s="101"/>
      <c r="I195" s="101"/>
      <c r="J195" s="101"/>
      <c r="K195" s="101"/>
      <c r="L195" s="102"/>
      <c r="M195" s="102"/>
      <c r="N195" s="102"/>
      <c r="O195" s="102"/>
      <c r="P195" s="102"/>
      <c r="Q195" s="102"/>
      <c r="R195" s="88" t="s">
        <v>718</v>
      </c>
      <c r="S195" s="84"/>
      <c r="T195" s="84"/>
      <c r="U195" s="84"/>
      <c r="V195" s="84"/>
      <c r="W195" s="84"/>
      <c r="X195" s="85"/>
      <c r="Y195" s="85"/>
      <c r="Z195" s="85"/>
      <c r="AA195" s="85"/>
      <c r="AB195" s="85"/>
      <c r="AC195" s="85"/>
      <c r="AD195" s="84"/>
      <c r="AE195" s="84"/>
      <c r="AF195" s="84"/>
      <c r="AG195" s="84"/>
      <c r="AH195" s="84"/>
      <c r="AI195" s="84"/>
      <c r="AJ195" s="85"/>
      <c r="AK195" s="85"/>
      <c r="AL195" s="85"/>
      <c r="AM195" s="85"/>
      <c r="AN195" s="85"/>
      <c r="AO195" s="85"/>
      <c r="AP195" s="103" t="s">
        <v>719</v>
      </c>
      <c r="AQ195" s="104"/>
      <c r="AR195" s="104"/>
      <c r="AS195" s="104"/>
      <c r="AT195" s="104"/>
      <c r="AU195" s="104"/>
      <c r="AV195" s="105"/>
      <c r="AW195" s="105"/>
      <c r="AX195" s="105"/>
      <c r="AY195" s="105"/>
      <c r="AZ195" s="105"/>
      <c r="BA195" s="105"/>
      <c r="BB195" s="105"/>
      <c r="BC195" s="105"/>
      <c r="BD195" s="105"/>
      <c r="BE195" s="105"/>
      <c r="BF195" s="105"/>
      <c r="BG195" s="105"/>
    </row>
    <row r="196" spans="1:59" ht="18" customHeight="1" x14ac:dyDescent="0.25">
      <c r="B196" s="80"/>
      <c r="C196" s="81"/>
      <c r="D196" s="81"/>
      <c r="E196" s="81"/>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row>
    <row r="197" spans="1:59" ht="18" customHeight="1" x14ac:dyDescent="0.25">
      <c r="A197" s="23"/>
      <c r="B197" s="80"/>
      <c r="C197" s="81"/>
      <c r="D197" s="81"/>
      <c r="E197" s="81"/>
      <c r="F197" s="660">
        <v>2007</v>
      </c>
      <c r="G197" s="660">
        <v>2007</v>
      </c>
      <c r="H197" s="660">
        <v>2007</v>
      </c>
      <c r="I197" s="660">
        <v>2008</v>
      </c>
      <c r="J197" s="660">
        <v>2008</v>
      </c>
      <c r="K197" s="660">
        <v>2008</v>
      </c>
      <c r="L197" s="660">
        <v>2009</v>
      </c>
      <c r="M197" s="660">
        <v>2009</v>
      </c>
      <c r="N197" s="660">
        <v>2009</v>
      </c>
      <c r="O197" s="660">
        <v>2010</v>
      </c>
      <c r="P197" s="660">
        <v>2010</v>
      </c>
      <c r="Q197" s="660">
        <v>2010</v>
      </c>
      <c r="R197" s="660">
        <v>2011</v>
      </c>
      <c r="S197" s="660">
        <v>2011</v>
      </c>
      <c r="T197" s="660">
        <v>2011</v>
      </c>
      <c r="U197" s="660">
        <v>2012</v>
      </c>
      <c r="V197" s="660">
        <v>2012</v>
      </c>
      <c r="W197" s="660">
        <v>2012</v>
      </c>
      <c r="X197" s="660">
        <v>2013</v>
      </c>
      <c r="Y197" s="660">
        <v>2013</v>
      </c>
      <c r="Z197" s="660">
        <v>2013</v>
      </c>
      <c r="AA197" s="660">
        <v>2014</v>
      </c>
      <c r="AB197" s="660">
        <v>2014</v>
      </c>
      <c r="AC197" s="660">
        <v>2014</v>
      </c>
      <c r="AD197" s="660">
        <v>2015</v>
      </c>
      <c r="AE197" s="660">
        <v>2015</v>
      </c>
      <c r="AF197" s="660">
        <v>2015</v>
      </c>
      <c r="AG197" s="660">
        <v>2016</v>
      </c>
      <c r="AH197" s="660">
        <v>2016</v>
      </c>
      <c r="AI197" s="660">
        <v>2016</v>
      </c>
      <c r="AJ197" s="660">
        <v>2017</v>
      </c>
      <c r="AK197" s="660">
        <v>2017</v>
      </c>
      <c r="AL197" s="660">
        <v>2017</v>
      </c>
      <c r="AM197" s="660">
        <v>2018</v>
      </c>
      <c r="AN197" s="660">
        <v>2018</v>
      </c>
      <c r="AO197" s="660">
        <v>2018</v>
      </c>
      <c r="AP197" s="660">
        <v>2019</v>
      </c>
      <c r="AQ197" s="660">
        <v>2019</v>
      </c>
      <c r="AR197" s="660">
        <v>2019</v>
      </c>
      <c r="AS197" s="660">
        <v>2020</v>
      </c>
      <c r="AT197" s="660">
        <v>2020</v>
      </c>
      <c r="AU197" s="660">
        <v>2020</v>
      </c>
      <c r="AV197" s="660">
        <v>2021</v>
      </c>
      <c r="AW197" s="660">
        <v>2021</v>
      </c>
      <c r="AX197" s="660">
        <v>2021</v>
      </c>
      <c r="AY197" s="660">
        <v>2022</v>
      </c>
      <c r="AZ197" s="660">
        <v>2022</v>
      </c>
      <c r="BA197" s="660">
        <v>2022</v>
      </c>
      <c r="BB197" s="660">
        <v>2023</v>
      </c>
      <c r="BC197" s="660">
        <v>2023</v>
      </c>
      <c r="BD197" s="660">
        <v>2023</v>
      </c>
      <c r="BE197" s="660">
        <v>2024</v>
      </c>
      <c r="BF197" s="660">
        <v>2024</v>
      </c>
      <c r="BG197" s="660">
        <v>2024</v>
      </c>
    </row>
    <row r="198" spans="1:59" ht="18" customHeight="1" x14ac:dyDescent="0.25">
      <c r="B198" s="80"/>
      <c r="C198" s="81"/>
      <c r="D198" s="81"/>
      <c r="E198" s="81"/>
      <c r="F198" s="660" t="s">
        <v>624</v>
      </c>
      <c r="G198" s="660" t="s">
        <v>625</v>
      </c>
      <c r="H198" s="660" t="s">
        <v>626</v>
      </c>
      <c r="I198" s="660" t="s">
        <v>624</v>
      </c>
      <c r="J198" s="660" t="s">
        <v>625</v>
      </c>
      <c r="K198" s="660" t="s">
        <v>626</v>
      </c>
      <c r="L198" s="660" t="s">
        <v>624</v>
      </c>
      <c r="M198" s="660" t="s">
        <v>625</v>
      </c>
      <c r="N198" s="660" t="s">
        <v>626</v>
      </c>
      <c r="O198" s="660" t="s">
        <v>624</v>
      </c>
      <c r="P198" s="660" t="s">
        <v>625</v>
      </c>
      <c r="Q198" s="660" t="s">
        <v>626</v>
      </c>
      <c r="R198" s="660" t="s">
        <v>624</v>
      </c>
      <c r="S198" s="660" t="s">
        <v>625</v>
      </c>
      <c r="T198" s="660" t="s">
        <v>626</v>
      </c>
      <c r="U198" s="660" t="s">
        <v>624</v>
      </c>
      <c r="V198" s="660" t="s">
        <v>625</v>
      </c>
      <c r="W198" s="660" t="s">
        <v>626</v>
      </c>
      <c r="X198" s="660" t="s">
        <v>624</v>
      </c>
      <c r="Y198" s="660" t="s">
        <v>625</v>
      </c>
      <c r="Z198" s="660" t="s">
        <v>626</v>
      </c>
      <c r="AA198" s="660" t="s">
        <v>624</v>
      </c>
      <c r="AB198" s="660" t="s">
        <v>625</v>
      </c>
      <c r="AC198" s="660" t="s">
        <v>626</v>
      </c>
      <c r="AD198" s="660" t="s">
        <v>624</v>
      </c>
      <c r="AE198" s="660" t="s">
        <v>625</v>
      </c>
      <c r="AF198" s="660" t="s">
        <v>626</v>
      </c>
      <c r="AG198" s="660" t="s">
        <v>624</v>
      </c>
      <c r="AH198" s="660" t="s">
        <v>625</v>
      </c>
      <c r="AI198" s="660" t="s">
        <v>626</v>
      </c>
      <c r="AJ198" s="660" t="s">
        <v>624</v>
      </c>
      <c r="AK198" s="660" t="s">
        <v>625</v>
      </c>
      <c r="AL198" s="660" t="s">
        <v>626</v>
      </c>
      <c r="AM198" s="660" t="s">
        <v>624</v>
      </c>
      <c r="AN198" s="660" t="s">
        <v>625</v>
      </c>
      <c r="AO198" s="660" t="s">
        <v>626</v>
      </c>
      <c r="AP198" s="660" t="s">
        <v>624</v>
      </c>
      <c r="AQ198" s="660" t="s">
        <v>625</v>
      </c>
      <c r="AR198" s="660" t="s">
        <v>626</v>
      </c>
      <c r="AS198" s="660" t="s">
        <v>624</v>
      </c>
      <c r="AT198" s="660" t="s">
        <v>625</v>
      </c>
      <c r="AU198" s="660" t="s">
        <v>626</v>
      </c>
      <c r="AV198" s="660" t="s">
        <v>624</v>
      </c>
      <c r="AW198" s="660" t="s">
        <v>625</v>
      </c>
      <c r="AX198" s="660" t="s">
        <v>626</v>
      </c>
      <c r="AY198" s="660" t="s">
        <v>624</v>
      </c>
      <c r="AZ198" s="660" t="s">
        <v>625</v>
      </c>
      <c r="BA198" s="660" t="s">
        <v>626</v>
      </c>
      <c r="BB198" s="660" t="s">
        <v>624</v>
      </c>
      <c r="BC198" s="660" t="s">
        <v>625</v>
      </c>
      <c r="BD198" s="660" t="s">
        <v>626</v>
      </c>
      <c r="BE198" s="660" t="s">
        <v>624</v>
      </c>
      <c r="BF198" s="660" t="s">
        <v>625</v>
      </c>
      <c r="BG198" s="660" t="s">
        <v>626</v>
      </c>
    </row>
    <row r="199" spans="1:59" ht="18" customHeight="1" x14ac:dyDescent="0.25">
      <c r="B199" s="80"/>
      <c r="C199" s="81"/>
      <c r="D199" s="80"/>
      <c r="F199" s="661" t="str">
        <f>F197&amp;F198</f>
        <v>2007CO2 (kg/ud)</v>
      </c>
      <c r="G199" s="661" t="str">
        <f t="shared" ref="G199:AZ199" si="10">G197&amp;G198</f>
        <v>2007CH4 (g/ud)</v>
      </c>
      <c r="H199" s="661" t="str">
        <f t="shared" si="10"/>
        <v>2007N2O (g/ud)</v>
      </c>
      <c r="I199" s="661" t="str">
        <f t="shared" si="10"/>
        <v>2008CO2 (kg/ud)</v>
      </c>
      <c r="J199" s="661" t="str">
        <f t="shared" si="10"/>
        <v>2008CH4 (g/ud)</v>
      </c>
      <c r="K199" s="661" t="str">
        <f t="shared" si="10"/>
        <v>2008N2O (g/ud)</v>
      </c>
      <c r="L199" s="661" t="str">
        <f t="shared" si="10"/>
        <v>2009CO2 (kg/ud)</v>
      </c>
      <c r="M199" s="661" t="str">
        <f t="shared" si="10"/>
        <v>2009CH4 (g/ud)</v>
      </c>
      <c r="N199" s="661" t="str">
        <f t="shared" si="10"/>
        <v>2009N2O (g/ud)</v>
      </c>
      <c r="O199" s="661" t="str">
        <f t="shared" si="10"/>
        <v>2010CO2 (kg/ud)</v>
      </c>
      <c r="P199" s="661" t="str">
        <f t="shared" si="10"/>
        <v>2010CH4 (g/ud)</v>
      </c>
      <c r="Q199" s="661" t="str">
        <f t="shared" si="10"/>
        <v>2010N2O (g/ud)</v>
      </c>
      <c r="R199" s="661" t="str">
        <f t="shared" si="10"/>
        <v>2011CO2 (kg/ud)</v>
      </c>
      <c r="S199" s="661" t="str">
        <f t="shared" si="10"/>
        <v>2011CH4 (g/ud)</v>
      </c>
      <c r="T199" s="661" t="str">
        <f t="shared" si="10"/>
        <v>2011N2O (g/ud)</v>
      </c>
      <c r="U199" s="661" t="str">
        <f t="shared" si="10"/>
        <v>2012CO2 (kg/ud)</v>
      </c>
      <c r="V199" s="661" t="str">
        <f t="shared" si="10"/>
        <v>2012CH4 (g/ud)</v>
      </c>
      <c r="W199" s="661" t="str">
        <f t="shared" si="10"/>
        <v>2012N2O (g/ud)</v>
      </c>
      <c r="X199" s="661" t="str">
        <f t="shared" si="10"/>
        <v>2013CO2 (kg/ud)</v>
      </c>
      <c r="Y199" s="661" t="str">
        <f t="shared" si="10"/>
        <v>2013CH4 (g/ud)</v>
      </c>
      <c r="Z199" s="661" t="str">
        <f t="shared" si="10"/>
        <v>2013N2O (g/ud)</v>
      </c>
      <c r="AA199" s="661" t="str">
        <f t="shared" si="10"/>
        <v>2014CO2 (kg/ud)</v>
      </c>
      <c r="AB199" s="661" t="str">
        <f t="shared" si="10"/>
        <v>2014CH4 (g/ud)</v>
      </c>
      <c r="AC199" s="661" t="str">
        <f t="shared" si="10"/>
        <v>2014N2O (g/ud)</v>
      </c>
      <c r="AD199" s="661" t="str">
        <f t="shared" si="10"/>
        <v>2015CO2 (kg/ud)</v>
      </c>
      <c r="AE199" s="661" t="str">
        <f t="shared" si="10"/>
        <v>2015CH4 (g/ud)</v>
      </c>
      <c r="AF199" s="661" t="str">
        <f t="shared" si="10"/>
        <v>2015N2O (g/ud)</v>
      </c>
      <c r="AG199" s="661" t="str">
        <f t="shared" si="10"/>
        <v>2016CO2 (kg/ud)</v>
      </c>
      <c r="AH199" s="661" t="str">
        <f t="shared" si="10"/>
        <v>2016CH4 (g/ud)</v>
      </c>
      <c r="AI199" s="661" t="str">
        <f t="shared" si="10"/>
        <v>2016N2O (g/ud)</v>
      </c>
      <c r="AJ199" s="661" t="str">
        <f t="shared" si="10"/>
        <v>2017CO2 (kg/ud)</v>
      </c>
      <c r="AK199" s="661" t="str">
        <f t="shared" si="10"/>
        <v>2017CH4 (g/ud)</v>
      </c>
      <c r="AL199" s="661" t="str">
        <f t="shared" si="10"/>
        <v>2017N2O (g/ud)</v>
      </c>
      <c r="AM199" s="661" t="str">
        <f t="shared" si="10"/>
        <v>2018CO2 (kg/ud)</v>
      </c>
      <c r="AN199" s="661" t="str">
        <f t="shared" si="10"/>
        <v>2018CH4 (g/ud)</v>
      </c>
      <c r="AO199" s="661" t="str">
        <f t="shared" si="10"/>
        <v>2018N2O (g/ud)</v>
      </c>
      <c r="AP199" s="661" t="str">
        <f t="shared" si="10"/>
        <v>2019CO2 (kg/ud)</v>
      </c>
      <c r="AQ199" s="661" t="str">
        <f t="shared" si="10"/>
        <v>2019CH4 (g/ud)</v>
      </c>
      <c r="AR199" s="661" t="str">
        <f t="shared" si="10"/>
        <v>2019N2O (g/ud)</v>
      </c>
      <c r="AS199" s="661" t="str">
        <f t="shared" si="10"/>
        <v>2020CO2 (kg/ud)</v>
      </c>
      <c r="AT199" s="661" t="str">
        <f t="shared" si="10"/>
        <v>2020CH4 (g/ud)</v>
      </c>
      <c r="AU199" s="661" t="str">
        <f t="shared" si="10"/>
        <v>2020N2O (g/ud)</v>
      </c>
      <c r="AV199" s="661" t="str">
        <f t="shared" si="10"/>
        <v>2021CO2 (kg/ud)</v>
      </c>
      <c r="AW199" s="661" t="str">
        <f t="shared" si="10"/>
        <v>2021CH4 (g/ud)</v>
      </c>
      <c r="AX199" s="661" t="str">
        <f t="shared" si="10"/>
        <v>2021N2O (g/ud)</v>
      </c>
      <c r="AY199" s="661" t="str">
        <f t="shared" si="10"/>
        <v>2022CO2 (kg/ud)</v>
      </c>
      <c r="AZ199" s="661" t="str">
        <f t="shared" si="10"/>
        <v>2022CH4 (g/ud)</v>
      </c>
      <c r="BA199" s="661" t="str">
        <f>BA197&amp;BA198</f>
        <v>2022N2O (g/ud)</v>
      </c>
      <c r="BB199" s="661" t="str">
        <f t="shared" ref="BB199:BC199" si="11">BB197&amp;BB198</f>
        <v>2023CO2 (kg/ud)</v>
      </c>
      <c r="BC199" s="661" t="str">
        <f t="shared" si="11"/>
        <v>2023CH4 (g/ud)</v>
      </c>
      <c r="BD199" s="661" t="str">
        <f>BD197&amp;BD198</f>
        <v>2023N2O (g/ud)</v>
      </c>
      <c r="BE199" s="661" t="str">
        <f>BE197&amp;BE198</f>
        <v>2024CO2 (kg/ud)</v>
      </c>
      <c r="BF199" s="661" t="str">
        <f t="shared" ref="BF199:BG199" si="12">BF197&amp;BF198</f>
        <v>2024CH4 (g/ud)</v>
      </c>
      <c r="BG199" s="661" t="str">
        <f t="shared" si="12"/>
        <v>2024N2O (g/ud)</v>
      </c>
    </row>
    <row r="200" spans="1:59" ht="18" customHeight="1" x14ac:dyDescent="0.25">
      <c r="B200" s="33"/>
      <c r="C200" s="666" t="s">
        <v>298</v>
      </c>
      <c r="D200" s="768" t="s">
        <v>1179</v>
      </c>
      <c r="E200" s="769" t="str">
        <f>C200&amp;D200</f>
        <v>Gasolina (l)Turismos (M1)</v>
      </c>
      <c r="F200" s="667">
        <v>2.3540000000000001</v>
      </c>
      <c r="G200" s="667">
        <v>0.32900000000000001</v>
      </c>
      <c r="H200" s="667">
        <v>7.6999999999999999E-2</v>
      </c>
      <c r="I200" s="667">
        <v>2.3540000000000001</v>
      </c>
      <c r="J200" s="667">
        <v>0.318</v>
      </c>
      <c r="K200" s="667">
        <v>7.3999999999999996E-2</v>
      </c>
      <c r="L200" s="667">
        <v>2.3540000000000001</v>
      </c>
      <c r="M200" s="667">
        <v>0.308</v>
      </c>
      <c r="N200" s="667">
        <v>7.0000000000000007E-2</v>
      </c>
      <c r="O200" s="667">
        <v>2.3540000000000001</v>
      </c>
      <c r="P200" s="667">
        <v>0.29499999999999998</v>
      </c>
      <c r="Q200" s="667">
        <v>4.2000000000000003E-2</v>
      </c>
      <c r="R200" s="667">
        <v>2.2629999999999999</v>
      </c>
      <c r="S200" s="667">
        <v>0.28699999999999998</v>
      </c>
      <c r="T200" s="667">
        <v>0.04</v>
      </c>
      <c r="U200" s="667">
        <v>2.258</v>
      </c>
      <c r="V200" s="667">
        <v>0.28100000000000003</v>
      </c>
      <c r="W200" s="667">
        <v>3.7999999999999999E-2</v>
      </c>
      <c r="X200" s="667">
        <v>2.2629999999999999</v>
      </c>
      <c r="Y200" s="667">
        <v>0.27600000000000002</v>
      </c>
      <c r="Z200" s="667">
        <v>3.6999999999999998E-2</v>
      </c>
      <c r="AA200" s="667">
        <v>2.2629999999999999</v>
      </c>
      <c r="AB200" s="667">
        <v>0.27300000000000002</v>
      </c>
      <c r="AC200" s="667">
        <v>3.5000000000000003E-2</v>
      </c>
      <c r="AD200" s="667">
        <v>2.2629999999999999</v>
      </c>
      <c r="AE200" s="667">
        <v>0.255</v>
      </c>
      <c r="AF200" s="667">
        <v>3.2000000000000001E-2</v>
      </c>
      <c r="AG200" s="667">
        <v>2.2530000000000001</v>
      </c>
      <c r="AH200" s="667">
        <v>0.248</v>
      </c>
      <c r="AI200" s="667">
        <v>2.9000000000000001E-2</v>
      </c>
      <c r="AJ200" s="667">
        <v>2.2370000000000001</v>
      </c>
      <c r="AK200" s="667">
        <v>0.24399999999999999</v>
      </c>
      <c r="AL200" s="667">
        <v>2.7E-2</v>
      </c>
      <c r="AM200" s="667">
        <v>2.2130000000000001</v>
      </c>
      <c r="AN200" s="667">
        <v>0.24099999999999999</v>
      </c>
      <c r="AO200" s="667">
        <v>2.7E-2</v>
      </c>
      <c r="AP200" s="667" t="s">
        <v>131</v>
      </c>
      <c r="AQ200" s="667" t="s">
        <v>131</v>
      </c>
      <c r="AR200" s="667" t="s">
        <v>131</v>
      </c>
      <c r="AS200" s="667" t="s">
        <v>131</v>
      </c>
      <c r="AT200" s="667" t="s">
        <v>131</v>
      </c>
      <c r="AU200" s="667" t="s">
        <v>131</v>
      </c>
      <c r="AV200" s="667" t="s">
        <v>131</v>
      </c>
      <c r="AW200" s="667" t="s">
        <v>131</v>
      </c>
      <c r="AX200" s="667" t="s">
        <v>131</v>
      </c>
      <c r="AY200" s="667" t="s">
        <v>131</v>
      </c>
      <c r="AZ200" s="667" t="s">
        <v>131</v>
      </c>
      <c r="BA200" s="667" t="s">
        <v>131</v>
      </c>
      <c r="BB200" s="667" t="s">
        <v>131</v>
      </c>
      <c r="BC200" s="667" t="s">
        <v>131</v>
      </c>
      <c r="BD200" s="667" t="s">
        <v>131</v>
      </c>
      <c r="BE200" s="959" t="s">
        <v>131</v>
      </c>
      <c r="BF200" s="959" t="s">
        <v>131</v>
      </c>
      <c r="BG200" s="959" t="s">
        <v>131</v>
      </c>
    </row>
    <row r="201" spans="1:59" ht="18" customHeight="1" x14ac:dyDescent="0.25">
      <c r="B201" s="33"/>
      <c r="C201" s="666" t="s">
        <v>298</v>
      </c>
      <c r="D201" s="770" t="s">
        <v>1180</v>
      </c>
      <c r="E201" s="769" t="str">
        <f t="shared" ref="E201:E257" si="13">C201&amp;D201</f>
        <v>Gasolina (l)Furgonetas y furgones (N1)</v>
      </c>
      <c r="F201" s="667">
        <v>2.3519999999999999</v>
      </c>
      <c r="G201" s="667">
        <v>0.68400000000000005</v>
      </c>
      <c r="H201" s="667">
        <v>6.7000000000000004E-2</v>
      </c>
      <c r="I201" s="667">
        <v>2.3519999999999999</v>
      </c>
      <c r="J201" s="667">
        <v>0.67900000000000005</v>
      </c>
      <c r="K201" s="667">
        <v>6.7000000000000004E-2</v>
      </c>
      <c r="L201" s="667">
        <v>2.3519999999999999</v>
      </c>
      <c r="M201" s="667">
        <v>0.67200000000000004</v>
      </c>
      <c r="N201" s="667">
        <v>6.7000000000000004E-2</v>
      </c>
      <c r="O201" s="667">
        <v>2.3519999999999999</v>
      </c>
      <c r="P201" s="667">
        <v>0.65400000000000003</v>
      </c>
      <c r="Q201" s="667">
        <v>6.2E-2</v>
      </c>
      <c r="R201" s="667">
        <v>2.2599999999999998</v>
      </c>
      <c r="S201" s="667">
        <v>0.65100000000000002</v>
      </c>
      <c r="T201" s="667">
        <v>6.0999999999999999E-2</v>
      </c>
      <c r="U201" s="667">
        <v>2.2559999999999998</v>
      </c>
      <c r="V201" s="667">
        <v>0.64800000000000002</v>
      </c>
      <c r="W201" s="667">
        <v>6.0999999999999999E-2</v>
      </c>
      <c r="X201" s="667">
        <v>2.2599999999999998</v>
      </c>
      <c r="Y201" s="667">
        <v>0.64600000000000002</v>
      </c>
      <c r="Z201" s="667">
        <v>6.0999999999999999E-2</v>
      </c>
      <c r="AA201" s="667">
        <v>2.2599999999999998</v>
      </c>
      <c r="AB201" s="667">
        <v>0.64400000000000002</v>
      </c>
      <c r="AC201" s="667">
        <v>6.0999999999999999E-2</v>
      </c>
      <c r="AD201" s="667">
        <v>2.2599999999999998</v>
      </c>
      <c r="AE201" s="667">
        <v>0.63</v>
      </c>
      <c r="AF201" s="667">
        <v>6.2E-2</v>
      </c>
      <c r="AG201" s="667">
        <v>2.2509999999999999</v>
      </c>
      <c r="AH201" s="667">
        <v>0.63300000000000001</v>
      </c>
      <c r="AI201" s="667">
        <v>6.2E-2</v>
      </c>
      <c r="AJ201" s="667">
        <v>2.2349999999999999</v>
      </c>
      <c r="AK201" s="667">
        <v>0.63600000000000001</v>
      </c>
      <c r="AL201" s="667">
        <v>6.0999999999999999E-2</v>
      </c>
      <c r="AM201" s="667">
        <v>2.2109999999999999</v>
      </c>
      <c r="AN201" s="667">
        <v>0.64600000000000002</v>
      </c>
      <c r="AO201" s="667">
        <v>6.2E-2</v>
      </c>
      <c r="AP201" s="667" t="s">
        <v>131</v>
      </c>
      <c r="AQ201" s="667" t="s">
        <v>131</v>
      </c>
      <c r="AR201" s="667" t="s">
        <v>131</v>
      </c>
      <c r="AS201" s="667" t="s">
        <v>131</v>
      </c>
      <c r="AT201" s="667" t="s">
        <v>131</v>
      </c>
      <c r="AU201" s="667" t="s">
        <v>131</v>
      </c>
      <c r="AV201" s="667" t="s">
        <v>131</v>
      </c>
      <c r="AW201" s="667" t="s">
        <v>131</v>
      </c>
      <c r="AX201" s="667" t="s">
        <v>131</v>
      </c>
      <c r="AY201" s="667" t="s">
        <v>131</v>
      </c>
      <c r="AZ201" s="667" t="s">
        <v>131</v>
      </c>
      <c r="BA201" s="667" t="s">
        <v>131</v>
      </c>
      <c r="BB201" s="667" t="s">
        <v>131</v>
      </c>
      <c r="BC201" s="667" t="s">
        <v>131</v>
      </c>
      <c r="BD201" s="667" t="s">
        <v>131</v>
      </c>
      <c r="BE201" s="959" t="s">
        <v>131</v>
      </c>
      <c r="BF201" s="959" t="s">
        <v>131</v>
      </c>
      <c r="BG201" s="959" t="s">
        <v>131</v>
      </c>
    </row>
    <row r="202" spans="1:59" ht="18" customHeight="1" x14ac:dyDescent="0.25">
      <c r="B202" s="33"/>
      <c r="C202" s="666" t="s">
        <v>298</v>
      </c>
      <c r="D202" s="770" t="s">
        <v>1423</v>
      </c>
      <c r="E202" s="769" t="str">
        <f t="shared" si="13"/>
        <v>Gasolina (l)Camiones (N2, N3)</v>
      </c>
      <c r="F202" s="667">
        <v>2.3519999999999999</v>
      </c>
      <c r="G202" s="667">
        <v>0.47299999999999998</v>
      </c>
      <c r="H202" s="667">
        <v>0.02</v>
      </c>
      <c r="I202" s="667">
        <v>2.3519999999999999</v>
      </c>
      <c r="J202" s="667">
        <v>0.47299999999999998</v>
      </c>
      <c r="K202" s="667">
        <v>0.02</v>
      </c>
      <c r="L202" s="667">
        <v>2.3519999999999999</v>
      </c>
      <c r="M202" s="667">
        <v>0.47299999999999998</v>
      </c>
      <c r="N202" s="667">
        <v>0.02</v>
      </c>
      <c r="O202" s="667">
        <v>2.3519999999999999</v>
      </c>
      <c r="P202" s="667">
        <v>0.47</v>
      </c>
      <c r="Q202" s="667">
        <v>0.02</v>
      </c>
      <c r="R202" s="667">
        <v>2.2599999999999998</v>
      </c>
      <c r="S202" s="667">
        <v>0.46600000000000003</v>
      </c>
      <c r="T202" s="667">
        <v>0.02</v>
      </c>
      <c r="U202" s="667">
        <v>2.2559999999999998</v>
      </c>
      <c r="V202" s="667">
        <v>0.46600000000000003</v>
      </c>
      <c r="W202" s="667">
        <v>0.02</v>
      </c>
      <c r="X202" s="667">
        <v>2.2599999999999998</v>
      </c>
      <c r="Y202" s="667">
        <v>0.46600000000000003</v>
      </c>
      <c r="Z202" s="667">
        <v>0.02</v>
      </c>
      <c r="AA202" s="667">
        <v>2.2599999999999998</v>
      </c>
      <c r="AB202" s="667">
        <v>0.46700000000000003</v>
      </c>
      <c r="AC202" s="667">
        <v>0.02</v>
      </c>
      <c r="AD202" s="667">
        <v>2.2599999999999998</v>
      </c>
      <c r="AE202" s="667">
        <v>0.46600000000000003</v>
      </c>
      <c r="AF202" s="667">
        <v>0.02</v>
      </c>
      <c r="AG202" s="667">
        <v>2.2509999999999999</v>
      </c>
      <c r="AH202" s="667">
        <v>0.46600000000000003</v>
      </c>
      <c r="AI202" s="667">
        <v>0.02</v>
      </c>
      <c r="AJ202" s="667">
        <v>2.2349999999999999</v>
      </c>
      <c r="AK202" s="667">
        <v>0.47</v>
      </c>
      <c r="AL202" s="667">
        <v>0.02</v>
      </c>
      <c r="AM202" s="667">
        <v>2.2109999999999999</v>
      </c>
      <c r="AN202" s="667">
        <v>0.47</v>
      </c>
      <c r="AO202" s="667">
        <v>0.02</v>
      </c>
      <c r="AP202" s="667" t="s">
        <v>131</v>
      </c>
      <c r="AQ202" s="667" t="s">
        <v>131</v>
      </c>
      <c r="AR202" s="667" t="s">
        <v>131</v>
      </c>
      <c r="AS202" s="667" t="s">
        <v>131</v>
      </c>
      <c r="AT202" s="667" t="s">
        <v>131</v>
      </c>
      <c r="AU202" s="667" t="s">
        <v>131</v>
      </c>
      <c r="AV202" s="667" t="s">
        <v>131</v>
      </c>
      <c r="AW202" s="667" t="s">
        <v>131</v>
      </c>
      <c r="AX202" s="667" t="s">
        <v>131</v>
      </c>
      <c r="AY202" s="667" t="s">
        <v>131</v>
      </c>
      <c r="AZ202" s="667" t="s">
        <v>131</v>
      </c>
      <c r="BA202" s="667" t="s">
        <v>131</v>
      </c>
      <c r="BB202" s="667" t="s">
        <v>131</v>
      </c>
      <c r="BC202" s="667" t="s">
        <v>131</v>
      </c>
      <c r="BD202" s="667" t="s">
        <v>131</v>
      </c>
      <c r="BE202" s="959" t="s">
        <v>131</v>
      </c>
      <c r="BF202" s="959" t="s">
        <v>131</v>
      </c>
      <c r="BG202" s="959" t="s">
        <v>131</v>
      </c>
    </row>
    <row r="203" spans="1:59" ht="18" customHeight="1" x14ac:dyDescent="0.25">
      <c r="B203" s="33"/>
      <c r="C203" s="666" t="s">
        <v>298</v>
      </c>
      <c r="D203" s="770" t="s">
        <v>1425</v>
      </c>
      <c r="E203" s="769" t="str">
        <f t="shared" si="13"/>
        <v>Gasolina (l)Ciclomotores (L1e, L2e)</v>
      </c>
      <c r="F203" s="667">
        <v>2.3879999999999999</v>
      </c>
      <c r="G203" s="667">
        <v>1.054</v>
      </c>
      <c r="H203" s="667">
        <v>3.7999999999999999E-2</v>
      </c>
      <c r="I203" s="667">
        <v>2.3879999999999999</v>
      </c>
      <c r="J203" s="667">
        <v>1.0029999999999999</v>
      </c>
      <c r="K203" s="667">
        <v>3.9E-2</v>
      </c>
      <c r="L203" s="667">
        <v>2.3879999999999999</v>
      </c>
      <c r="M203" s="667">
        <v>0.98099999999999998</v>
      </c>
      <c r="N203" s="667">
        <v>3.9E-2</v>
      </c>
      <c r="O203" s="667">
        <v>2.3879999999999999</v>
      </c>
      <c r="P203" s="667">
        <v>0.96599999999999997</v>
      </c>
      <c r="Q203" s="667">
        <v>3.9E-2</v>
      </c>
      <c r="R203" s="667">
        <v>2.2959999999999998</v>
      </c>
      <c r="S203" s="667">
        <v>0.95299999999999996</v>
      </c>
      <c r="T203" s="667">
        <v>3.9E-2</v>
      </c>
      <c r="U203" s="667">
        <v>2.2909999999999999</v>
      </c>
      <c r="V203" s="667">
        <v>0.94799999999999995</v>
      </c>
      <c r="W203" s="667">
        <v>3.9E-2</v>
      </c>
      <c r="X203" s="667">
        <v>2.2959999999999998</v>
      </c>
      <c r="Y203" s="667">
        <v>0.94699999999999995</v>
      </c>
      <c r="Z203" s="667">
        <v>3.9E-2</v>
      </c>
      <c r="AA203" s="667">
        <v>2.2959999999999998</v>
      </c>
      <c r="AB203" s="667">
        <v>0.94899999999999995</v>
      </c>
      <c r="AC203" s="667">
        <v>3.9E-2</v>
      </c>
      <c r="AD203" s="667">
        <v>2.2959999999999998</v>
      </c>
      <c r="AE203" s="667">
        <v>0.97</v>
      </c>
      <c r="AF203" s="667">
        <v>3.9E-2</v>
      </c>
      <c r="AG203" s="667">
        <v>2.2869999999999999</v>
      </c>
      <c r="AH203" s="667">
        <v>0.97</v>
      </c>
      <c r="AI203" s="667">
        <v>3.9E-2</v>
      </c>
      <c r="AJ203" s="667">
        <v>2.27</v>
      </c>
      <c r="AK203" s="667">
        <v>0.97799999999999998</v>
      </c>
      <c r="AL203" s="667">
        <v>3.9E-2</v>
      </c>
      <c r="AM203" s="667">
        <v>2.2469999999999999</v>
      </c>
      <c r="AN203" s="667">
        <v>0.97799999999999998</v>
      </c>
      <c r="AO203" s="667">
        <v>3.9E-2</v>
      </c>
      <c r="AP203" s="667" t="s">
        <v>131</v>
      </c>
      <c r="AQ203" s="667" t="s">
        <v>131</v>
      </c>
      <c r="AR203" s="667" t="s">
        <v>131</v>
      </c>
      <c r="AS203" s="667" t="s">
        <v>131</v>
      </c>
      <c r="AT203" s="667" t="s">
        <v>131</v>
      </c>
      <c r="AU203" s="667" t="s">
        <v>131</v>
      </c>
      <c r="AV203" s="667" t="s">
        <v>131</v>
      </c>
      <c r="AW203" s="667" t="s">
        <v>131</v>
      </c>
      <c r="AX203" s="667" t="s">
        <v>131</v>
      </c>
      <c r="AY203" s="667" t="s">
        <v>131</v>
      </c>
      <c r="AZ203" s="667" t="s">
        <v>131</v>
      </c>
      <c r="BA203" s="667" t="s">
        <v>131</v>
      </c>
      <c r="BB203" s="667" t="s">
        <v>131</v>
      </c>
      <c r="BC203" s="667" t="s">
        <v>131</v>
      </c>
      <c r="BD203" s="667" t="s">
        <v>131</v>
      </c>
      <c r="BE203" s="959" t="s">
        <v>131</v>
      </c>
      <c r="BF203" s="959" t="s">
        <v>131</v>
      </c>
      <c r="BG203" s="959" t="s">
        <v>131</v>
      </c>
    </row>
    <row r="204" spans="1:59" ht="18" customHeight="1" x14ac:dyDescent="0.25">
      <c r="B204" s="33"/>
      <c r="C204" s="666" t="s">
        <v>298</v>
      </c>
      <c r="D204" s="770" t="s">
        <v>1426</v>
      </c>
      <c r="E204" s="769" t="str">
        <f t="shared" si="13"/>
        <v>Gasolina (l)Motocicletas (L3e, L4e, L5e, L6e, L7e)</v>
      </c>
      <c r="F204" s="667">
        <v>2.3879999999999999</v>
      </c>
      <c r="G204" s="667">
        <v>3.238</v>
      </c>
      <c r="H204" s="667">
        <v>4.4999999999999998E-2</v>
      </c>
      <c r="I204" s="667">
        <v>2.3879999999999999</v>
      </c>
      <c r="J204" s="667">
        <v>2.8889999999999998</v>
      </c>
      <c r="K204" s="667">
        <v>4.4999999999999998E-2</v>
      </c>
      <c r="L204" s="667">
        <v>2.3879999999999999</v>
      </c>
      <c r="M204" s="667">
        <v>2.69</v>
      </c>
      <c r="N204" s="667">
        <v>4.3999999999999997E-2</v>
      </c>
      <c r="O204" s="667">
        <v>2.3879999999999999</v>
      </c>
      <c r="P204" s="667">
        <v>2.496</v>
      </c>
      <c r="Q204" s="667">
        <v>4.3999999999999997E-2</v>
      </c>
      <c r="R204" s="667">
        <v>2.2959999999999998</v>
      </c>
      <c r="S204" s="667">
        <v>2.4169999999999998</v>
      </c>
      <c r="T204" s="667">
        <v>4.2999999999999997E-2</v>
      </c>
      <c r="U204" s="667">
        <v>2.2909999999999999</v>
      </c>
      <c r="V204" s="667">
        <v>2.367</v>
      </c>
      <c r="W204" s="667">
        <v>4.2999999999999997E-2</v>
      </c>
      <c r="X204" s="667">
        <v>2.2959999999999998</v>
      </c>
      <c r="Y204" s="667">
        <v>2.3450000000000002</v>
      </c>
      <c r="Z204" s="667">
        <v>4.3999999999999997E-2</v>
      </c>
      <c r="AA204" s="667">
        <v>2.2959999999999998</v>
      </c>
      <c r="AB204" s="667">
        <v>2.319</v>
      </c>
      <c r="AC204" s="667">
        <v>4.3999999999999997E-2</v>
      </c>
      <c r="AD204" s="667">
        <v>2.2959999999999998</v>
      </c>
      <c r="AE204" s="667">
        <v>2.335</v>
      </c>
      <c r="AF204" s="667">
        <v>4.2999999999999997E-2</v>
      </c>
      <c r="AG204" s="667">
        <v>2.2869999999999999</v>
      </c>
      <c r="AH204" s="667">
        <v>2.29</v>
      </c>
      <c r="AI204" s="667">
        <v>4.2999999999999997E-2</v>
      </c>
      <c r="AJ204" s="667">
        <v>2.27</v>
      </c>
      <c r="AK204" s="667">
        <v>2.29</v>
      </c>
      <c r="AL204" s="667">
        <v>4.3999999999999997E-2</v>
      </c>
      <c r="AM204" s="667">
        <v>2.2469999999999999</v>
      </c>
      <c r="AN204" s="667">
        <v>2.2559999999999998</v>
      </c>
      <c r="AO204" s="667">
        <v>4.3999999999999997E-2</v>
      </c>
      <c r="AP204" s="667" t="s">
        <v>131</v>
      </c>
      <c r="AQ204" s="667" t="s">
        <v>131</v>
      </c>
      <c r="AR204" s="667" t="s">
        <v>131</v>
      </c>
      <c r="AS204" s="667" t="s">
        <v>131</v>
      </c>
      <c r="AT204" s="667" t="s">
        <v>131</v>
      </c>
      <c r="AU204" s="667" t="s">
        <v>131</v>
      </c>
      <c r="AV204" s="667" t="s">
        <v>131</v>
      </c>
      <c r="AW204" s="667" t="s">
        <v>131</v>
      </c>
      <c r="AX204" s="667" t="s">
        <v>131</v>
      </c>
      <c r="AY204" s="667" t="s">
        <v>131</v>
      </c>
      <c r="AZ204" s="667" t="s">
        <v>131</v>
      </c>
      <c r="BA204" s="667" t="s">
        <v>131</v>
      </c>
      <c r="BB204" s="667" t="s">
        <v>131</v>
      </c>
      <c r="BC204" s="667" t="s">
        <v>131</v>
      </c>
      <c r="BD204" s="667" t="s">
        <v>131</v>
      </c>
      <c r="BE204" s="959" t="s">
        <v>131</v>
      </c>
      <c r="BF204" s="959" t="s">
        <v>131</v>
      </c>
      <c r="BG204" s="959" t="s">
        <v>131</v>
      </c>
    </row>
    <row r="205" spans="1:59" ht="18" customHeight="1" x14ac:dyDescent="0.25">
      <c r="B205" s="33"/>
      <c r="C205" s="666" t="s">
        <v>724</v>
      </c>
      <c r="D205" s="770" t="s">
        <v>1179</v>
      </c>
      <c r="E205" s="769" t="str">
        <f t="shared" si="13"/>
        <v>E5 (l)Turismos (M1)</v>
      </c>
      <c r="F205" s="667" t="s">
        <v>131</v>
      </c>
      <c r="G205" s="667" t="s">
        <v>131</v>
      </c>
      <c r="H205" s="667" t="s">
        <v>131</v>
      </c>
      <c r="I205" s="667" t="s">
        <v>131</v>
      </c>
      <c r="J205" s="667" t="s">
        <v>131</v>
      </c>
      <c r="K205" s="667" t="s">
        <v>131</v>
      </c>
      <c r="L205" s="667" t="s">
        <v>131</v>
      </c>
      <c r="M205" s="667" t="s">
        <v>131</v>
      </c>
      <c r="N205" s="667" t="s">
        <v>131</v>
      </c>
      <c r="O205" s="667" t="s">
        <v>131</v>
      </c>
      <c r="P205" s="667" t="s">
        <v>131</v>
      </c>
      <c r="Q205" s="667" t="s">
        <v>131</v>
      </c>
      <c r="R205" s="667" t="s">
        <v>131</v>
      </c>
      <c r="S205" s="667" t="s">
        <v>131</v>
      </c>
      <c r="T205" s="667" t="s">
        <v>131</v>
      </c>
      <c r="U205" s="667" t="s">
        <v>131</v>
      </c>
      <c r="V205" s="667" t="s">
        <v>131</v>
      </c>
      <c r="W205" s="667" t="s">
        <v>131</v>
      </c>
      <c r="X205" s="667" t="s">
        <v>131</v>
      </c>
      <c r="Y205" s="667" t="s">
        <v>131</v>
      </c>
      <c r="Z205" s="667" t="s">
        <v>131</v>
      </c>
      <c r="AA205" s="667" t="s">
        <v>131</v>
      </c>
      <c r="AB205" s="667" t="s">
        <v>131</v>
      </c>
      <c r="AC205" s="667" t="s">
        <v>131</v>
      </c>
      <c r="AD205" s="667" t="s">
        <v>131</v>
      </c>
      <c r="AE205" s="667" t="s">
        <v>131</v>
      </c>
      <c r="AF205" s="667" t="s">
        <v>131</v>
      </c>
      <c r="AG205" s="667" t="s">
        <v>131</v>
      </c>
      <c r="AH205" s="667" t="s">
        <v>131</v>
      </c>
      <c r="AI205" s="667" t="s">
        <v>131</v>
      </c>
      <c r="AJ205" s="667" t="s">
        <v>131</v>
      </c>
      <c r="AK205" s="667" t="s">
        <v>131</v>
      </c>
      <c r="AL205" s="667" t="s">
        <v>131</v>
      </c>
      <c r="AM205" s="667" t="s">
        <v>131</v>
      </c>
      <c r="AN205" s="667" t="s">
        <v>131</v>
      </c>
      <c r="AO205" s="667" t="s">
        <v>131</v>
      </c>
      <c r="AP205" s="667">
        <v>2.2370000000000001</v>
      </c>
      <c r="AQ205" s="667">
        <v>0.23799999999999999</v>
      </c>
      <c r="AR205" s="667">
        <v>2.5999999999999999E-2</v>
      </c>
      <c r="AS205" s="667">
        <v>2.2370000000000001</v>
      </c>
      <c r="AT205" s="667">
        <v>0.23200000000000001</v>
      </c>
      <c r="AU205" s="667">
        <v>2.4E-2</v>
      </c>
      <c r="AV205" s="667">
        <v>2.2370000000000001</v>
      </c>
      <c r="AW205" s="667">
        <v>0.22800000000000001</v>
      </c>
      <c r="AX205" s="667">
        <v>2.3E-2</v>
      </c>
      <c r="AY205" s="668">
        <v>2.2370000000000001</v>
      </c>
      <c r="AZ205" s="668">
        <v>0.22700000000000001</v>
      </c>
      <c r="BA205" s="668">
        <v>2.1999999999999999E-2</v>
      </c>
      <c r="BB205" s="668">
        <v>2.2370000000000001</v>
      </c>
      <c r="BC205" s="668">
        <v>0.22500000000000001</v>
      </c>
      <c r="BD205" s="668">
        <v>2.1000000000000001E-2</v>
      </c>
      <c r="BE205" s="959">
        <v>2.2370000000000001</v>
      </c>
      <c r="BF205" s="959">
        <v>0.22600000000000001</v>
      </c>
      <c r="BG205" s="959">
        <v>2.1999999999999999E-2</v>
      </c>
    </row>
    <row r="206" spans="1:59" ht="18" customHeight="1" x14ac:dyDescent="0.25">
      <c r="B206" s="33"/>
      <c r="C206" s="666" t="s">
        <v>479</v>
      </c>
      <c r="D206" s="770" t="s">
        <v>1180</v>
      </c>
      <c r="E206" s="769" t="str">
        <f t="shared" si="13"/>
        <v>E5 (l)Furgonetas y furgones (N1)</v>
      </c>
      <c r="F206" s="667" t="s">
        <v>131</v>
      </c>
      <c r="G206" s="667" t="s">
        <v>131</v>
      </c>
      <c r="H206" s="667" t="s">
        <v>131</v>
      </c>
      <c r="I206" s="667" t="s">
        <v>131</v>
      </c>
      <c r="J206" s="667" t="s">
        <v>131</v>
      </c>
      <c r="K206" s="667" t="s">
        <v>131</v>
      </c>
      <c r="L206" s="667" t="s">
        <v>131</v>
      </c>
      <c r="M206" s="667" t="s">
        <v>131</v>
      </c>
      <c r="N206" s="667" t="s">
        <v>131</v>
      </c>
      <c r="O206" s="667" t="s">
        <v>131</v>
      </c>
      <c r="P206" s="667" t="s">
        <v>131</v>
      </c>
      <c r="Q206" s="667" t="s">
        <v>131</v>
      </c>
      <c r="R206" s="667" t="s">
        <v>131</v>
      </c>
      <c r="S206" s="667" t="s">
        <v>131</v>
      </c>
      <c r="T206" s="667" t="s">
        <v>131</v>
      </c>
      <c r="U206" s="667" t="s">
        <v>131</v>
      </c>
      <c r="V206" s="667" t="s">
        <v>131</v>
      </c>
      <c r="W206" s="667" t="s">
        <v>131</v>
      </c>
      <c r="X206" s="667" t="s">
        <v>131</v>
      </c>
      <c r="Y206" s="667" t="s">
        <v>131</v>
      </c>
      <c r="Z206" s="667" t="s">
        <v>131</v>
      </c>
      <c r="AA206" s="667" t="s">
        <v>131</v>
      </c>
      <c r="AB206" s="667" t="s">
        <v>131</v>
      </c>
      <c r="AC206" s="667" t="s">
        <v>131</v>
      </c>
      <c r="AD206" s="667" t="s">
        <v>131</v>
      </c>
      <c r="AE206" s="667" t="s">
        <v>131</v>
      </c>
      <c r="AF206" s="667" t="s">
        <v>131</v>
      </c>
      <c r="AG206" s="667" t="s">
        <v>131</v>
      </c>
      <c r="AH206" s="667" t="s">
        <v>131</v>
      </c>
      <c r="AI206" s="667" t="s">
        <v>131</v>
      </c>
      <c r="AJ206" s="667" t="s">
        <v>131</v>
      </c>
      <c r="AK206" s="667" t="s">
        <v>131</v>
      </c>
      <c r="AL206" s="667" t="s">
        <v>131</v>
      </c>
      <c r="AM206" s="667" t="s">
        <v>131</v>
      </c>
      <c r="AN206" s="667" t="s">
        <v>131</v>
      </c>
      <c r="AO206" s="667" t="s">
        <v>131</v>
      </c>
      <c r="AP206" s="667">
        <v>2.2349999999999999</v>
      </c>
      <c r="AQ206" s="667">
        <v>0.60799999999999998</v>
      </c>
      <c r="AR206" s="667">
        <v>5.8000000000000003E-2</v>
      </c>
      <c r="AS206" s="667">
        <v>2.2349999999999999</v>
      </c>
      <c r="AT206" s="667">
        <v>0.54900000000000004</v>
      </c>
      <c r="AU206" s="667">
        <v>5.2999999999999999E-2</v>
      </c>
      <c r="AV206" s="667">
        <v>2.2349999999999999</v>
      </c>
      <c r="AW206" s="667">
        <v>0.44800000000000001</v>
      </c>
      <c r="AX206" s="667">
        <v>4.3999999999999997E-2</v>
      </c>
      <c r="AY206" s="668">
        <v>2.2349999999999999</v>
      </c>
      <c r="AZ206" s="668">
        <v>0.36599999999999999</v>
      </c>
      <c r="BA206" s="668">
        <v>3.6999999999999998E-2</v>
      </c>
      <c r="BB206" s="668">
        <v>2.2349999999999999</v>
      </c>
      <c r="BC206" s="668">
        <v>0.182</v>
      </c>
      <c r="BD206" s="668">
        <v>2.1000000000000001E-2</v>
      </c>
      <c r="BE206" s="959">
        <v>2.2349999999999999</v>
      </c>
      <c r="BF206" s="959">
        <v>0.18099999999999999</v>
      </c>
      <c r="BG206" s="959">
        <v>2.1000000000000001E-2</v>
      </c>
    </row>
    <row r="207" spans="1:59" ht="18" customHeight="1" x14ac:dyDescent="0.25">
      <c r="B207" s="33"/>
      <c r="C207" s="666" t="s">
        <v>479</v>
      </c>
      <c r="D207" s="770" t="s">
        <v>1423</v>
      </c>
      <c r="E207" s="769" t="str">
        <f t="shared" si="13"/>
        <v>E5 (l)Camiones (N2, N3)</v>
      </c>
      <c r="F207" s="667" t="s">
        <v>131</v>
      </c>
      <c r="G207" s="667" t="s">
        <v>131</v>
      </c>
      <c r="H207" s="667" t="s">
        <v>131</v>
      </c>
      <c r="I207" s="667" t="s">
        <v>131</v>
      </c>
      <c r="J207" s="667" t="s">
        <v>131</v>
      </c>
      <c r="K207" s="667" t="s">
        <v>131</v>
      </c>
      <c r="L207" s="667" t="s">
        <v>131</v>
      </c>
      <c r="M207" s="667" t="s">
        <v>131</v>
      </c>
      <c r="N207" s="667" t="s">
        <v>131</v>
      </c>
      <c r="O207" s="667" t="s">
        <v>131</v>
      </c>
      <c r="P207" s="667" t="s">
        <v>131</v>
      </c>
      <c r="Q207" s="667" t="s">
        <v>131</v>
      </c>
      <c r="R207" s="667" t="s">
        <v>131</v>
      </c>
      <c r="S207" s="667" t="s">
        <v>131</v>
      </c>
      <c r="T207" s="667" t="s">
        <v>131</v>
      </c>
      <c r="U207" s="667" t="s">
        <v>131</v>
      </c>
      <c r="V207" s="667" t="s">
        <v>131</v>
      </c>
      <c r="W207" s="667" t="s">
        <v>131</v>
      </c>
      <c r="X207" s="667" t="s">
        <v>131</v>
      </c>
      <c r="Y207" s="667" t="s">
        <v>131</v>
      </c>
      <c r="Z207" s="667" t="s">
        <v>131</v>
      </c>
      <c r="AA207" s="667" t="s">
        <v>131</v>
      </c>
      <c r="AB207" s="667" t="s">
        <v>131</v>
      </c>
      <c r="AC207" s="667" t="s">
        <v>131</v>
      </c>
      <c r="AD207" s="667" t="s">
        <v>131</v>
      </c>
      <c r="AE207" s="667" t="s">
        <v>131</v>
      </c>
      <c r="AF207" s="667" t="s">
        <v>131</v>
      </c>
      <c r="AG207" s="667" t="s">
        <v>131</v>
      </c>
      <c r="AH207" s="667" t="s">
        <v>131</v>
      </c>
      <c r="AI207" s="667" t="s">
        <v>131</v>
      </c>
      <c r="AJ207" s="667" t="s">
        <v>131</v>
      </c>
      <c r="AK207" s="667" t="s">
        <v>131</v>
      </c>
      <c r="AL207" s="667" t="s">
        <v>131</v>
      </c>
      <c r="AM207" s="667" t="s">
        <v>131</v>
      </c>
      <c r="AN207" s="667" t="s">
        <v>131</v>
      </c>
      <c r="AO207" s="667" t="s">
        <v>131</v>
      </c>
      <c r="AP207" s="667">
        <v>2.2349999999999999</v>
      </c>
      <c r="AQ207" s="667">
        <v>0.46899999999999997</v>
      </c>
      <c r="AR207" s="667">
        <v>0.02</v>
      </c>
      <c r="AS207" s="667">
        <v>2.2349999999999999</v>
      </c>
      <c r="AT207" s="667">
        <v>0.47099999999999997</v>
      </c>
      <c r="AU207" s="667">
        <v>0.02</v>
      </c>
      <c r="AV207" s="667">
        <v>2.2349999999999999</v>
      </c>
      <c r="AW207" s="667">
        <v>0.47199999999999998</v>
      </c>
      <c r="AX207" s="667">
        <v>0.02</v>
      </c>
      <c r="AY207" s="668">
        <v>2.2349999999999999</v>
      </c>
      <c r="AZ207" s="668">
        <v>0.47099999999999997</v>
      </c>
      <c r="BA207" s="668">
        <v>0.02</v>
      </c>
      <c r="BB207" s="668">
        <v>2.2349999999999999</v>
      </c>
      <c r="BC207" s="668">
        <v>0.47199999999999998</v>
      </c>
      <c r="BD207" s="668">
        <v>0.02</v>
      </c>
      <c r="BE207" s="959">
        <v>2.2349999999999999</v>
      </c>
      <c r="BF207" s="959">
        <v>0.47</v>
      </c>
      <c r="BG207" s="959">
        <v>0.02</v>
      </c>
    </row>
    <row r="208" spans="1:59" ht="18" customHeight="1" x14ac:dyDescent="0.25">
      <c r="B208" s="33"/>
      <c r="C208" s="666" t="s">
        <v>479</v>
      </c>
      <c r="D208" s="770" t="s">
        <v>1425</v>
      </c>
      <c r="E208" s="769" t="str">
        <f t="shared" si="13"/>
        <v>E5 (l)Ciclomotores (L1e, L2e)</v>
      </c>
      <c r="F208" s="667" t="s">
        <v>131</v>
      </c>
      <c r="G208" s="667" t="s">
        <v>131</v>
      </c>
      <c r="H208" s="667" t="s">
        <v>131</v>
      </c>
      <c r="I208" s="667" t="s">
        <v>131</v>
      </c>
      <c r="J208" s="667" t="s">
        <v>131</v>
      </c>
      <c r="K208" s="667" t="s">
        <v>131</v>
      </c>
      <c r="L208" s="667" t="s">
        <v>131</v>
      </c>
      <c r="M208" s="667" t="s">
        <v>131</v>
      </c>
      <c r="N208" s="667" t="s">
        <v>131</v>
      </c>
      <c r="O208" s="667" t="s">
        <v>131</v>
      </c>
      <c r="P208" s="667" t="s">
        <v>131</v>
      </c>
      <c r="Q208" s="667" t="s">
        <v>131</v>
      </c>
      <c r="R208" s="667" t="s">
        <v>131</v>
      </c>
      <c r="S208" s="667" t="s">
        <v>131</v>
      </c>
      <c r="T208" s="667" t="s">
        <v>131</v>
      </c>
      <c r="U208" s="667" t="s">
        <v>131</v>
      </c>
      <c r="V208" s="667" t="s">
        <v>131</v>
      </c>
      <c r="W208" s="667" t="s">
        <v>131</v>
      </c>
      <c r="X208" s="667" t="s">
        <v>131</v>
      </c>
      <c r="Y208" s="667" t="s">
        <v>131</v>
      </c>
      <c r="Z208" s="667" t="s">
        <v>131</v>
      </c>
      <c r="AA208" s="667" t="s">
        <v>131</v>
      </c>
      <c r="AB208" s="667" t="s">
        <v>131</v>
      </c>
      <c r="AC208" s="667" t="s">
        <v>131</v>
      </c>
      <c r="AD208" s="667" t="s">
        <v>131</v>
      </c>
      <c r="AE208" s="667" t="s">
        <v>131</v>
      </c>
      <c r="AF208" s="667" t="s">
        <v>131</v>
      </c>
      <c r="AG208" s="667" t="s">
        <v>131</v>
      </c>
      <c r="AH208" s="667" t="s">
        <v>131</v>
      </c>
      <c r="AI208" s="667" t="s">
        <v>131</v>
      </c>
      <c r="AJ208" s="667" t="s">
        <v>131</v>
      </c>
      <c r="AK208" s="667" t="s">
        <v>131</v>
      </c>
      <c r="AL208" s="667" t="s">
        <v>131</v>
      </c>
      <c r="AM208" s="667" t="s">
        <v>131</v>
      </c>
      <c r="AN208" s="667" t="s">
        <v>131</v>
      </c>
      <c r="AO208" s="667" t="s">
        <v>131</v>
      </c>
      <c r="AP208" s="667">
        <v>2.27</v>
      </c>
      <c r="AQ208" s="667">
        <v>0.97699999999999998</v>
      </c>
      <c r="AR208" s="667">
        <v>3.9E-2</v>
      </c>
      <c r="AS208" s="667">
        <v>2.27</v>
      </c>
      <c r="AT208" s="667">
        <v>0.98099999999999998</v>
      </c>
      <c r="AU208" s="667">
        <v>0.04</v>
      </c>
      <c r="AV208" s="667">
        <v>2.27</v>
      </c>
      <c r="AW208" s="667">
        <v>0.98399999999999999</v>
      </c>
      <c r="AX208" s="667">
        <v>0.04</v>
      </c>
      <c r="AY208" s="668">
        <v>2.27</v>
      </c>
      <c r="AZ208" s="668">
        <v>0.98199999999999998</v>
      </c>
      <c r="BA208" s="668">
        <v>0.04</v>
      </c>
      <c r="BB208" s="668">
        <v>2.27</v>
      </c>
      <c r="BC208" s="668">
        <v>0.98399999999999999</v>
      </c>
      <c r="BD208" s="668">
        <v>0.04</v>
      </c>
      <c r="BE208" s="959">
        <v>2.27</v>
      </c>
      <c r="BF208" s="959">
        <v>0.98099999999999998</v>
      </c>
      <c r="BG208" s="959">
        <v>0.04</v>
      </c>
    </row>
    <row r="209" spans="2:60" ht="18" customHeight="1" x14ac:dyDescent="0.25">
      <c r="B209" s="33"/>
      <c r="C209" s="666" t="s">
        <v>479</v>
      </c>
      <c r="D209" s="770" t="s">
        <v>1426</v>
      </c>
      <c r="E209" s="769" t="str">
        <f t="shared" si="13"/>
        <v>E5 (l)Motocicletas (L3e, L4e, L5e, L6e, L7e)</v>
      </c>
      <c r="F209" s="667" t="s">
        <v>131</v>
      </c>
      <c r="G209" s="667" t="s">
        <v>131</v>
      </c>
      <c r="H209" s="667" t="s">
        <v>131</v>
      </c>
      <c r="I209" s="667" t="s">
        <v>131</v>
      </c>
      <c r="J209" s="667" t="s">
        <v>131</v>
      </c>
      <c r="K209" s="667" t="s">
        <v>131</v>
      </c>
      <c r="L209" s="667" t="s">
        <v>131</v>
      </c>
      <c r="M209" s="667" t="s">
        <v>131</v>
      </c>
      <c r="N209" s="667" t="s">
        <v>131</v>
      </c>
      <c r="O209" s="667" t="s">
        <v>131</v>
      </c>
      <c r="P209" s="667" t="s">
        <v>131</v>
      </c>
      <c r="Q209" s="667" t="s">
        <v>131</v>
      </c>
      <c r="R209" s="667" t="s">
        <v>131</v>
      </c>
      <c r="S209" s="667" t="s">
        <v>131</v>
      </c>
      <c r="T209" s="667" t="s">
        <v>131</v>
      </c>
      <c r="U209" s="667" t="s">
        <v>131</v>
      </c>
      <c r="V209" s="667" t="s">
        <v>131</v>
      </c>
      <c r="W209" s="667" t="s">
        <v>131</v>
      </c>
      <c r="X209" s="667" t="s">
        <v>131</v>
      </c>
      <c r="Y209" s="667" t="s">
        <v>131</v>
      </c>
      <c r="Z209" s="667" t="s">
        <v>131</v>
      </c>
      <c r="AA209" s="667" t="s">
        <v>131</v>
      </c>
      <c r="AB209" s="667" t="s">
        <v>131</v>
      </c>
      <c r="AC209" s="667" t="s">
        <v>131</v>
      </c>
      <c r="AD209" s="667" t="s">
        <v>131</v>
      </c>
      <c r="AE209" s="667" t="s">
        <v>131</v>
      </c>
      <c r="AF209" s="667" t="s">
        <v>131</v>
      </c>
      <c r="AG209" s="667" t="s">
        <v>131</v>
      </c>
      <c r="AH209" s="667" t="s">
        <v>131</v>
      </c>
      <c r="AI209" s="667" t="s">
        <v>131</v>
      </c>
      <c r="AJ209" s="667" t="s">
        <v>131</v>
      </c>
      <c r="AK209" s="667" t="s">
        <v>131</v>
      </c>
      <c r="AL209" s="667" t="s">
        <v>131</v>
      </c>
      <c r="AM209" s="667" t="s">
        <v>131</v>
      </c>
      <c r="AN209" s="667" t="s">
        <v>131</v>
      </c>
      <c r="AO209" s="667" t="s">
        <v>131</v>
      </c>
      <c r="AP209" s="667">
        <v>2.27</v>
      </c>
      <c r="AQ209" s="667">
        <v>2.226</v>
      </c>
      <c r="AR209" s="667">
        <v>4.3999999999999997E-2</v>
      </c>
      <c r="AS209" s="667">
        <v>2.27</v>
      </c>
      <c r="AT209" s="667">
        <v>2.181</v>
      </c>
      <c r="AU209" s="667">
        <v>4.3999999999999997E-2</v>
      </c>
      <c r="AV209" s="667">
        <v>2.27</v>
      </c>
      <c r="AW209" s="667">
        <v>2.1349999999999998</v>
      </c>
      <c r="AX209" s="667">
        <v>4.4999999999999998E-2</v>
      </c>
      <c r="AY209" s="668">
        <v>2.27</v>
      </c>
      <c r="AZ209" s="668">
        <v>2.0289999999999999</v>
      </c>
      <c r="BA209" s="668">
        <v>4.5999999999999999E-2</v>
      </c>
      <c r="BB209" s="668">
        <v>2.27</v>
      </c>
      <c r="BC209" s="668">
        <v>1.9390000000000001</v>
      </c>
      <c r="BD209" s="668">
        <v>4.7E-2</v>
      </c>
      <c r="BE209" s="959">
        <v>2.27</v>
      </c>
      <c r="BF209" s="959">
        <v>1.911</v>
      </c>
      <c r="BG209" s="959">
        <v>4.7E-2</v>
      </c>
    </row>
    <row r="210" spans="2:60" ht="18" customHeight="1" x14ac:dyDescent="0.25">
      <c r="B210" s="33"/>
      <c r="C210" s="666" t="s">
        <v>725</v>
      </c>
      <c r="D210" s="770" t="s">
        <v>1179</v>
      </c>
      <c r="E210" s="769" t="str">
        <f t="shared" si="13"/>
        <v>E10 (l)Turismos (M1)</v>
      </c>
      <c r="F210" s="667" t="s">
        <v>131</v>
      </c>
      <c r="G210" s="667" t="s">
        <v>131</v>
      </c>
      <c r="H210" s="667" t="s">
        <v>131</v>
      </c>
      <c r="I210" s="667" t="s">
        <v>131</v>
      </c>
      <c r="J210" s="667" t="s">
        <v>131</v>
      </c>
      <c r="K210" s="667" t="s">
        <v>131</v>
      </c>
      <c r="L210" s="667" t="s">
        <v>131</v>
      </c>
      <c r="M210" s="667" t="s">
        <v>131</v>
      </c>
      <c r="N210" s="667" t="s">
        <v>131</v>
      </c>
      <c r="O210" s="667" t="s">
        <v>131</v>
      </c>
      <c r="P210" s="667" t="s">
        <v>131</v>
      </c>
      <c r="Q210" s="667" t="s">
        <v>131</v>
      </c>
      <c r="R210" s="667" t="s">
        <v>131</v>
      </c>
      <c r="S210" s="667" t="s">
        <v>131</v>
      </c>
      <c r="T210" s="667" t="s">
        <v>131</v>
      </c>
      <c r="U210" s="667" t="s">
        <v>131</v>
      </c>
      <c r="V210" s="667" t="s">
        <v>131</v>
      </c>
      <c r="W210" s="667" t="s">
        <v>131</v>
      </c>
      <c r="X210" s="667" t="s">
        <v>131</v>
      </c>
      <c r="Y210" s="667" t="s">
        <v>131</v>
      </c>
      <c r="Z210" s="667" t="s">
        <v>131</v>
      </c>
      <c r="AA210" s="667" t="s">
        <v>131</v>
      </c>
      <c r="AB210" s="667" t="s">
        <v>131</v>
      </c>
      <c r="AC210" s="667" t="s">
        <v>131</v>
      </c>
      <c r="AD210" s="667" t="s">
        <v>131</v>
      </c>
      <c r="AE210" s="667" t="s">
        <v>131</v>
      </c>
      <c r="AF210" s="667" t="s">
        <v>131</v>
      </c>
      <c r="AG210" s="667" t="s">
        <v>131</v>
      </c>
      <c r="AH210" s="667" t="s">
        <v>131</v>
      </c>
      <c r="AI210" s="667" t="s">
        <v>131</v>
      </c>
      <c r="AJ210" s="667" t="s">
        <v>131</v>
      </c>
      <c r="AK210" s="667" t="s">
        <v>131</v>
      </c>
      <c r="AL210" s="667" t="s">
        <v>131</v>
      </c>
      <c r="AM210" s="667" t="s">
        <v>131</v>
      </c>
      <c r="AN210" s="667" t="s">
        <v>131</v>
      </c>
      <c r="AO210" s="667" t="s">
        <v>131</v>
      </c>
      <c r="AP210" s="667">
        <v>2.1190000000000002</v>
      </c>
      <c r="AQ210" s="667">
        <v>0.23799999999999999</v>
      </c>
      <c r="AR210" s="667">
        <v>2.5999999999999999E-2</v>
      </c>
      <c r="AS210" s="667">
        <v>2.1190000000000002</v>
      </c>
      <c r="AT210" s="667">
        <v>0.23200000000000001</v>
      </c>
      <c r="AU210" s="667">
        <v>2.4E-2</v>
      </c>
      <c r="AV210" s="667">
        <v>2.1190000000000002</v>
      </c>
      <c r="AW210" s="667">
        <v>0.22800000000000001</v>
      </c>
      <c r="AX210" s="667">
        <v>2.3E-2</v>
      </c>
      <c r="AY210" s="668">
        <v>2.1190000000000002</v>
      </c>
      <c r="AZ210" s="668">
        <v>0.22700000000000001</v>
      </c>
      <c r="BA210" s="668">
        <v>2.1999999999999999E-2</v>
      </c>
      <c r="BB210" s="668">
        <v>2.1190000000000002</v>
      </c>
      <c r="BC210" s="668">
        <v>0.22500000000000001</v>
      </c>
      <c r="BD210" s="668">
        <v>2.1000000000000001E-2</v>
      </c>
      <c r="BE210" s="959">
        <v>2.1190000000000002</v>
      </c>
      <c r="BF210" s="959">
        <v>0.22600000000000001</v>
      </c>
      <c r="BG210" s="959">
        <v>2.1999999999999999E-2</v>
      </c>
    </row>
    <row r="211" spans="2:60" ht="18" customHeight="1" x14ac:dyDescent="0.25">
      <c r="B211" s="33"/>
      <c r="C211" s="666" t="s">
        <v>11</v>
      </c>
      <c r="D211" s="770" t="s">
        <v>1180</v>
      </c>
      <c r="E211" s="769" t="str">
        <f t="shared" si="13"/>
        <v>E10 (l)Furgonetas y furgones (N1)</v>
      </c>
      <c r="F211" s="667" t="s">
        <v>131</v>
      </c>
      <c r="G211" s="667" t="s">
        <v>131</v>
      </c>
      <c r="H211" s="667" t="s">
        <v>131</v>
      </c>
      <c r="I211" s="667" t="s">
        <v>131</v>
      </c>
      <c r="J211" s="667" t="s">
        <v>131</v>
      </c>
      <c r="K211" s="667" t="s">
        <v>131</v>
      </c>
      <c r="L211" s="667" t="s">
        <v>131</v>
      </c>
      <c r="M211" s="667" t="s">
        <v>131</v>
      </c>
      <c r="N211" s="667" t="s">
        <v>131</v>
      </c>
      <c r="O211" s="667" t="s">
        <v>131</v>
      </c>
      <c r="P211" s="667" t="s">
        <v>131</v>
      </c>
      <c r="Q211" s="667" t="s">
        <v>131</v>
      </c>
      <c r="R211" s="667" t="s">
        <v>131</v>
      </c>
      <c r="S211" s="667" t="s">
        <v>131</v>
      </c>
      <c r="T211" s="667" t="s">
        <v>131</v>
      </c>
      <c r="U211" s="667" t="s">
        <v>131</v>
      </c>
      <c r="V211" s="667" t="s">
        <v>131</v>
      </c>
      <c r="W211" s="667" t="s">
        <v>131</v>
      </c>
      <c r="X211" s="667" t="s">
        <v>131</v>
      </c>
      <c r="Y211" s="667" t="s">
        <v>131</v>
      </c>
      <c r="Z211" s="667" t="s">
        <v>131</v>
      </c>
      <c r="AA211" s="667" t="s">
        <v>131</v>
      </c>
      <c r="AB211" s="667" t="s">
        <v>131</v>
      </c>
      <c r="AC211" s="667" t="s">
        <v>131</v>
      </c>
      <c r="AD211" s="667" t="s">
        <v>131</v>
      </c>
      <c r="AE211" s="667" t="s">
        <v>131</v>
      </c>
      <c r="AF211" s="667" t="s">
        <v>131</v>
      </c>
      <c r="AG211" s="667" t="s">
        <v>131</v>
      </c>
      <c r="AH211" s="667" t="s">
        <v>131</v>
      </c>
      <c r="AI211" s="667" t="s">
        <v>131</v>
      </c>
      <c r="AJ211" s="667" t="s">
        <v>131</v>
      </c>
      <c r="AK211" s="667" t="s">
        <v>131</v>
      </c>
      <c r="AL211" s="667" t="s">
        <v>131</v>
      </c>
      <c r="AM211" s="667" t="s">
        <v>131</v>
      </c>
      <c r="AN211" s="667" t="s">
        <v>131</v>
      </c>
      <c r="AO211" s="667" t="s">
        <v>131</v>
      </c>
      <c r="AP211" s="667">
        <v>2.117</v>
      </c>
      <c r="AQ211" s="667">
        <v>0.60799999999999998</v>
      </c>
      <c r="AR211" s="667">
        <v>5.8000000000000003E-2</v>
      </c>
      <c r="AS211" s="667">
        <v>2.117</v>
      </c>
      <c r="AT211" s="667">
        <v>0.54900000000000004</v>
      </c>
      <c r="AU211" s="667">
        <v>5.2999999999999999E-2</v>
      </c>
      <c r="AV211" s="667">
        <v>2.117</v>
      </c>
      <c r="AW211" s="667">
        <v>0.44800000000000001</v>
      </c>
      <c r="AX211" s="667">
        <v>4.3999999999999997E-2</v>
      </c>
      <c r="AY211" s="668">
        <v>2.117</v>
      </c>
      <c r="AZ211" s="668">
        <v>0.36599999999999999</v>
      </c>
      <c r="BA211" s="668">
        <v>3.6999999999999998E-2</v>
      </c>
      <c r="BB211" s="668">
        <v>2.117</v>
      </c>
      <c r="BC211" s="668">
        <v>0.182</v>
      </c>
      <c r="BD211" s="668">
        <v>2.1000000000000001E-2</v>
      </c>
      <c r="BE211" s="959">
        <v>2.117</v>
      </c>
      <c r="BF211" s="959">
        <v>0.18099999999999999</v>
      </c>
      <c r="BG211" s="959">
        <v>2.1000000000000001E-2</v>
      </c>
    </row>
    <row r="212" spans="2:60" ht="18" customHeight="1" x14ac:dyDescent="0.25">
      <c r="B212" s="33"/>
      <c r="C212" s="666" t="s">
        <v>11</v>
      </c>
      <c r="D212" s="770" t="s">
        <v>1423</v>
      </c>
      <c r="E212" s="769" t="str">
        <f t="shared" si="13"/>
        <v>E10 (l)Camiones (N2, N3)</v>
      </c>
      <c r="F212" s="667" t="s">
        <v>131</v>
      </c>
      <c r="G212" s="667" t="s">
        <v>131</v>
      </c>
      <c r="H212" s="667" t="s">
        <v>131</v>
      </c>
      <c r="I212" s="667" t="s">
        <v>131</v>
      </c>
      <c r="J212" s="667" t="s">
        <v>131</v>
      </c>
      <c r="K212" s="667" t="s">
        <v>131</v>
      </c>
      <c r="L212" s="667" t="s">
        <v>131</v>
      </c>
      <c r="M212" s="667" t="s">
        <v>131</v>
      </c>
      <c r="N212" s="667" t="s">
        <v>131</v>
      </c>
      <c r="O212" s="667" t="s">
        <v>131</v>
      </c>
      <c r="P212" s="667" t="s">
        <v>131</v>
      </c>
      <c r="Q212" s="667" t="s">
        <v>131</v>
      </c>
      <c r="R212" s="667" t="s">
        <v>131</v>
      </c>
      <c r="S212" s="667" t="s">
        <v>131</v>
      </c>
      <c r="T212" s="667" t="s">
        <v>131</v>
      </c>
      <c r="U212" s="667" t="s">
        <v>131</v>
      </c>
      <c r="V212" s="667" t="s">
        <v>131</v>
      </c>
      <c r="W212" s="667" t="s">
        <v>131</v>
      </c>
      <c r="X212" s="667" t="s">
        <v>131</v>
      </c>
      <c r="Y212" s="667" t="s">
        <v>131</v>
      </c>
      <c r="Z212" s="667" t="s">
        <v>131</v>
      </c>
      <c r="AA212" s="667" t="s">
        <v>131</v>
      </c>
      <c r="AB212" s="667" t="s">
        <v>131</v>
      </c>
      <c r="AC212" s="667" t="s">
        <v>131</v>
      </c>
      <c r="AD212" s="667" t="s">
        <v>131</v>
      </c>
      <c r="AE212" s="667" t="s">
        <v>131</v>
      </c>
      <c r="AF212" s="667" t="s">
        <v>131</v>
      </c>
      <c r="AG212" s="667" t="s">
        <v>131</v>
      </c>
      <c r="AH212" s="667" t="s">
        <v>131</v>
      </c>
      <c r="AI212" s="667" t="s">
        <v>131</v>
      </c>
      <c r="AJ212" s="667" t="s">
        <v>131</v>
      </c>
      <c r="AK212" s="667" t="s">
        <v>131</v>
      </c>
      <c r="AL212" s="667" t="s">
        <v>131</v>
      </c>
      <c r="AM212" s="667" t="s">
        <v>131</v>
      </c>
      <c r="AN212" s="667" t="s">
        <v>131</v>
      </c>
      <c r="AO212" s="667" t="s">
        <v>131</v>
      </c>
      <c r="AP212" s="667">
        <v>2.117</v>
      </c>
      <c r="AQ212" s="667">
        <v>0.46899999999999997</v>
      </c>
      <c r="AR212" s="667">
        <v>0.02</v>
      </c>
      <c r="AS212" s="667">
        <v>2.117</v>
      </c>
      <c r="AT212" s="667">
        <v>0.47099999999999997</v>
      </c>
      <c r="AU212" s="667">
        <v>0.02</v>
      </c>
      <c r="AV212" s="667">
        <v>2.117</v>
      </c>
      <c r="AW212" s="667">
        <v>0.47199999999999998</v>
      </c>
      <c r="AX212" s="667">
        <v>0.02</v>
      </c>
      <c r="AY212" s="668">
        <v>2.117</v>
      </c>
      <c r="AZ212" s="668">
        <v>0.47099999999999997</v>
      </c>
      <c r="BA212" s="668">
        <v>0.02</v>
      </c>
      <c r="BB212" s="668">
        <v>2.117</v>
      </c>
      <c r="BC212" s="668">
        <v>0.47199999999999998</v>
      </c>
      <c r="BD212" s="668">
        <v>0.02</v>
      </c>
      <c r="BE212" s="959">
        <v>2.117</v>
      </c>
      <c r="BF212" s="959">
        <v>0.47</v>
      </c>
      <c r="BG212" s="959">
        <v>0.02</v>
      </c>
    </row>
    <row r="213" spans="2:60" ht="18" customHeight="1" x14ac:dyDescent="0.25">
      <c r="B213" s="33"/>
      <c r="C213" s="666" t="s">
        <v>11</v>
      </c>
      <c r="D213" s="770" t="s">
        <v>1425</v>
      </c>
      <c r="E213" s="769" t="str">
        <f t="shared" si="13"/>
        <v>E10 (l)Ciclomotores (L1e, L2e)</v>
      </c>
      <c r="F213" s="667" t="s">
        <v>131</v>
      </c>
      <c r="G213" s="667" t="s">
        <v>131</v>
      </c>
      <c r="H213" s="667" t="s">
        <v>131</v>
      </c>
      <c r="I213" s="667" t="s">
        <v>131</v>
      </c>
      <c r="J213" s="667" t="s">
        <v>131</v>
      </c>
      <c r="K213" s="667" t="s">
        <v>131</v>
      </c>
      <c r="L213" s="667" t="s">
        <v>131</v>
      </c>
      <c r="M213" s="667" t="s">
        <v>131</v>
      </c>
      <c r="N213" s="667" t="s">
        <v>131</v>
      </c>
      <c r="O213" s="667" t="s">
        <v>131</v>
      </c>
      <c r="P213" s="667" t="s">
        <v>131</v>
      </c>
      <c r="Q213" s="667" t="s">
        <v>131</v>
      </c>
      <c r="R213" s="667" t="s">
        <v>131</v>
      </c>
      <c r="S213" s="667" t="s">
        <v>131</v>
      </c>
      <c r="T213" s="667" t="s">
        <v>131</v>
      </c>
      <c r="U213" s="667" t="s">
        <v>131</v>
      </c>
      <c r="V213" s="667" t="s">
        <v>131</v>
      </c>
      <c r="W213" s="667" t="s">
        <v>131</v>
      </c>
      <c r="X213" s="667" t="s">
        <v>131</v>
      </c>
      <c r="Y213" s="667" t="s">
        <v>131</v>
      </c>
      <c r="Z213" s="667" t="s">
        <v>131</v>
      </c>
      <c r="AA213" s="667" t="s">
        <v>131</v>
      </c>
      <c r="AB213" s="667" t="s">
        <v>131</v>
      </c>
      <c r="AC213" s="667" t="s">
        <v>131</v>
      </c>
      <c r="AD213" s="667" t="s">
        <v>131</v>
      </c>
      <c r="AE213" s="667" t="s">
        <v>131</v>
      </c>
      <c r="AF213" s="667" t="s">
        <v>131</v>
      </c>
      <c r="AG213" s="667" t="s">
        <v>131</v>
      </c>
      <c r="AH213" s="667" t="s">
        <v>131</v>
      </c>
      <c r="AI213" s="667" t="s">
        <v>131</v>
      </c>
      <c r="AJ213" s="667" t="s">
        <v>131</v>
      </c>
      <c r="AK213" s="667" t="s">
        <v>131</v>
      </c>
      <c r="AL213" s="667" t="s">
        <v>131</v>
      </c>
      <c r="AM213" s="667" t="s">
        <v>131</v>
      </c>
      <c r="AN213" s="667" t="s">
        <v>131</v>
      </c>
      <c r="AO213" s="667" t="s">
        <v>131</v>
      </c>
      <c r="AP213" s="667">
        <v>2.153</v>
      </c>
      <c r="AQ213" s="667">
        <v>0.97699999999999998</v>
      </c>
      <c r="AR213" s="667">
        <v>3.9E-2</v>
      </c>
      <c r="AS213" s="667">
        <v>2.153</v>
      </c>
      <c r="AT213" s="667">
        <v>0.98099999999999998</v>
      </c>
      <c r="AU213" s="667">
        <v>0.04</v>
      </c>
      <c r="AV213" s="667">
        <v>2.153</v>
      </c>
      <c r="AW213" s="667">
        <v>0.98399999999999999</v>
      </c>
      <c r="AX213" s="667">
        <v>0.04</v>
      </c>
      <c r="AY213" s="668">
        <v>2.153</v>
      </c>
      <c r="AZ213" s="668">
        <v>0.98199999999999998</v>
      </c>
      <c r="BA213" s="668">
        <v>0.04</v>
      </c>
      <c r="BB213" s="668">
        <v>2.153</v>
      </c>
      <c r="BC213" s="668">
        <v>0.98399999999999999</v>
      </c>
      <c r="BD213" s="668">
        <v>0.04</v>
      </c>
      <c r="BE213" s="959">
        <v>2.153</v>
      </c>
      <c r="BF213" s="959">
        <v>0.98099999999999998</v>
      </c>
      <c r="BG213" s="959">
        <v>0.04</v>
      </c>
    </row>
    <row r="214" spans="2:60" ht="18" customHeight="1" x14ac:dyDescent="0.25">
      <c r="B214" s="33"/>
      <c r="C214" s="666" t="s">
        <v>11</v>
      </c>
      <c r="D214" s="770" t="s">
        <v>1426</v>
      </c>
      <c r="E214" s="769" t="str">
        <f t="shared" si="13"/>
        <v>E10 (l)Motocicletas (L3e, L4e, L5e, L6e, L7e)</v>
      </c>
      <c r="F214" s="667" t="s">
        <v>131</v>
      </c>
      <c r="G214" s="667" t="s">
        <v>131</v>
      </c>
      <c r="H214" s="667" t="s">
        <v>131</v>
      </c>
      <c r="I214" s="667" t="s">
        <v>131</v>
      </c>
      <c r="J214" s="667" t="s">
        <v>131</v>
      </c>
      <c r="K214" s="667" t="s">
        <v>131</v>
      </c>
      <c r="L214" s="667" t="s">
        <v>131</v>
      </c>
      <c r="M214" s="667" t="s">
        <v>131</v>
      </c>
      <c r="N214" s="667" t="s">
        <v>131</v>
      </c>
      <c r="O214" s="667" t="s">
        <v>131</v>
      </c>
      <c r="P214" s="667" t="s">
        <v>131</v>
      </c>
      <c r="Q214" s="667" t="s">
        <v>131</v>
      </c>
      <c r="R214" s="667" t="s">
        <v>131</v>
      </c>
      <c r="S214" s="667" t="s">
        <v>131</v>
      </c>
      <c r="T214" s="667" t="s">
        <v>131</v>
      </c>
      <c r="U214" s="667" t="s">
        <v>131</v>
      </c>
      <c r="V214" s="667" t="s">
        <v>131</v>
      </c>
      <c r="W214" s="667" t="s">
        <v>131</v>
      </c>
      <c r="X214" s="667" t="s">
        <v>131</v>
      </c>
      <c r="Y214" s="667" t="s">
        <v>131</v>
      </c>
      <c r="Z214" s="667" t="s">
        <v>131</v>
      </c>
      <c r="AA214" s="667" t="s">
        <v>131</v>
      </c>
      <c r="AB214" s="667" t="s">
        <v>131</v>
      </c>
      <c r="AC214" s="667" t="s">
        <v>131</v>
      </c>
      <c r="AD214" s="667" t="s">
        <v>131</v>
      </c>
      <c r="AE214" s="667" t="s">
        <v>131</v>
      </c>
      <c r="AF214" s="667" t="s">
        <v>131</v>
      </c>
      <c r="AG214" s="667" t="s">
        <v>131</v>
      </c>
      <c r="AH214" s="667" t="s">
        <v>131</v>
      </c>
      <c r="AI214" s="667" t="s">
        <v>131</v>
      </c>
      <c r="AJ214" s="667" t="s">
        <v>131</v>
      </c>
      <c r="AK214" s="667" t="s">
        <v>131</v>
      </c>
      <c r="AL214" s="667" t="s">
        <v>131</v>
      </c>
      <c r="AM214" s="667" t="s">
        <v>131</v>
      </c>
      <c r="AN214" s="667" t="s">
        <v>131</v>
      </c>
      <c r="AO214" s="667" t="s">
        <v>131</v>
      </c>
      <c r="AP214" s="667">
        <v>2.153</v>
      </c>
      <c r="AQ214" s="667">
        <v>2.226</v>
      </c>
      <c r="AR214" s="667">
        <v>4.3999999999999997E-2</v>
      </c>
      <c r="AS214" s="667">
        <v>2.153</v>
      </c>
      <c r="AT214" s="667">
        <v>2.181</v>
      </c>
      <c r="AU214" s="667">
        <v>4.3999999999999997E-2</v>
      </c>
      <c r="AV214" s="667">
        <v>2.153</v>
      </c>
      <c r="AW214" s="667">
        <v>2.1349999999999998</v>
      </c>
      <c r="AX214" s="667">
        <v>4.4999999999999998E-2</v>
      </c>
      <c r="AY214" s="668">
        <v>2.153</v>
      </c>
      <c r="AZ214" s="668">
        <v>2.0289999999999999</v>
      </c>
      <c r="BA214" s="668">
        <v>4.5999999999999999E-2</v>
      </c>
      <c r="BB214" s="668">
        <v>2.153</v>
      </c>
      <c r="BC214" s="668">
        <v>1.9390000000000001</v>
      </c>
      <c r="BD214" s="668">
        <v>4.7E-2</v>
      </c>
      <c r="BE214" s="959">
        <v>2.153</v>
      </c>
      <c r="BF214" s="959">
        <v>1.911</v>
      </c>
      <c r="BG214" s="959">
        <v>4.7E-2</v>
      </c>
    </row>
    <row r="215" spans="2:60" s="8" customFormat="1" ht="18" customHeight="1" x14ac:dyDescent="0.25">
      <c r="B215" s="33"/>
      <c r="C215" s="666" t="s">
        <v>726</v>
      </c>
      <c r="D215" s="770" t="s">
        <v>1179</v>
      </c>
      <c r="E215" s="769" t="str">
        <f t="shared" si="13"/>
        <v>E85 (l)Turismos (M1)</v>
      </c>
      <c r="F215" s="667" t="s">
        <v>131</v>
      </c>
      <c r="G215" s="667" t="s">
        <v>131</v>
      </c>
      <c r="H215" s="667" t="s">
        <v>131</v>
      </c>
      <c r="I215" s="667" t="s">
        <v>131</v>
      </c>
      <c r="J215" s="667" t="s">
        <v>131</v>
      </c>
      <c r="K215" s="667" t="s">
        <v>131</v>
      </c>
      <c r="L215" s="667" t="s">
        <v>131</v>
      </c>
      <c r="M215" s="667" t="s">
        <v>131</v>
      </c>
      <c r="N215" s="667" t="s">
        <v>131</v>
      </c>
      <c r="O215" s="667" t="s">
        <v>131</v>
      </c>
      <c r="P215" s="667" t="s">
        <v>131</v>
      </c>
      <c r="Q215" s="667" t="s">
        <v>131</v>
      </c>
      <c r="R215" s="667" t="s">
        <v>131</v>
      </c>
      <c r="S215" s="667" t="s">
        <v>131</v>
      </c>
      <c r="T215" s="667" t="s">
        <v>131</v>
      </c>
      <c r="U215" s="667" t="s">
        <v>131</v>
      </c>
      <c r="V215" s="667" t="s">
        <v>131</v>
      </c>
      <c r="W215" s="667" t="s">
        <v>131</v>
      </c>
      <c r="X215" s="667" t="s">
        <v>131</v>
      </c>
      <c r="Y215" s="667" t="s">
        <v>131</v>
      </c>
      <c r="Z215" s="667" t="s">
        <v>131</v>
      </c>
      <c r="AA215" s="667" t="s">
        <v>131</v>
      </c>
      <c r="AB215" s="667" t="s">
        <v>131</v>
      </c>
      <c r="AC215" s="667" t="s">
        <v>131</v>
      </c>
      <c r="AD215" s="667" t="s">
        <v>131</v>
      </c>
      <c r="AE215" s="667" t="s">
        <v>131</v>
      </c>
      <c r="AF215" s="667" t="s">
        <v>131</v>
      </c>
      <c r="AG215" s="667" t="s">
        <v>131</v>
      </c>
      <c r="AH215" s="667" t="s">
        <v>131</v>
      </c>
      <c r="AI215" s="667" t="s">
        <v>131</v>
      </c>
      <c r="AJ215" s="667" t="s">
        <v>131</v>
      </c>
      <c r="AK215" s="667" t="s">
        <v>131</v>
      </c>
      <c r="AL215" s="667" t="s">
        <v>131</v>
      </c>
      <c r="AM215" s="667" t="s">
        <v>131</v>
      </c>
      <c r="AN215" s="667" t="s">
        <v>131</v>
      </c>
      <c r="AO215" s="667" t="s">
        <v>131</v>
      </c>
      <c r="AP215" s="667">
        <v>0.35899999999999999</v>
      </c>
      <c r="AQ215" s="667">
        <v>0.23799999999999999</v>
      </c>
      <c r="AR215" s="667">
        <v>2.5999999999999999E-2</v>
      </c>
      <c r="AS215" s="667">
        <v>0.35899999999999999</v>
      </c>
      <c r="AT215" s="667">
        <v>0.23200000000000001</v>
      </c>
      <c r="AU215" s="667">
        <v>2.4E-2</v>
      </c>
      <c r="AV215" s="667">
        <v>0.35899999999999999</v>
      </c>
      <c r="AW215" s="667">
        <v>0.22800000000000001</v>
      </c>
      <c r="AX215" s="667">
        <v>2.3E-2</v>
      </c>
      <c r="AY215" s="668">
        <v>0.35899999999999999</v>
      </c>
      <c r="AZ215" s="668">
        <v>0.22700000000000001</v>
      </c>
      <c r="BA215" s="668">
        <v>2.1999999999999999E-2</v>
      </c>
      <c r="BB215" s="668">
        <v>0.35899999999999999</v>
      </c>
      <c r="BC215" s="668">
        <v>0.22500000000000001</v>
      </c>
      <c r="BD215" s="668">
        <v>2.1000000000000001E-2</v>
      </c>
      <c r="BE215" s="959">
        <v>0.35899999999999999</v>
      </c>
      <c r="BF215" s="959">
        <v>0.22600000000000001</v>
      </c>
      <c r="BG215" s="959">
        <v>2.1999999999999999E-2</v>
      </c>
    </row>
    <row r="216" spans="2:60" s="8" customFormat="1" ht="18" customHeight="1" x14ac:dyDescent="0.25">
      <c r="B216" s="33"/>
      <c r="C216" s="666" t="s">
        <v>12</v>
      </c>
      <c r="D216" s="770" t="s">
        <v>1180</v>
      </c>
      <c r="E216" s="769" t="str">
        <f t="shared" si="13"/>
        <v>E85 (l)Furgonetas y furgones (N1)</v>
      </c>
      <c r="F216" s="667" t="s">
        <v>131</v>
      </c>
      <c r="G216" s="667" t="s">
        <v>131</v>
      </c>
      <c r="H216" s="667" t="s">
        <v>131</v>
      </c>
      <c r="I216" s="667" t="s">
        <v>131</v>
      </c>
      <c r="J216" s="667" t="s">
        <v>131</v>
      </c>
      <c r="K216" s="667" t="s">
        <v>131</v>
      </c>
      <c r="L216" s="667" t="s">
        <v>131</v>
      </c>
      <c r="M216" s="667" t="s">
        <v>131</v>
      </c>
      <c r="N216" s="667" t="s">
        <v>131</v>
      </c>
      <c r="O216" s="667" t="s">
        <v>131</v>
      </c>
      <c r="P216" s="667" t="s">
        <v>131</v>
      </c>
      <c r="Q216" s="667" t="s">
        <v>131</v>
      </c>
      <c r="R216" s="667" t="s">
        <v>131</v>
      </c>
      <c r="S216" s="667" t="s">
        <v>131</v>
      </c>
      <c r="T216" s="667" t="s">
        <v>131</v>
      </c>
      <c r="U216" s="667" t="s">
        <v>131</v>
      </c>
      <c r="V216" s="667" t="s">
        <v>131</v>
      </c>
      <c r="W216" s="667" t="s">
        <v>131</v>
      </c>
      <c r="X216" s="667" t="s">
        <v>131</v>
      </c>
      <c r="Y216" s="667" t="s">
        <v>131</v>
      </c>
      <c r="Z216" s="667" t="s">
        <v>131</v>
      </c>
      <c r="AA216" s="667" t="s">
        <v>131</v>
      </c>
      <c r="AB216" s="667" t="s">
        <v>131</v>
      </c>
      <c r="AC216" s="667" t="s">
        <v>131</v>
      </c>
      <c r="AD216" s="667" t="s">
        <v>131</v>
      </c>
      <c r="AE216" s="667" t="s">
        <v>131</v>
      </c>
      <c r="AF216" s="667" t="s">
        <v>131</v>
      </c>
      <c r="AG216" s="667" t="s">
        <v>131</v>
      </c>
      <c r="AH216" s="667" t="s">
        <v>131</v>
      </c>
      <c r="AI216" s="667" t="s">
        <v>131</v>
      </c>
      <c r="AJ216" s="667" t="s">
        <v>131</v>
      </c>
      <c r="AK216" s="667" t="s">
        <v>131</v>
      </c>
      <c r="AL216" s="667" t="s">
        <v>131</v>
      </c>
      <c r="AM216" s="667" t="s">
        <v>131</v>
      </c>
      <c r="AN216" s="667" t="s">
        <v>131</v>
      </c>
      <c r="AO216" s="667" t="s">
        <v>131</v>
      </c>
      <c r="AP216" s="667">
        <v>0.35699999999999998</v>
      </c>
      <c r="AQ216" s="667">
        <v>0.60799999999999998</v>
      </c>
      <c r="AR216" s="667">
        <v>5.8000000000000003E-2</v>
      </c>
      <c r="AS216" s="667">
        <v>0.35699999999999998</v>
      </c>
      <c r="AT216" s="667">
        <v>0.54900000000000004</v>
      </c>
      <c r="AU216" s="667">
        <v>5.2999999999999999E-2</v>
      </c>
      <c r="AV216" s="667">
        <v>0.35699999999999998</v>
      </c>
      <c r="AW216" s="667">
        <v>0.44800000000000001</v>
      </c>
      <c r="AX216" s="667">
        <v>4.3999999999999997E-2</v>
      </c>
      <c r="AY216" s="668">
        <v>0.35699999999999998</v>
      </c>
      <c r="AZ216" s="668">
        <v>0.36599999999999999</v>
      </c>
      <c r="BA216" s="668">
        <v>3.6999999999999998E-2</v>
      </c>
      <c r="BB216" s="668">
        <v>0.35699999999999998</v>
      </c>
      <c r="BC216" s="668">
        <v>0.182</v>
      </c>
      <c r="BD216" s="668">
        <v>2.1000000000000001E-2</v>
      </c>
      <c r="BE216" s="959">
        <v>0.35699999999999998</v>
      </c>
      <c r="BF216" s="959">
        <v>0.18099999999999999</v>
      </c>
      <c r="BG216" s="959">
        <v>2.1000000000000001E-2</v>
      </c>
    </row>
    <row r="217" spans="2:60" s="8" customFormat="1" ht="18" customHeight="1" x14ac:dyDescent="0.25">
      <c r="B217" s="33"/>
      <c r="C217" s="666" t="s">
        <v>12</v>
      </c>
      <c r="D217" s="770" t="s">
        <v>1423</v>
      </c>
      <c r="E217" s="769" t="str">
        <f t="shared" si="13"/>
        <v>E85 (l)Camiones (N2, N3)</v>
      </c>
      <c r="F217" s="667" t="s">
        <v>131</v>
      </c>
      <c r="G217" s="667" t="s">
        <v>131</v>
      </c>
      <c r="H217" s="667" t="s">
        <v>131</v>
      </c>
      <c r="I217" s="667" t="s">
        <v>131</v>
      </c>
      <c r="J217" s="667" t="s">
        <v>131</v>
      </c>
      <c r="K217" s="667" t="s">
        <v>131</v>
      </c>
      <c r="L217" s="667" t="s">
        <v>131</v>
      </c>
      <c r="M217" s="667" t="s">
        <v>131</v>
      </c>
      <c r="N217" s="667" t="s">
        <v>131</v>
      </c>
      <c r="O217" s="667" t="s">
        <v>131</v>
      </c>
      <c r="P217" s="667" t="s">
        <v>131</v>
      </c>
      <c r="Q217" s="667" t="s">
        <v>131</v>
      </c>
      <c r="R217" s="667" t="s">
        <v>131</v>
      </c>
      <c r="S217" s="667" t="s">
        <v>131</v>
      </c>
      <c r="T217" s="667" t="s">
        <v>131</v>
      </c>
      <c r="U217" s="667" t="s">
        <v>131</v>
      </c>
      <c r="V217" s="667" t="s">
        <v>131</v>
      </c>
      <c r="W217" s="667" t="s">
        <v>131</v>
      </c>
      <c r="X217" s="667" t="s">
        <v>131</v>
      </c>
      <c r="Y217" s="667" t="s">
        <v>131</v>
      </c>
      <c r="Z217" s="667" t="s">
        <v>131</v>
      </c>
      <c r="AA217" s="667" t="s">
        <v>131</v>
      </c>
      <c r="AB217" s="667" t="s">
        <v>131</v>
      </c>
      <c r="AC217" s="667" t="s">
        <v>131</v>
      </c>
      <c r="AD217" s="667" t="s">
        <v>131</v>
      </c>
      <c r="AE217" s="667" t="s">
        <v>131</v>
      </c>
      <c r="AF217" s="667" t="s">
        <v>131</v>
      </c>
      <c r="AG217" s="667" t="s">
        <v>131</v>
      </c>
      <c r="AH217" s="667" t="s">
        <v>131</v>
      </c>
      <c r="AI217" s="667" t="s">
        <v>131</v>
      </c>
      <c r="AJ217" s="667" t="s">
        <v>131</v>
      </c>
      <c r="AK217" s="667" t="s">
        <v>131</v>
      </c>
      <c r="AL217" s="667" t="s">
        <v>131</v>
      </c>
      <c r="AM217" s="667" t="s">
        <v>131</v>
      </c>
      <c r="AN217" s="667" t="s">
        <v>131</v>
      </c>
      <c r="AO217" s="667" t="s">
        <v>131</v>
      </c>
      <c r="AP217" s="667">
        <v>0.35699999999999998</v>
      </c>
      <c r="AQ217" s="667">
        <v>0.46899999999999997</v>
      </c>
      <c r="AR217" s="667">
        <v>0.02</v>
      </c>
      <c r="AS217" s="667">
        <v>0.35699999999999998</v>
      </c>
      <c r="AT217" s="667">
        <v>0.47099999999999997</v>
      </c>
      <c r="AU217" s="667">
        <v>0.02</v>
      </c>
      <c r="AV217" s="667">
        <v>0.35699999999999998</v>
      </c>
      <c r="AW217" s="667">
        <v>0.47199999999999998</v>
      </c>
      <c r="AX217" s="667">
        <v>0.02</v>
      </c>
      <c r="AY217" s="668">
        <v>0.35699999999999998</v>
      </c>
      <c r="AZ217" s="668">
        <v>0.47099999999999997</v>
      </c>
      <c r="BA217" s="668">
        <v>0.02</v>
      </c>
      <c r="BB217" s="668">
        <v>0.35699999999999998</v>
      </c>
      <c r="BC217" s="668">
        <v>0.47199999999999998</v>
      </c>
      <c r="BD217" s="668">
        <v>0.02</v>
      </c>
      <c r="BE217" s="959">
        <v>0.35699999999999998</v>
      </c>
      <c r="BF217" s="959">
        <v>0.47</v>
      </c>
      <c r="BG217" s="959">
        <v>0.02</v>
      </c>
    </row>
    <row r="218" spans="2:60" s="8" customFormat="1" ht="18" customHeight="1" x14ac:dyDescent="0.25">
      <c r="B218" s="33"/>
      <c r="C218" s="666" t="s">
        <v>12</v>
      </c>
      <c r="D218" s="770" t="s">
        <v>1425</v>
      </c>
      <c r="E218" s="769" t="str">
        <f t="shared" si="13"/>
        <v>E85 (l)Ciclomotores (L1e, L2e)</v>
      </c>
      <c r="F218" s="667" t="s">
        <v>131</v>
      </c>
      <c r="G218" s="667" t="s">
        <v>131</v>
      </c>
      <c r="H218" s="667" t="s">
        <v>131</v>
      </c>
      <c r="I218" s="667" t="s">
        <v>131</v>
      </c>
      <c r="J218" s="667" t="s">
        <v>131</v>
      </c>
      <c r="K218" s="667" t="s">
        <v>131</v>
      </c>
      <c r="L218" s="667" t="s">
        <v>131</v>
      </c>
      <c r="M218" s="667" t="s">
        <v>131</v>
      </c>
      <c r="N218" s="667" t="s">
        <v>131</v>
      </c>
      <c r="O218" s="667" t="s">
        <v>131</v>
      </c>
      <c r="P218" s="667" t="s">
        <v>131</v>
      </c>
      <c r="Q218" s="667" t="s">
        <v>131</v>
      </c>
      <c r="R218" s="667" t="s">
        <v>131</v>
      </c>
      <c r="S218" s="667" t="s">
        <v>131</v>
      </c>
      <c r="T218" s="667" t="s">
        <v>131</v>
      </c>
      <c r="U218" s="667" t="s">
        <v>131</v>
      </c>
      <c r="V218" s="667" t="s">
        <v>131</v>
      </c>
      <c r="W218" s="667" t="s">
        <v>131</v>
      </c>
      <c r="X218" s="667" t="s">
        <v>131</v>
      </c>
      <c r="Y218" s="667" t="s">
        <v>131</v>
      </c>
      <c r="Z218" s="667" t="s">
        <v>131</v>
      </c>
      <c r="AA218" s="667" t="s">
        <v>131</v>
      </c>
      <c r="AB218" s="667" t="s">
        <v>131</v>
      </c>
      <c r="AC218" s="667" t="s">
        <v>131</v>
      </c>
      <c r="AD218" s="667" t="s">
        <v>131</v>
      </c>
      <c r="AE218" s="667" t="s">
        <v>131</v>
      </c>
      <c r="AF218" s="667" t="s">
        <v>131</v>
      </c>
      <c r="AG218" s="667" t="s">
        <v>131</v>
      </c>
      <c r="AH218" s="667" t="s">
        <v>131</v>
      </c>
      <c r="AI218" s="667" t="s">
        <v>131</v>
      </c>
      <c r="AJ218" s="667" t="s">
        <v>131</v>
      </c>
      <c r="AK218" s="667" t="s">
        <v>131</v>
      </c>
      <c r="AL218" s="667" t="s">
        <v>131</v>
      </c>
      <c r="AM218" s="667" t="s">
        <v>131</v>
      </c>
      <c r="AN218" s="667" t="s">
        <v>131</v>
      </c>
      <c r="AO218" s="667" t="s">
        <v>131</v>
      </c>
      <c r="AP218" s="667">
        <v>0.39200000000000002</v>
      </c>
      <c r="AQ218" s="667">
        <v>0.97699999999999998</v>
      </c>
      <c r="AR218" s="667">
        <v>3.9E-2</v>
      </c>
      <c r="AS218" s="667">
        <v>0.39200000000000002</v>
      </c>
      <c r="AT218" s="667">
        <v>0.98099999999999998</v>
      </c>
      <c r="AU218" s="667">
        <v>0.04</v>
      </c>
      <c r="AV218" s="667">
        <v>0.39200000000000002</v>
      </c>
      <c r="AW218" s="667">
        <v>0.98399999999999999</v>
      </c>
      <c r="AX218" s="667">
        <v>0.04</v>
      </c>
      <c r="AY218" s="668">
        <v>0.39200000000000002</v>
      </c>
      <c r="AZ218" s="668">
        <v>0.98199999999999998</v>
      </c>
      <c r="BA218" s="668">
        <v>0.04</v>
      </c>
      <c r="BB218" s="668">
        <v>0.39200000000000002</v>
      </c>
      <c r="BC218" s="668">
        <v>0.98399999999999999</v>
      </c>
      <c r="BD218" s="668">
        <v>0.04</v>
      </c>
      <c r="BE218" s="959">
        <v>0.39200000000000002</v>
      </c>
      <c r="BF218" s="959">
        <v>0.98099999999999998</v>
      </c>
      <c r="BG218" s="959">
        <v>0.04</v>
      </c>
    </row>
    <row r="219" spans="2:60" s="8" customFormat="1" ht="18" customHeight="1" x14ac:dyDescent="0.25">
      <c r="B219" s="33"/>
      <c r="C219" s="666" t="s">
        <v>12</v>
      </c>
      <c r="D219" s="770" t="s">
        <v>1426</v>
      </c>
      <c r="E219" s="769" t="str">
        <f t="shared" si="13"/>
        <v>E85 (l)Motocicletas (L3e, L4e, L5e, L6e, L7e)</v>
      </c>
      <c r="F219" s="667" t="s">
        <v>131</v>
      </c>
      <c r="G219" s="667" t="s">
        <v>131</v>
      </c>
      <c r="H219" s="667" t="s">
        <v>131</v>
      </c>
      <c r="I219" s="667" t="s">
        <v>131</v>
      </c>
      <c r="J219" s="667" t="s">
        <v>131</v>
      </c>
      <c r="K219" s="667" t="s">
        <v>131</v>
      </c>
      <c r="L219" s="667" t="s">
        <v>131</v>
      </c>
      <c r="M219" s="667" t="s">
        <v>131</v>
      </c>
      <c r="N219" s="667" t="s">
        <v>131</v>
      </c>
      <c r="O219" s="667" t="s">
        <v>131</v>
      </c>
      <c r="P219" s="667" t="s">
        <v>131</v>
      </c>
      <c r="Q219" s="667" t="s">
        <v>131</v>
      </c>
      <c r="R219" s="667" t="s">
        <v>131</v>
      </c>
      <c r="S219" s="667" t="s">
        <v>131</v>
      </c>
      <c r="T219" s="667" t="s">
        <v>131</v>
      </c>
      <c r="U219" s="667" t="s">
        <v>131</v>
      </c>
      <c r="V219" s="667" t="s">
        <v>131</v>
      </c>
      <c r="W219" s="667" t="s">
        <v>131</v>
      </c>
      <c r="X219" s="667" t="s">
        <v>131</v>
      </c>
      <c r="Y219" s="667" t="s">
        <v>131</v>
      </c>
      <c r="Z219" s="667" t="s">
        <v>131</v>
      </c>
      <c r="AA219" s="667" t="s">
        <v>131</v>
      </c>
      <c r="AB219" s="667" t="s">
        <v>131</v>
      </c>
      <c r="AC219" s="667" t="s">
        <v>131</v>
      </c>
      <c r="AD219" s="667" t="s">
        <v>131</v>
      </c>
      <c r="AE219" s="667" t="s">
        <v>131</v>
      </c>
      <c r="AF219" s="667" t="s">
        <v>131</v>
      </c>
      <c r="AG219" s="667" t="s">
        <v>131</v>
      </c>
      <c r="AH219" s="667" t="s">
        <v>131</v>
      </c>
      <c r="AI219" s="667" t="s">
        <v>131</v>
      </c>
      <c r="AJ219" s="667" t="s">
        <v>131</v>
      </c>
      <c r="AK219" s="667" t="s">
        <v>131</v>
      </c>
      <c r="AL219" s="667" t="s">
        <v>131</v>
      </c>
      <c r="AM219" s="667" t="s">
        <v>131</v>
      </c>
      <c r="AN219" s="667" t="s">
        <v>131</v>
      </c>
      <c r="AO219" s="667" t="s">
        <v>131</v>
      </c>
      <c r="AP219" s="667">
        <v>0.39200000000000002</v>
      </c>
      <c r="AQ219" s="667">
        <v>2.226</v>
      </c>
      <c r="AR219" s="667">
        <v>4.3999999999999997E-2</v>
      </c>
      <c r="AS219" s="667">
        <v>0.39200000000000002</v>
      </c>
      <c r="AT219" s="667">
        <v>2.181</v>
      </c>
      <c r="AU219" s="667">
        <v>4.3999999999999997E-2</v>
      </c>
      <c r="AV219" s="667">
        <v>0.39200000000000002</v>
      </c>
      <c r="AW219" s="667">
        <v>2.1349999999999998</v>
      </c>
      <c r="AX219" s="667">
        <v>4.4999999999999998E-2</v>
      </c>
      <c r="AY219" s="668">
        <v>0.39200000000000002</v>
      </c>
      <c r="AZ219" s="668">
        <v>2.0289999999999999</v>
      </c>
      <c r="BA219" s="668">
        <v>4.5999999999999999E-2</v>
      </c>
      <c r="BB219" s="668">
        <v>0.39200000000000002</v>
      </c>
      <c r="BC219" s="668">
        <v>1.9390000000000001</v>
      </c>
      <c r="BD219" s="668">
        <v>4.7E-2</v>
      </c>
      <c r="BE219" s="959">
        <v>0.39200000000000002</v>
      </c>
      <c r="BF219" s="959">
        <v>1.911</v>
      </c>
      <c r="BG219" s="959">
        <v>4.7E-2</v>
      </c>
    </row>
    <row r="220" spans="2:60" ht="18" customHeight="1" x14ac:dyDescent="0.25">
      <c r="B220" s="33"/>
      <c r="C220" s="666" t="s">
        <v>727</v>
      </c>
      <c r="D220" s="770" t="s">
        <v>1179</v>
      </c>
      <c r="E220" s="769" t="str">
        <f t="shared" si="13"/>
        <v>E100 (l)Turismos (M1)</v>
      </c>
      <c r="F220" s="667" t="s">
        <v>131</v>
      </c>
      <c r="G220" s="667" t="s">
        <v>131</v>
      </c>
      <c r="H220" s="667" t="s">
        <v>131</v>
      </c>
      <c r="I220" s="667" t="s">
        <v>131</v>
      </c>
      <c r="J220" s="667" t="s">
        <v>131</v>
      </c>
      <c r="K220" s="667" t="s">
        <v>131</v>
      </c>
      <c r="L220" s="667" t="s">
        <v>131</v>
      </c>
      <c r="M220" s="667" t="s">
        <v>131</v>
      </c>
      <c r="N220" s="667" t="s">
        <v>131</v>
      </c>
      <c r="O220" s="667" t="s">
        <v>131</v>
      </c>
      <c r="P220" s="667" t="s">
        <v>131</v>
      </c>
      <c r="Q220" s="667" t="s">
        <v>131</v>
      </c>
      <c r="R220" s="667" t="s">
        <v>131</v>
      </c>
      <c r="S220" s="667" t="s">
        <v>131</v>
      </c>
      <c r="T220" s="667" t="s">
        <v>131</v>
      </c>
      <c r="U220" s="667" t="s">
        <v>131</v>
      </c>
      <c r="V220" s="667" t="s">
        <v>131</v>
      </c>
      <c r="W220" s="667" t="s">
        <v>131</v>
      </c>
      <c r="X220" s="667" t="s">
        <v>131</v>
      </c>
      <c r="Y220" s="667" t="s">
        <v>131</v>
      </c>
      <c r="Z220" s="667" t="s">
        <v>131</v>
      </c>
      <c r="AA220" s="667" t="s">
        <v>131</v>
      </c>
      <c r="AB220" s="667" t="s">
        <v>131</v>
      </c>
      <c r="AC220" s="667" t="s">
        <v>131</v>
      </c>
      <c r="AD220" s="667" t="s">
        <v>131</v>
      </c>
      <c r="AE220" s="667" t="s">
        <v>131</v>
      </c>
      <c r="AF220" s="667" t="s">
        <v>131</v>
      </c>
      <c r="AG220" s="667" t="s">
        <v>131</v>
      </c>
      <c r="AH220" s="667" t="s">
        <v>131</v>
      </c>
      <c r="AI220" s="667" t="s">
        <v>131</v>
      </c>
      <c r="AJ220" s="667" t="s">
        <v>131</v>
      </c>
      <c r="AK220" s="667" t="s">
        <v>131</v>
      </c>
      <c r="AL220" s="667" t="s">
        <v>131</v>
      </c>
      <c r="AM220" s="667" t="s">
        <v>131</v>
      </c>
      <c r="AN220" s="667" t="s">
        <v>131</v>
      </c>
      <c r="AO220" s="667" t="s">
        <v>131</v>
      </c>
      <c r="AP220" s="667">
        <v>7.0000000000000001E-3</v>
      </c>
      <c r="AQ220" s="667">
        <v>0.23799999999999999</v>
      </c>
      <c r="AR220" s="667">
        <v>2.5999999999999999E-2</v>
      </c>
      <c r="AS220" s="667">
        <v>7.0000000000000001E-3</v>
      </c>
      <c r="AT220" s="667">
        <v>0.23200000000000001</v>
      </c>
      <c r="AU220" s="667">
        <v>2.4E-2</v>
      </c>
      <c r="AV220" s="667">
        <v>7.0000000000000001E-3</v>
      </c>
      <c r="AW220" s="667">
        <v>0.22800000000000001</v>
      </c>
      <c r="AX220" s="667">
        <v>2.3E-2</v>
      </c>
      <c r="AY220" s="668">
        <v>7.0000000000000001E-3</v>
      </c>
      <c r="AZ220" s="668">
        <v>0.22700000000000001</v>
      </c>
      <c r="BA220" s="668">
        <v>2.1999999999999999E-2</v>
      </c>
      <c r="BB220" s="668">
        <v>7.0000000000000001E-3</v>
      </c>
      <c r="BC220" s="668">
        <v>0.22500000000000001</v>
      </c>
      <c r="BD220" s="668">
        <v>2.1000000000000001E-2</v>
      </c>
      <c r="BE220" s="959">
        <v>7.0000000000000001E-3</v>
      </c>
      <c r="BF220" s="959">
        <v>0.22600000000000001</v>
      </c>
      <c r="BG220" s="959">
        <v>2.1999999999999999E-2</v>
      </c>
    </row>
    <row r="221" spans="2:60" ht="18" customHeight="1" x14ac:dyDescent="0.25">
      <c r="B221" s="33"/>
      <c r="C221" s="666" t="s">
        <v>504</v>
      </c>
      <c r="D221" s="770" t="s">
        <v>1180</v>
      </c>
      <c r="E221" s="769" t="str">
        <f t="shared" si="13"/>
        <v>E100 (l)Furgonetas y furgones (N1)</v>
      </c>
      <c r="F221" s="667" t="s">
        <v>131</v>
      </c>
      <c r="G221" s="667" t="s">
        <v>131</v>
      </c>
      <c r="H221" s="667" t="s">
        <v>131</v>
      </c>
      <c r="I221" s="667" t="s">
        <v>131</v>
      </c>
      <c r="J221" s="667" t="s">
        <v>131</v>
      </c>
      <c r="K221" s="667" t="s">
        <v>131</v>
      </c>
      <c r="L221" s="667" t="s">
        <v>131</v>
      </c>
      <c r="M221" s="667" t="s">
        <v>131</v>
      </c>
      <c r="N221" s="667" t="s">
        <v>131</v>
      </c>
      <c r="O221" s="667" t="s">
        <v>131</v>
      </c>
      <c r="P221" s="667" t="s">
        <v>131</v>
      </c>
      <c r="Q221" s="667" t="s">
        <v>131</v>
      </c>
      <c r="R221" s="667" t="s">
        <v>131</v>
      </c>
      <c r="S221" s="667" t="s">
        <v>131</v>
      </c>
      <c r="T221" s="667" t="s">
        <v>131</v>
      </c>
      <c r="U221" s="667" t="s">
        <v>131</v>
      </c>
      <c r="V221" s="667" t="s">
        <v>131</v>
      </c>
      <c r="W221" s="667" t="s">
        <v>131</v>
      </c>
      <c r="X221" s="667" t="s">
        <v>131</v>
      </c>
      <c r="Y221" s="667" t="s">
        <v>131</v>
      </c>
      <c r="Z221" s="667" t="s">
        <v>131</v>
      </c>
      <c r="AA221" s="667" t="s">
        <v>131</v>
      </c>
      <c r="AB221" s="667" t="s">
        <v>131</v>
      </c>
      <c r="AC221" s="667" t="s">
        <v>131</v>
      </c>
      <c r="AD221" s="667" t="s">
        <v>131</v>
      </c>
      <c r="AE221" s="667" t="s">
        <v>131</v>
      </c>
      <c r="AF221" s="667" t="s">
        <v>131</v>
      </c>
      <c r="AG221" s="667" t="s">
        <v>131</v>
      </c>
      <c r="AH221" s="667" t="s">
        <v>131</v>
      </c>
      <c r="AI221" s="667" t="s">
        <v>131</v>
      </c>
      <c r="AJ221" s="667" t="s">
        <v>131</v>
      </c>
      <c r="AK221" s="667" t="s">
        <v>131</v>
      </c>
      <c r="AL221" s="667" t="s">
        <v>131</v>
      </c>
      <c r="AM221" s="667" t="s">
        <v>131</v>
      </c>
      <c r="AN221" s="667" t="s">
        <v>131</v>
      </c>
      <c r="AO221" s="667" t="s">
        <v>131</v>
      </c>
      <c r="AP221" s="667">
        <v>5.0000000000000001E-3</v>
      </c>
      <c r="AQ221" s="667">
        <v>0.60799999999999998</v>
      </c>
      <c r="AR221" s="667">
        <v>5.8000000000000003E-2</v>
      </c>
      <c r="AS221" s="667">
        <v>5.0000000000000001E-3</v>
      </c>
      <c r="AT221" s="667">
        <v>0.54900000000000004</v>
      </c>
      <c r="AU221" s="667">
        <v>5.2999999999999999E-2</v>
      </c>
      <c r="AV221" s="667">
        <v>5.0000000000000001E-3</v>
      </c>
      <c r="AW221" s="667">
        <v>0.44800000000000001</v>
      </c>
      <c r="AX221" s="667">
        <v>4.3999999999999997E-2</v>
      </c>
      <c r="AY221" s="668">
        <v>5.0000000000000001E-3</v>
      </c>
      <c r="AZ221" s="668">
        <v>0.36599999999999999</v>
      </c>
      <c r="BA221" s="668">
        <v>3.6999999999999998E-2</v>
      </c>
      <c r="BB221" s="668">
        <v>5.0000000000000001E-3</v>
      </c>
      <c r="BC221" s="668">
        <v>0.182</v>
      </c>
      <c r="BD221" s="668">
        <v>2.1000000000000001E-2</v>
      </c>
      <c r="BE221" s="959">
        <v>5.0000000000000001E-3</v>
      </c>
      <c r="BF221" s="959">
        <v>0.18099999999999999</v>
      </c>
      <c r="BG221" s="959">
        <v>2.1000000000000001E-2</v>
      </c>
    </row>
    <row r="222" spans="2:60" ht="18" customHeight="1" x14ac:dyDescent="0.25">
      <c r="B222" s="33"/>
      <c r="C222" s="666" t="s">
        <v>504</v>
      </c>
      <c r="D222" s="770" t="s">
        <v>1423</v>
      </c>
      <c r="E222" s="769" t="str">
        <f t="shared" si="13"/>
        <v>E100 (l)Camiones (N2, N3)</v>
      </c>
      <c r="F222" s="667" t="s">
        <v>131</v>
      </c>
      <c r="G222" s="667" t="s">
        <v>131</v>
      </c>
      <c r="H222" s="667" t="s">
        <v>131</v>
      </c>
      <c r="I222" s="667" t="s">
        <v>131</v>
      </c>
      <c r="J222" s="667" t="s">
        <v>131</v>
      </c>
      <c r="K222" s="667" t="s">
        <v>131</v>
      </c>
      <c r="L222" s="667" t="s">
        <v>131</v>
      </c>
      <c r="M222" s="667" t="s">
        <v>131</v>
      </c>
      <c r="N222" s="667" t="s">
        <v>131</v>
      </c>
      <c r="O222" s="667" t="s">
        <v>131</v>
      </c>
      <c r="P222" s="667" t="s">
        <v>131</v>
      </c>
      <c r="Q222" s="667" t="s">
        <v>131</v>
      </c>
      <c r="R222" s="667" t="s">
        <v>131</v>
      </c>
      <c r="S222" s="667" t="s">
        <v>131</v>
      </c>
      <c r="T222" s="667" t="s">
        <v>131</v>
      </c>
      <c r="U222" s="667" t="s">
        <v>131</v>
      </c>
      <c r="V222" s="667" t="s">
        <v>131</v>
      </c>
      <c r="W222" s="667" t="s">
        <v>131</v>
      </c>
      <c r="X222" s="667" t="s">
        <v>131</v>
      </c>
      <c r="Y222" s="667" t="s">
        <v>131</v>
      </c>
      <c r="Z222" s="667" t="s">
        <v>131</v>
      </c>
      <c r="AA222" s="667" t="s">
        <v>131</v>
      </c>
      <c r="AB222" s="667" t="s">
        <v>131</v>
      </c>
      <c r="AC222" s="667" t="s">
        <v>131</v>
      </c>
      <c r="AD222" s="667" t="s">
        <v>131</v>
      </c>
      <c r="AE222" s="667" t="s">
        <v>131</v>
      </c>
      <c r="AF222" s="667" t="s">
        <v>131</v>
      </c>
      <c r="AG222" s="667" t="s">
        <v>131</v>
      </c>
      <c r="AH222" s="667" t="s">
        <v>131</v>
      </c>
      <c r="AI222" s="667" t="s">
        <v>131</v>
      </c>
      <c r="AJ222" s="667" t="s">
        <v>131</v>
      </c>
      <c r="AK222" s="667" t="s">
        <v>131</v>
      </c>
      <c r="AL222" s="667" t="s">
        <v>131</v>
      </c>
      <c r="AM222" s="667" t="s">
        <v>131</v>
      </c>
      <c r="AN222" s="667" t="s">
        <v>131</v>
      </c>
      <c r="AO222" s="667" t="s">
        <v>131</v>
      </c>
      <c r="AP222" s="667">
        <v>5.0000000000000001E-3</v>
      </c>
      <c r="AQ222" s="667">
        <v>0.46899999999999997</v>
      </c>
      <c r="AR222" s="667">
        <v>0.02</v>
      </c>
      <c r="AS222" s="667">
        <v>5.0000000000000001E-3</v>
      </c>
      <c r="AT222" s="667">
        <v>0.47099999999999997</v>
      </c>
      <c r="AU222" s="667">
        <v>0.02</v>
      </c>
      <c r="AV222" s="667">
        <v>5.0000000000000001E-3</v>
      </c>
      <c r="AW222" s="667">
        <v>0.47199999999999998</v>
      </c>
      <c r="AX222" s="667">
        <v>0.02</v>
      </c>
      <c r="AY222" s="668">
        <v>5.0000000000000001E-3</v>
      </c>
      <c r="AZ222" s="668">
        <v>0.47099999999999997</v>
      </c>
      <c r="BA222" s="668">
        <v>0.02</v>
      </c>
      <c r="BB222" s="668">
        <v>5.0000000000000001E-3</v>
      </c>
      <c r="BC222" s="668">
        <v>0.47199999999999998</v>
      </c>
      <c r="BD222" s="668">
        <v>0.02</v>
      </c>
      <c r="BE222" s="959">
        <v>5.0000000000000001E-3</v>
      </c>
      <c r="BF222" s="959">
        <v>0.47</v>
      </c>
      <c r="BG222" s="959">
        <v>0.02</v>
      </c>
    </row>
    <row r="223" spans="2:60" ht="18" customHeight="1" x14ac:dyDescent="0.25">
      <c r="B223" s="33"/>
      <c r="C223" s="666" t="s">
        <v>504</v>
      </c>
      <c r="D223" s="771" t="s">
        <v>1425</v>
      </c>
      <c r="E223" s="769" t="str">
        <f t="shared" si="13"/>
        <v>E100 (l)Ciclomotores (L1e, L2e)</v>
      </c>
      <c r="F223" s="667" t="s">
        <v>131</v>
      </c>
      <c r="G223" s="667" t="s">
        <v>131</v>
      </c>
      <c r="H223" s="667" t="s">
        <v>131</v>
      </c>
      <c r="I223" s="667" t="s">
        <v>131</v>
      </c>
      <c r="J223" s="667" t="s">
        <v>131</v>
      </c>
      <c r="K223" s="667" t="s">
        <v>131</v>
      </c>
      <c r="L223" s="667" t="s">
        <v>131</v>
      </c>
      <c r="M223" s="667" t="s">
        <v>131</v>
      </c>
      <c r="N223" s="667" t="s">
        <v>131</v>
      </c>
      <c r="O223" s="667" t="s">
        <v>131</v>
      </c>
      <c r="P223" s="667" t="s">
        <v>131</v>
      </c>
      <c r="Q223" s="667" t="s">
        <v>131</v>
      </c>
      <c r="R223" s="667" t="s">
        <v>131</v>
      </c>
      <c r="S223" s="667" t="s">
        <v>131</v>
      </c>
      <c r="T223" s="667" t="s">
        <v>131</v>
      </c>
      <c r="U223" s="667" t="s">
        <v>131</v>
      </c>
      <c r="V223" s="667" t="s">
        <v>131</v>
      </c>
      <c r="W223" s="667" t="s">
        <v>131</v>
      </c>
      <c r="X223" s="667" t="s">
        <v>131</v>
      </c>
      <c r="Y223" s="667" t="s">
        <v>131</v>
      </c>
      <c r="Z223" s="667" t="s">
        <v>131</v>
      </c>
      <c r="AA223" s="667" t="s">
        <v>131</v>
      </c>
      <c r="AB223" s="667" t="s">
        <v>131</v>
      </c>
      <c r="AC223" s="667" t="s">
        <v>131</v>
      </c>
      <c r="AD223" s="667" t="s">
        <v>131</v>
      </c>
      <c r="AE223" s="667" t="s">
        <v>131</v>
      </c>
      <c r="AF223" s="667" t="s">
        <v>131</v>
      </c>
      <c r="AG223" s="667" t="s">
        <v>131</v>
      </c>
      <c r="AH223" s="667" t="s">
        <v>131</v>
      </c>
      <c r="AI223" s="667" t="s">
        <v>131</v>
      </c>
      <c r="AJ223" s="667" t="s">
        <v>131</v>
      </c>
      <c r="AK223" s="667" t="s">
        <v>131</v>
      </c>
      <c r="AL223" s="667" t="s">
        <v>131</v>
      </c>
      <c r="AM223" s="667" t="s">
        <v>131</v>
      </c>
      <c r="AN223" s="667" t="s">
        <v>131</v>
      </c>
      <c r="AO223" s="667" t="s">
        <v>131</v>
      </c>
      <c r="AP223" s="667">
        <v>0.04</v>
      </c>
      <c r="AQ223" s="667">
        <v>0.97699999999999998</v>
      </c>
      <c r="AR223" s="667">
        <v>3.9E-2</v>
      </c>
      <c r="AS223" s="667">
        <v>0.04</v>
      </c>
      <c r="AT223" s="667">
        <v>0.98099999999999998</v>
      </c>
      <c r="AU223" s="667">
        <v>0.04</v>
      </c>
      <c r="AV223" s="667">
        <v>0.04</v>
      </c>
      <c r="AW223" s="667">
        <v>0.98399999999999999</v>
      </c>
      <c r="AX223" s="667">
        <v>0.04</v>
      </c>
      <c r="AY223" s="668">
        <v>0.04</v>
      </c>
      <c r="AZ223" s="668">
        <v>0.98199999999999998</v>
      </c>
      <c r="BA223" s="668">
        <v>0.04</v>
      </c>
      <c r="BB223" s="668">
        <v>0.04</v>
      </c>
      <c r="BC223" s="668">
        <v>0.98399999999999999</v>
      </c>
      <c r="BD223" s="668">
        <v>0.04</v>
      </c>
      <c r="BE223" s="959">
        <v>0.04</v>
      </c>
      <c r="BF223" s="959">
        <v>0.98099999999999998</v>
      </c>
      <c r="BG223" s="959">
        <v>0.04</v>
      </c>
    </row>
    <row r="224" spans="2:60" ht="18" customHeight="1" x14ac:dyDescent="0.25">
      <c r="B224" s="33"/>
      <c r="C224" s="666" t="s">
        <v>504</v>
      </c>
      <c r="D224" s="771" t="s">
        <v>1426</v>
      </c>
      <c r="E224" s="769" t="str">
        <f t="shared" si="13"/>
        <v>E100 (l)Motocicletas (L3e, L4e, L5e, L6e, L7e)</v>
      </c>
      <c r="F224" s="667" t="s">
        <v>131</v>
      </c>
      <c r="G224" s="667" t="s">
        <v>131</v>
      </c>
      <c r="H224" s="667" t="s">
        <v>131</v>
      </c>
      <c r="I224" s="667" t="s">
        <v>131</v>
      </c>
      <c r="J224" s="667" t="s">
        <v>131</v>
      </c>
      <c r="K224" s="667" t="s">
        <v>131</v>
      </c>
      <c r="L224" s="667" t="s">
        <v>131</v>
      </c>
      <c r="M224" s="667" t="s">
        <v>131</v>
      </c>
      <c r="N224" s="667" t="s">
        <v>131</v>
      </c>
      <c r="O224" s="667" t="s">
        <v>131</v>
      </c>
      <c r="P224" s="667" t="s">
        <v>131</v>
      </c>
      <c r="Q224" s="667" t="s">
        <v>131</v>
      </c>
      <c r="R224" s="667" t="s">
        <v>131</v>
      </c>
      <c r="S224" s="667" t="s">
        <v>131</v>
      </c>
      <c r="T224" s="667" t="s">
        <v>131</v>
      </c>
      <c r="U224" s="667" t="s">
        <v>131</v>
      </c>
      <c r="V224" s="667" t="s">
        <v>131</v>
      </c>
      <c r="W224" s="667" t="s">
        <v>131</v>
      </c>
      <c r="X224" s="667" t="s">
        <v>131</v>
      </c>
      <c r="Y224" s="667" t="s">
        <v>131</v>
      </c>
      <c r="Z224" s="667" t="s">
        <v>131</v>
      </c>
      <c r="AA224" s="667" t="s">
        <v>131</v>
      </c>
      <c r="AB224" s="667" t="s">
        <v>131</v>
      </c>
      <c r="AC224" s="667" t="s">
        <v>131</v>
      </c>
      <c r="AD224" s="667" t="s">
        <v>131</v>
      </c>
      <c r="AE224" s="667" t="s">
        <v>131</v>
      </c>
      <c r="AF224" s="667" t="s">
        <v>131</v>
      </c>
      <c r="AG224" s="667" t="s">
        <v>131</v>
      </c>
      <c r="AH224" s="667" t="s">
        <v>131</v>
      </c>
      <c r="AI224" s="667" t="s">
        <v>131</v>
      </c>
      <c r="AJ224" s="667" t="s">
        <v>131</v>
      </c>
      <c r="AK224" s="667" t="s">
        <v>131</v>
      </c>
      <c r="AL224" s="667" t="s">
        <v>131</v>
      </c>
      <c r="AM224" s="667" t="s">
        <v>131</v>
      </c>
      <c r="AN224" s="667" t="s">
        <v>131</v>
      </c>
      <c r="AO224" s="667" t="s">
        <v>131</v>
      </c>
      <c r="AP224" s="667">
        <v>0.04</v>
      </c>
      <c r="AQ224" s="667">
        <v>2.226</v>
      </c>
      <c r="AR224" s="667">
        <v>4.3999999999999997E-2</v>
      </c>
      <c r="AS224" s="667">
        <v>0.04</v>
      </c>
      <c r="AT224" s="667">
        <v>2.181</v>
      </c>
      <c r="AU224" s="667">
        <v>4.3999999999999997E-2</v>
      </c>
      <c r="AV224" s="667">
        <v>0.04</v>
      </c>
      <c r="AW224" s="667">
        <v>2.1349999999999998</v>
      </c>
      <c r="AX224" s="667">
        <v>4.4999999999999998E-2</v>
      </c>
      <c r="AY224" s="668">
        <v>0.04</v>
      </c>
      <c r="AZ224" s="668">
        <v>2.0289999999999999</v>
      </c>
      <c r="BA224" s="668">
        <v>4.5999999999999999E-2</v>
      </c>
      <c r="BB224" s="668">
        <v>0.04</v>
      </c>
      <c r="BC224" s="668">
        <v>1.9390000000000001</v>
      </c>
      <c r="BD224" s="668">
        <v>4.7E-2</v>
      </c>
      <c r="BE224" s="959">
        <v>0.04</v>
      </c>
      <c r="BF224" s="959">
        <v>1.911</v>
      </c>
      <c r="BG224" s="959">
        <v>4.7E-2</v>
      </c>
      <c r="BH224" s="86"/>
    </row>
    <row r="225" spans="2:59" ht="18" customHeight="1" x14ac:dyDescent="0.25">
      <c r="B225" s="33"/>
      <c r="C225" s="666" t="s">
        <v>728</v>
      </c>
      <c r="D225" s="768" t="s">
        <v>1179</v>
      </c>
      <c r="E225" s="769" t="str">
        <f t="shared" si="13"/>
        <v>Gasóleo (l)Turismos (M1)</v>
      </c>
      <c r="F225" s="667">
        <v>2.6640000000000001</v>
      </c>
      <c r="G225" s="667">
        <v>2.1000000000000001E-2</v>
      </c>
      <c r="H225" s="667">
        <v>0.111</v>
      </c>
      <c r="I225" s="667">
        <v>2.6640000000000001</v>
      </c>
      <c r="J225" s="667">
        <v>1.9E-2</v>
      </c>
      <c r="K225" s="667">
        <v>0.112</v>
      </c>
      <c r="L225" s="667">
        <v>2.6640000000000001</v>
      </c>
      <c r="M225" s="667">
        <v>1.7000000000000001E-2</v>
      </c>
      <c r="N225" s="667">
        <v>0.112</v>
      </c>
      <c r="O225" s="667">
        <v>2.6640000000000001</v>
      </c>
      <c r="P225" s="667">
        <v>1.4E-2</v>
      </c>
      <c r="Q225" s="667">
        <v>0.112</v>
      </c>
      <c r="R225" s="667">
        <v>2.5129999999999999</v>
      </c>
      <c r="S225" s="667">
        <v>1.4E-2</v>
      </c>
      <c r="T225" s="667">
        <v>0.112</v>
      </c>
      <c r="U225" s="667">
        <v>2.488</v>
      </c>
      <c r="V225" s="667">
        <v>1.2999999999999999E-2</v>
      </c>
      <c r="W225" s="667">
        <v>0.112</v>
      </c>
      <c r="X225" s="667">
        <v>2.5609999999999999</v>
      </c>
      <c r="Y225" s="667">
        <v>1.2E-2</v>
      </c>
      <c r="Z225" s="667">
        <v>0.112</v>
      </c>
      <c r="AA225" s="667">
        <v>2.5609999999999999</v>
      </c>
      <c r="AB225" s="667">
        <v>1.2E-2</v>
      </c>
      <c r="AC225" s="667">
        <v>0.113</v>
      </c>
      <c r="AD225" s="667">
        <v>2.5609999999999999</v>
      </c>
      <c r="AE225" s="667">
        <v>8.9999999999999993E-3</v>
      </c>
      <c r="AF225" s="667">
        <v>0.114</v>
      </c>
      <c r="AG225" s="667">
        <v>2.556</v>
      </c>
      <c r="AH225" s="667">
        <v>8.0000000000000002E-3</v>
      </c>
      <c r="AI225" s="667">
        <v>0.113</v>
      </c>
      <c r="AJ225" s="667">
        <v>2.5379999999999998</v>
      </c>
      <c r="AK225" s="667">
        <v>7.0000000000000001E-3</v>
      </c>
      <c r="AL225" s="667">
        <v>0.111</v>
      </c>
      <c r="AM225" s="667">
        <v>2.5129999999999999</v>
      </c>
      <c r="AN225" s="667">
        <v>7.0000000000000001E-3</v>
      </c>
      <c r="AO225" s="667">
        <v>0.111</v>
      </c>
      <c r="AP225" s="667" t="s">
        <v>131</v>
      </c>
      <c r="AQ225" s="667" t="s">
        <v>131</v>
      </c>
      <c r="AR225" s="667" t="s">
        <v>131</v>
      </c>
      <c r="AS225" s="667" t="s">
        <v>131</v>
      </c>
      <c r="AT225" s="667" t="s">
        <v>131</v>
      </c>
      <c r="AU225" s="667" t="s">
        <v>131</v>
      </c>
      <c r="AV225" s="667" t="s">
        <v>131</v>
      </c>
      <c r="AW225" s="667" t="s">
        <v>131</v>
      </c>
      <c r="AX225" s="667" t="s">
        <v>131</v>
      </c>
      <c r="AY225" s="667" t="s">
        <v>131</v>
      </c>
      <c r="AZ225" s="667" t="s">
        <v>131</v>
      </c>
      <c r="BA225" s="667" t="s">
        <v>131</v>
      </c>
      <c r="BB225" s="667" t="s">
        <v>131</v>
      </c>
      <c r="BC225" s="667" t="s">
        <v>131</v>
      </c>
      <c r="BD225" s="667" t="s">
        <v>131</v>
      </c>
      <c r="BE225" s="959" t="s">
        <v>131</v>
      </c>
      <c r="BF225" s="959" t="s">
        <v>131</v>
      </c>
      <c r="BG225" s="959" t="s">
        <v>131</v>
      </c>
    </row>
    <row r="226" spans="2:59" ht="18" customHeight="1" x14ac:dyDescent="0.25">
      <c r="B226" s="33"/>
      <c r="C226" s="666" t="s">
        <v>675</v>
      </c>
      <c r="D226" s="770" t="s">
        <v>1180</v>
      </c>
      <c r="E226" s="769" t="str">
        <f t="shared" si="13"/>
        <v>Gasóleo (l)Furgonetas y furgones (N1)</v>
      </c>
      <c r="F226" s="667">
        <v>2.6619999999999999</v>
      </c>
      <c r="G226" s="667">
        <v>2.3E-2</v>
      </c>
      <c r="H226" s="667">
        <v>6.3E-2</v>
      </c>
      <c r="I226" s="667">
        <v>2.6619999999999999</v>
      </c>
      <c r="J226" s="667">
        <v>1.7999999999999999E-2</v>
      </c>
      <c r="K226" s="667">
        <v>6.2E-2</v>
      </c>
      <c r="L226" s="667">
        <v>2.6619999999999999</v>
      </c>
      <c r="M226" s="667">
        <v>1.7000000000000001E-2</v>
      </c>
      <c r="N226" s="667">
        <v>6.2E-2</v>
      </c>
      <c r="O226" s="667">
        <v>2.6619999999999999</v>
      </c>
      <c r="P226" s="667">
        <v>1.2999999999999999E-2</v>
      </c>
      <c r="Q226" s="667">
        <v>6.6000000000000003E-2</v>
      </c>
      <c r="R226" s="667">
        <v>2.5110000000000001</v>
      </c>
      <c r="S226" s="667">
        <v>1.2999999999999999E-2</v>
      </c>
      <c r="T226" s="667">
        <v>6.7000000000000004E-2</v>
      </c>
      <c r="U226" s="667">
        <v>2.4860000000000002</v>
      </c>
      <c r="V226" s="667">
        <v>1.2999999999999999E-2</v>
      </c>
      <c r="W226" s="667">
        <v>6.7000000000000004E-2</v>
      </c>
      <c r="X226" s="667">
        <v>2.5590000000000002</v>
      </c>
      <c r="Y226" s="667">
        <v>1.2999999999999999E-2</v>
      </c>
      <c r="Z226" s="667">
        <v>6.8000000000000005E-2</v>
      </c>
      <c r="AA226" s="667">
        <v>2.5590000000000002</v>
      </c>
      <c r="AB226" s="667">
        <v>1.2999999999999999E-2</v>
      </c>
      <c r="AC226" s="667">
        <v>7.0000000000000007E-2</v>
      </c>
      <c r="AD226" s="667">
        <v>2.5590000000000002</v>
      </c>
      <c r="AE226" s="667">
        <v>0.01</v>
      </c>
      <c r="AF226" s="667">
        <v>7.1999999999999995E-2</v>
      </c>
      <c r="AG226" s="667">
        <v>2.5539999999999998</v>
      </c>
      <c r="AH226" s="667">
        <v>8.9999999999999993E-3</v>
      </c>
      <c r="AI226" s="667">
        <v>7.0999999999999994E-2</v>
      </c>
      <c r="AJ226" s="667">
        <v>2.536</v>
      </c>
      <c r="AK226" s="667">
        <v>8.9999999999999993E-3</v>
      </c>
      <c r="AL226" s="667">
        <v>7.0999999999999994E-2</v>
      </c>
      <c r="AM226" s="667">
        <v>2.5110000000000001</v>
      </c>
      <c r="AN226" s="667">
        <v>8.9999999999999993E-3</v>
      </c>
      <c r="AO226" s="667">
        <v>6.9000000000000006E-2</v>
      </c>
      <c r="AP226" s="667" t="s">
        <v>131</v>
      </c>
      <c r="AQ226" s="667" t="s">
        <v>131</v>
      </c>
      <c r="AR226" s="667" t="s">
        <v>131</v>
      </c>
      <c r="AS226" s="667" t="s">
        <v>131</v>
      </c>
      <c r="AT226" s="667" t="s">
        <v>131</v>
      </c>
      <c r="AU226" s="667" t="s">
        <v>131</v>
      </c>
      <c r="AV226" s="667" t="s">
        <v>131</v>
      </c>
      <c r="AW226" s="667" t="s">
        <v>131</v>
      </c>
      <c r="AX226" s="667" t="s">
        <v>131</v>
      </c>
      <c r="AY226" s="667" t="s">
        <v>131</v>
      </c>
      <c r="AZ226" s="667" t="s">
        <v>131</v>
      </c>
      <c r="BA226" s="667" t="s">
        <v>131</v>
      </c>
      <c r="BB226" s="667" t="s">
        <v>131</v>
      </c>
      <c r="BC226" s="667" t="s">
        <v>131</v>
      </c>
      <c r="BD226" s="667" t="s">
        <v>131</v>
      </c>
      <c r="BE226" s="959" t="s">
        <v>131</v>
      </c>
      <c r="BF226" s="959" t="s">
        <v>131</v>
      </c>
      <c r="BG226" s="959" t="s">
        <v>131</v>
      </c>
    </row>
    <row r="227" spans="2:59" ht="18" customHeight="1" x14ac:dyDescent="0.25">
      <c r="B227" s="33"/>
      <c r="C227" s="666" t="s">
        <v>675</v>
      </c>
      <c r="D227" s="770" t="s">
        <v>1423</v>
      </c>
      <c r="E227" s="769" t="str">
        <f t="shared" si="13"/>
        <v>Gasóleo (l)Camiones (N2, N3)</v>
      </c>
      <c r="F227" s="667">
        <v>2.6589999999999998</v>
      </c>
      <c r="G227" s="667">
        <v>0.219</v>
      </c>
      <c r="H227" s="667">
        <v>4.2000000000000003E-2</v>
      </c>
      <c r="I227" s="667">
        <v>2.6589999999999998</v>
      </c>
      <c r="J227" s="667">
        <v>0.19</v>
      </c>
      <c r="K227" s="667">
        <v>4.4999999999999998E-2</v>
      </c>
      <c r="L227" s="667">
        <v>2.6589999999999998</v>
      </c>
      <c r="M227" s="667">
        <v>0.159</v>
      </c>
      <c r="N227" s="667">
        <v>5.0999999999999997E-2</v>
      </c>
      <c r="O227" s="667">
        <v>2.6589999999999998</v>
      </c>
      <c r="P227" s="667">
        <v>0.14299999999999999</v>
      </c>
      <c r="Q227" s="667">
        <v>0.06</v>
      </c>
      <c r="R227" s="667">
        <v>2.508</v>
      </c>
      <c r="S227" s="667">
        <v>0.13200000000000001</v>
      </c>
      <c r="T227" s="667">
        <v>6.4000000000000001E-2</v>
      </c>
      <c r="U227" s="667">
        <v>2.4820000000000002</v>
      </c>
      <c r="V227" s="667">
        <v>0.127</v>
      </c>
      <c r="W227" s="667">
        <v>6.9000000000000006E-2</v>
      </c>
      <c r="X227" s="667">
        <v>2.5550000000000002</v>
      </c>
      <c r="Y227" s="667">
        <v>0.122</v>
      </c>
      <c r="Z227" s="667">
        <v>7.3999999999999996E-2</v>
      </c>
      <c r="AA227" s="667">
        <v>2.5550000000000002</v>
      </c>
      <c r="AB227" s="667">
        <v>0.11700000000000001</v>
      </c>
      <c r="AC227" s="667">
        <v>7.5999999999999998E-2</v>
      </c>
      <c r="AD227" s="667">
        <v>2.5550000000000002</v>
      </c>
      <c r="AE227" s="667">
        <v>0.107</v>
      </c>
      <c r="AF227" s="667">
        <v>0.08</v>
      </c>
      <c r="AG227" s="667">
        <v>2.5499999999999998</v>
      </c>
      <c r="AH227" s="667">
        <v>0.1</v>
      </c>
      <c r="AI227" s="667">
        <v>8.5999999999999993E-2</v>
      </c>
      <c r="AJ227" s="667">
        <v>2.5329999999999999</v>
      </c>
      <c r="AK227" s="667">
        <v>0.09</v>
      </c>
      <c r="AL227" s="667">
        <v>9.4E-2</v>
      </c>
      <c r="AM227" s="667">
        <v>2.508</v>
      </c>
      <c r="AN227" s="667">
        <v>0.08</v>
      </c>
      <c r="AO227" s="667">
        <v>0.104</v>
      </c>
      <c r="AP227" s="667" t="s">
        <v>131</v>
      </c>
      <c r="AQ227" s="667" t="s">
        <v>131</v>
      </c>
      <c r="AR227" s="667" t="s">
        <v>131</v>
      </c>
      <c r="AS227" s="667" t="s">
        <v>131</v>
      </c>
      <c r="AT227" s="667" t="s">
        <v>131</v>
      </c>
      <c r="AU227" s="667" t="s">
        <v>131</v>
      </c>
      <c r="AV227" s="667" t="s">
        <v>131</v>
      </c>
      <c r="AW227" s="667" t="s">
        <v>131</v>
      </c>
      <c r="AX227" s="667" t="s">
        <v>131</v>
      </c>
      <c r="AY227" s="667" t="s">
        <v>131</v>
      </c>
      <c r="AZ227" s="667" t="s">
        <v>131</v>
      </c>
      <c r="BA227" s="667" t="s">
        <v>131</v>
      </c>
      <c r="BB227" s="667" t="s">
        <v>131</v>
      </c>
      <c r="BC227" s="667" t="s">
        <v>131</v>
      </c>
      <c r="BD227" s="667" t="s">
        <v>131</v>
      </c>
      <c r="BE227" s="959" t="s">
        <v>131</v>
      </c>
      <c r="BF227" s="959" t="s">
        <v>131</v>
      </c>
      <c r="BG227" s="959" t="s">
        <v>131</v>
      </c>
    </row>
    <row r="228" spans="2:59" ht="18" customHeight="1" x14ac:dyDescent="0.25">
      <c r="B228" s="33"/>
      <c r="C228" s="666" t="s">
        <v>675</v>
      </c>
      <c r="D228" s="770" t="s">
        <v>1424</v>
      </c>
      <c r="E228" s="769" t="str">
        <f t="shared" si="13"/>
        <v>Gasóleo (l)Autobuses (M2, M3)</v>
      </c>
      <c r="F228" s="667">
        <v>2.6589999999999998</v>
      </c>
      <c r="G228" s="667">
        <v>0.18</v>
      </c>
      <c r="H228" s="667">
        <v>2.1999999999999999E-2</v>
      </c>
      <c r="I228" s="667">
        <v>2.6589999999999998</v>
      </c>
      <c r="J228" s="667">
        <v>0.16500000000000001</v>
      </c>
      <c r="K228" s="667">
        <v>2.3E-2</v>
      </c>
      <c r="L228" s="667">
        <v>2.6589999999999998</v>
      </c>
      <c r="M228" s="667">
        <v>0.155</v>
      </c>
      <c r="N228" s="667">
        <v>2.5999999999999999E-2</v>
      </c>
      <c r="O228" s="667">
        <v>2.6589999999999998</v>
      </c>
      <c r="P228" s="667">
        <v>0.12</v>
      </c>
      <c r="Q228" s="667">
        <v>3.7999999999999999E-2</v>
      </c>
      <c r="R228" s="667">
        <v>2.508</v>
      </c>
      <c r="S228" s="667">
        <v>0.109</v>
      </c>
      <c r="T228" s="667">
        <v>4.2999999999999997E-2</v>
      </c>
      <c r="U228" s="667">
        <v>2.4820000000000002</v>
      </c>
      <c r="V228" s="667">
        <v>0.09</v>
      </c>
      <c r="W228" s="667">
        <v>5.2999999999999999E-2</v>
      </c>
      <c r="X228" s="667">
        <v>2.5550000000000002</v>
      </c>
      <c r="Y228" s="667">
        <v>7.9000000000000001E-2</v>
      </c>
      <c r="Z228" s="667">
        <v>5.8999999999999997E-2</v>
      </c>
      <c r="AA228" s="667">
        <v>2.5550000000000002</v>
      </c>
      <c r="AB228" s="667">
        <v>7.0000000000000007E-2</v>
      </c>
      <c r="AC228" s="667">
        <v>6.4000000000000001E-2</v>
      </c>
      <c r="AD228" s="667">
        <v>2.5550000000000002</v>
      </c>
      <c r="AE228" s="667">
        <v>0.05</v>
      </c>
      <c r="AF228" s="667">
        <v>6.7000000000000004E-2</v>
      </c>
      <c r="AG228" s="667">
        <v>2.5499999999999998</v>
      </c>
      <c r="AH228" s="667">
        <v>4.3999999999999997E-2</v>
      </c>
      <c r="AI228" s="667">
        <v>7.0999999999999994E-2</v>
      </c>
      <c r="AJ228" s="667">
        <v>2.5329999999999999</v>
      </c>
      <c r="AK228" s="667">
        <v>3.9E-2</v>
      </c>
      <c r="AL228" s="667">
        <v>7.3999999999999996E-2</v>
      </c>
      <c r="AM228" s="667">
        <v>2.508</v>
      </c>
      <c r="AN228" s="667">
        <v>3.5999999999999997E-2</v>
      </c>
      <c r="AO228" s="667">
        <v>6.9000000000000006E-2</v>
      </c>
      <c r="AP228" s="667" t="s">
        <v>131</v>
      </c>
      <c r="AQ228" s="667" t="s">
        <v>131</v>
      </c>
      <c r="AR228" s="667" t="s">
        <v>131</v>
      </c>
      <c r="AS228" s="667" t="s">
        <v>131</v>
      </c>
      <c r="AT228" s="667" t="s">
        <v>131</v>
      </c>
      <c r="AU228" s="667" t="s">
        <v>131</v>
      </c>
      <c r="AV228" s="667" t="s">
        <v>131</v>
      </c>
      <c r="AW228" s="667" t="s">
        <v>131</v>
      </c>
      <c r="AX228" s="667" t="s">
        <v>131</v>
      </c>
      <c r="AY228" s="667" t="s">
        <v>131</v>
      </c>
      <c r="AZ228" s="667" t="s">
        <v>131</v>
      </c>
      <c r="BA228" s="667" t="s">
        <v>131</v>
      </c>
      <c r="BB228" s="667" t="s">
        <v>131</v>
      </c>
      <c r="BC228" s="667" t="s">
        <v>131</v>
      </c>
      <c r="BD228" s="667" t="s">
        <v>131</v>
      </c>
      <c r="BE228" s="959" t="s">
        <v>131</v>
      </c>
      <c r="BF228" s="959" t="s">
        <v>131</v>
      </c>
      <c r="BG228" s="959" t="s">
        <v>131</v>
      </c>
    </row>
    <row r="229" spans="2:59" ht="18" customHeight="1" x14ac:dyDescent="0.25">
      <c r="B229" s="33"/>
      <c r="C229" s="666" t="s">
        <v>729</v>
      </c>
      <c r="D229" s="770" t="s">
        <v>1179</v>
      </c>
      <c r="E229" s="769" t="str">
        <f t="shared" si="13"/>
        <v>B7 (l)Turismos (M1)</v>
      </c>
      <c r="F229" s="667" t="s">
        <v>131</v>
      </c>
      <c r="G229" s="667" t="s">
        <v>131</v>
      </c>
      <c r="H229" s="667" t="s">
        <v>131</v>
      </c>
      <c r="I229" s="667" t="s">
        <v>131</v>
      </c>
      <c r="J229" s="667" t="s">
        <v>131</v>
      </c>
      <c r="K229" s="667" t="s">
        <v>131</v>
      </c>
      <c r="L229" s="667" t="s">
        <v>131</v>
      </c>
      <c r="M229" s="667" t="s">
        <v>131</v>
      </c>
      <c r="N229" s="667" t="s">
        <v>131</v>
      </c>
      <c r="O229" s="667" t="s">
        <v>131</v>
      </c>
      <c r="P229" s="667" t="s">
        <v>131</v>
      </c>
      <c r="Q229" s="667" t="s">
        <v>131</v>
      </c>
      <c r="R229" s="667" t="s">
        <v>131</v>
      </c>
      <c r="S229" s="667" t="s">
        <v>131</v>
      </c>
      <c r="T229" s="667" t="s">
        <v>131</v>
      </c>
      <c r="U229" s="667" t="s">
        <v>131</v>
      </c>
      <c r="V229" s="667" t="s">
        <v>131</v>
      </c>
      <c r="W229" s="667" t="s">
        <v>131</v>
      </c>
      <c r="X229" s="667" t="s">
        <v>131</v>
      </c>
      <c r="Y229" s="667" t="s">
        <v>131</v>
      </c>
      <c r="Z229" s="667" t="s">
        <v>131</v>
      </c>
      <c r="AA229" s="667" t="s">
        <v>131</v>
      </c>
      <c r="AB229" s="667" t="s">
        <v>131</v>
      </c>
      <c r="AC229" s="667" t="s">
        <v>131</v>
      </c>
      <c r="AD229" s="667" t="s">
        <v>131</v>
      </c>
      <c r="AE229" s="667" t="s">
        <v>131</v>
      </c>
      <c r="AF229" s="667" t="s">
        <v>131</v>
      </c>
      <c r="AG229" s="667" t="s">
        <v>131</v>
      </c>
      <c r="AH229" s="667" t="s">
        <v>131</v>
      </c>
      <c r="AI229" s="667" t="s">
        <v>131</v>
      </c>
      <c r="AJ229" s="667" t="s">
        <v>131</v>
      </c>
      <c r="AK229" s="667" t="s">
        <v>131</v>
      </c>
      <c r="AL229" s="667" t="s">
        <v>131</v>
      </c>
      <c r="AM229" s="667" t="s">
        <v>131</v>
      </c>
      <c r="AN229" s="667" t="s">
        <v>131</v>
      </c>
      <c r="AO229" s="667" t="s">
        <v>131</v>
      </c>
      <c r="AP229" s="667">
        <v>2.488</v>
      </c>
      <c r="AQ229" s="667">
        <v>7.0000000000000001E-3</v>
      </c>
      <c r="AR229" s="667">
        <v>0.11</v>
      </c>
      <c r="AS229" s="667">
        <v>2.488</v>
      </c>
      <c r="AT229" s="667">
        <v>6.0000000000000001E-3</v>
      </c>
      <c r="AU229" s="667">
        <v>0.109</v>
      </c>
      <c r="AV229" s="667">
        <v>2.4860000000000002</v>
      </c>
      <c r="AW229" s="667">
        <v>5.0000000000000001E-3</v>
      </c>
      <c r="AX229" s="667">
        <v>0.108</v>
      </c>
      <c r="AY229" s="668">
        <v>2.4860000000000002</v>
      </c>
      <c r="AZ229" s="668">
        <v>4.0000000000000001E-3</v>
      </c>
      <c r="BA229" s="668">
        <v>0.107</v>
      </c>
      <c r="BB229" s="668">
        <v>2.4870000000000001</v>
      </c>
      <c r="BC229" s="668">
        <v>4.0000000000000001E-3</v>
      </c>
      <c r="BD229" s="668">
        <v>0.105</v>
      </c>
      <c r="BE229" s="959">
        <v>2.488</v>
      </c>
      <c r="BF229" s="959">
        <v>4.0000000000000001E-3</v>
      </c>
      <c r="BG229" s="959">
        <v>0.105</v>
      </c>
    </row>
    <row r="230" spans="2:59" ht="18" customHeight="1" x14ac:dyDescent="0.25">
      <c r="B230" s="33"/>
      <c r="C230" s="666" t="s">
        <v>341</v>
      </c>
      <c r="D230" s="770" t="s">
        <v>1180</v>
      </c>
      <c r="E230" s="769" t="str">
        <f t="shared" si="13"/>
        <v>B7 (l)Furgonetas y furgones (N1)</v>
      </c>
      <c r="F230" s="667" t="s">
        <v>131</v>
      </c>
      <c r="G230" s="667" t="s">
        <v>131</v>
      </c>
      <c r="H230" s="667" t="s">
        <v>131</v>
      </c>
      <c r="I230" s="667" t="s">
        <v>131</v>
      </c>
      <c r="J230" s="667" t="s">
        <v>131</v>
      </c>
      <c r="K230" s="667" t="s">
        <v>131</v>
      </c>
      <c r="L230" s="667" t="s">
        <v>131</v>
      </c>
      <c r="M230" s="667" t="s">
        <v>131</v>
      </c>
      <c r="N230" s="667" t="s">
        <v>131</v>
      </c>
      <c r="O230" s="667" t="s">
        <v>131</v>
      </c>
      <c r="P230" s="667" t="s">
        <v>131</v>
      </c>
      <c r="Q230" s="667" t="s">
        <v>131</v>
      </c>
      <c r="R230" s="667" t="s">
        <v>131</v>
      </c>
      <c r="S230" s="667" t="s">
        <v>131</v>
      </c>
      <c r="T230" s="667" t="s">
        <v>131</v>
      </c>
      <c r="U230" s="667" t="s">
        <v>131</v>
      </c>
      <c r="V230" s="667" t="s">
        <v>131</v>
      </c>
      <c r="W230" s="667" t="s">
        <v>131</v>
      </c>
      <c r="X230" s="667" t="s">
        <v>131</v>
      </c>
      <c r="Y230" s="667" t="s">
        <v>131</v>
      </c>
      <c r="Z230" s="667" t="s">
        <v>131</v>
      </c>
      <c r="AA230" s="667" t="s">
        <v>131</v>
      </c>
      <c r="AB230" s="667" t="s">
        <v>131</v>
      </c>
      <c r="AC230" s="667" t="s">
        <v>131</v>
      </c>
      <c r="AD230" s="667" t="s">
        <v>131</v>
      </c>
      <c r="AE230" s="667" t="s">
        <v>131</v>
      </c>
      <c r="AF230" s="667" t="s">
        <v>131</v>
      </c>
      <c r="AG230" s="667" t="s">
        <v>131</v>
      </c>
      <c r="AH230" s="667" t="s">
        <v>131</v>
      </c>
      <c r="AI230" s="667" t="s">
        <v>131</v>
      </c>
      <c r="AJ230" s="667" t="s">
        <v>131</v>
      </c>
      <c r="AK230" s="667" t="s">
        <v>131</v>
      </c>
      <c r="AL230" s="667" t="s">
        <v>131</v>
      </c>
      <c r="AM230" s="667" t="s">
        <v>131</v>
      </c>
      <c r="AN230" s="667" t="s">
        <v>131</v>
      </c>
      <c r="AO230" s="667" t="s">
        <v>131</v>
      </c>
      <c r="AP230" s="667">
        <v>2.4860000000000002</v>
      </c>
      <c r="AQ230" s="667">
        <v>8.0000000000000002E-3</v>
      </c>
      <c r="AR230" s="667">
        <v>7.0000000000000007E-2</v>
      </c>
      <c r="AS230" s="667">
        <v>2.4860000000000002</v>
      </c>
      <c r="AT230" s="667">
        <v>7.0000000000000001E-3</v>
      </c>
      <c r="AU230" s="667">
        <v>7.0000000000000007E-2</v>
      </c>
      <c r="AV230" s="667">
        <v>2.484</v>
      </c>
      <c r="AW230" s="667">
        <v>6.0000000000000001E-3</v>
      </c>
      <c r="AX230" s="667">
        <v>7.3999999999999996E-2</v>
      </c>
      <c r="AY230" s="668">
        <v>2.484</v>
      </c>
      <c r="AZ230" s="668">
        <v>4.0000000000000001E-3</v>
      </c>
      <c r="BA230" s="668">
        <v>7.0000000000000007E-2</v>
      </c>
      <c r="BB230" s="668">
        <v>2.4860000000000002</v>
      </c>
      <c r="BC230" s="668">
        <v>3.0000000000000001E-3</v>
      </c>
      <c r="BD230" s="668">
        <v>7.0999999999999994E-2</v>
      </c>
      <c r="BE230" s="959">
        <v>2.4860000000000002</v>
      </c>
      <c r="BF230" s="959">
        <v>3.0000000000000001E-3</v>
      </c>
      <c r="BG230" s="959">
        <v>7.0999999999999994E-2</v>
      </c>
    </row>
    <row r="231" spans="2:59" ht="18" customHeight="1" x14ac:dyDescent="0.25">
      <c r="B231" s="33"/>
      <c r="C231" s="666" t="s">
        <v>341</v>
      </c>
      <c r="D231" s="770" t="s">
        <v>1423</v>
      </c>
      <c r="E231" s="769" t="str">
        <f t="shared" si="13"/>
        <v>B7 (l)Camiones (N2, N3)</v>
      </c>
      <c r="F231" s="667" t="s">
        <v>131</v>
      </c>
      <c r="G231" s="667" t="s">
        <v>131</v>
      </c>
      <c r="H231" s="667" t="s">
        <v>131</v>
      </c>
      <c r="I231" s="667" t="s">
        <v>131</v>
      </c>
      <c r="J231" s="667" t="s">
        <v>131</v>
      </c>
      <c r="K231" s="667" t="s">
        <v>131</v>
      </c>
      <c r="L231" s="667" t="s">
        <v>131</v>
      </c>
      <c r="M231" s="667" t="s">
        <v>131</v>
      </c>
      <c r="N231" s="667" t="s">
        <v>131</v>
      </c>
      <c r="O231" s="667" t="s">
        <v>131</v>
      </c>
      <c r="P231" s="667" t="s">
        <v>131</v>
      </c>
      <c r="Q231" s="667" t="s">
        <v>131</v>
      </c>
      <c r="R231" s="667" t="s">
        <v>131</v>
      </c>
      <c r="S231" s="667" t="s">
        <v>131</v>
      </c>
      <c r="T231" s="667" t="s">
        <v>131</v>
      </c>
      <c r="U231" s="667" t="s">
        <v>131</v>
      </c>
      <c r="V231" s="667" t="s">
        <v>131</v>
      </c>
      <c r="W231" s="667" t="s">
        <v>131</v>
      </c>
      <c r="X231" s="667" t="s">
        <v>131</v>
      </c>
      <c r="Y231" s="667" t="s">
        <v>131</v>
      </c>
      <c r="Z231" s="667" t="s">
        <v>131</v>
      </c>
      <c r="AA231" s="667" t="s">
        <v>131</v>
      </c>
      <c r="AB231" s="667" t="s">
        <v>131</v>
      </c>
      <c r="AC231" s="667" t="s">
        <v>131</v>
      </c>
      <c r="AD231" s="667" t="s">
        <v>131</v>
      </c>
      <c r="AE231" s="667" t="s">
        <v>131</v>
      </c>
      <c r="AF231" s="667" t="s">
        <v>131</v>
      </c>
      <c r="AG231" s="667" t="s">
        <v>131</v>
      </c>
      <c r="AH231" s="667" t="s">
        <v>131</v>
      </c>
      <c r="AI231" s="667" t="s">
        <v>131</v>
      </c>
      <c r="AJ231" s="667" t="s">
        <v>131</v>
      </c>
      <c r="AK231" s="667" t="s">
        <v>131</v>
      </c>
      <c r="AL231" s="667" t="s">
        <v>131</v>
      </c>
      <c r="AM231" s="667" t="s">
        <v>131</v>
      </c>
      <c r="AN231" s="667" t="s">
        <v>131</v>
      </c>
      <c r="AO231" s="667" t="s">
        <v>131</v>
      </c>
      <c r="AP231" s="667">
        <v>2.4820000000000002</v>
      </c>
      <c r="AQ231" s="667">
        <v>7.3999999999999996E-2</v>
      </c>
      <c r="AR231" s="667">
        <v>0.109</v>
      </c>
      <c r="AS231" s="667">
        <v>2.4820000000000002</v>
      </c>
      <c r="AT231" s="667">
        <v>6.7000000000000004E-2</v>
      </c>
      <c r="AU231" s="667">
        <v>0.11600000000000001</v>
      </c>
      <c r="AV231" s="667">
        <v>2.4809999999999999</v>
      </c>
      <c r="AW231" s="667">
        <v>5.8999999999999997E-2</v>
      </c>
      <c r="AX231" s="667">
        <v>0.123</v>
      </c>
      <c r="AY231" s="668">
        <v>2.4809999999999999</v>
      </c>
      <c r="AZ231" s="668">
        <v>5.5E-2</v>
      </c>
      <c r="BA231" s="668">
        <v>0.128</v>
      </c>
      <c r="BB231" s="668">
        <v>2.4820000000000002</v>
      </c>
      <c r="BC231" s="668">
        <v>4.9000000000000002E-2</v>
      </c>
      <c r="BD231" s="668">
        <v>0.13400000000000001</v>
      </c>
      <c r="BE231" s="959">
        <v>2.4820000000000002</v>
      </c>
      <c r="BF231" s="959">
        <v>4.7E-2</v>
      </c>
      <c r="BG231" s="959">
        <v>0.13600000000000001</v>
      </c>
    </row>
    <row r="232" spans="2:59" ht="18" customHeight="1" x14ac:dyDescent="0.25">
      <c r="B232" s="33"/>
      <c r="C232" s="666" t="s">
        <v>341</v>
      </c>
      <c r="D232" s="770" t="s">
        <v>1424</v>
      </c>
      <c r="E232" s="769" t="str">
        <f t="shared" si="13"/>
        <v>B7 (l)Autobuses (M2, M3)</v>
      </c>
      <c r="F232" s="667" t="s">
        <v>131</v>
      </c>
      <c r="G232" s="667" t="s">
        <v>131</v>
      </c>
      <c r="H232" s="667" t="s">
        <v>131</v>
      </c>
      <c r="I232" s="667" t="s">
        <v>131</v>
      </c>
      <c r="J232" s="667" t="s">
        <v>131</v>
      </c>
      <c r="K232" s="667" t="s">
        <v>131</v>
      </c>
      <c r="L232" s="667" t="s">
        <v>131</v>
      </c>
      <c r="M232" s="667" t="s">
        <v>131</v>
      </c>
      <c r="N232" s="667" t="s">
        <v>131</v>
      </c>
      <c r="O232" s="667" t="s">
        <v>131</v>
      </c>
      <c r="P232" s="667" t="s">
        <v>131</v>
      </c>
      <c r="Q232" s="667" t="s">
        <v>131</v>
      </c>
      <c r="R232" s="667" t="s">
        <v>131</v>
      </c>
      <c r="S232" s="667" t="s">
        <v>131</v>
      </c>
      <c r="T232" s="667" t="s">
        <v>131</v>
      </c>
      <c r="U232" s="667" t="s">
        <v>131</v>
      </c>
      <c r="V232" s="667" t="s">
        <v>131</v>
      </c>
      <c r="W232" s="667" t="s">
        <v>131</v>
      </c>
      <c r="X232" s="667" t="s">
        <v>131</v>
      </c>
      <c r="Y232" s="667" t="s">
        <v>131</v>
      </c>
      <c r="Z232" s="667" t="s">
        <v>131</v>
      </c>
      <c r="AA232" s="667" t="s">
        <v>131</v>
      </c>
      <c r="AB232" s="667" t="s">
        <v>131</v>
      </c>
      <c r="AC232" s="667" t="s">
        <v>131</v>
      </c>
      <c r="AD232" s="667" t="s">
        <v>131</v>
      </c>
      <c r="AE232" s="667" t="s">
        <v>131</v>
      </c>
      <c r="AF232" s="667" t="s">
        <v>131</v>
      </c>
      <c r="AG232" s="667" t="s">
        <v>131</v>
      </c>
      <c r="AH232" s="667" t="s">
        <v>131</v>
      </c>
      <c r="AI232" s="667" t="s">
        <v>131</v>
      </c>
      <c r="AJ232" s="667" t="s">
        <v>131</v>
      </c>
      <c r="AK232" s="667" t="s">
        <v>131</v>
      </c>
      <c r="AL232" s="667" t="s">
        <v>131</v>
      </c>
      <c r="AM232" s="667" t="s">
        <v>131</v>
      </c>
      <c r="AN232" s="667" t="s">
        <v>131</v>
      </c>
      <c r="AO232" s="667" t="s">
        <v>131</v>
      </c>
      <c r="AP232" s="667">
        <v>2.4820000000000002</v>
      </c>
      <c r="AQ232" s="667">
        <v>3.2000000000000001E-2</v>
      </c>
      <c r="AR232" s="667">
        <v>7.0999999999999994E-2</v>
      </c>
      <c r="AS232" s="667">
        <v>2.4820000000000002</v>
      </c>
      <c r="AT232" s="667">
        <v>2.7E-2</v>
      </c>
      <c r="AU232" s="667">
        <v>7.4999999999999997E-2</v>
      </c>
      <c r="AV232" s="667">
        <v>2.4809999999999999</v>
      </c>
      <c r="AW232" s="667">
        <v>2.3E-2</v>
      </c>
      <c r="AX232" s="667">
        <v>7.8E-2</v>
      </c>
      <c r="AY232" s="668">
        <v>2.4809999999999999</v>
      </c>
      <c r="AZ232" s="668">
        <v>1.9E-2</v>
      </c>
      <c r="BA232" s="668">
        <v>8.3000000000000004E-2</v>
      </c>
      <c r="BB232" s="668">
        <v>2.4820000000000002</v>
      </c>
      <c r="BC232" s="668">
        <v>1.6E-2</v>
      </c>
      <c r="BD232" s="668">
        <v>8.6999999999999994E-2</v>
      </c>
      <c r="BE232" s="959">
        <v>2.4820000000000002</v>
      </c>
      <c r="BF232" s="959">
        <v>1.4E-2</v>
      </c>
      <c r="BG232" s="959">
        <v>8.8999999999999996E-2</v>
      </c>
    </row>
    <row r="233" spans="2:59" ht="18" customHeight="1" x14ac:dyDescent="0.25">
      <c r="B233" s="33"/>
      <c r="C233" s="666" t="s">
        <v>730</v>
      </c>
      <c r="D233" s="770" t="s">
        <v>1179</v>
      </c>
      <c r="E233" s="769" t="str">
        <f t="shared" si="13"/>
        <v>B10 (l)Turismos (M1)</v>
      </c>
      <c r="F233" s="667" t="s">
        <v>131</v>
      </c>
      <c r="G233" s="667" t="s">
        <v>131</v>
      </c>
      <c r="H233" s="667" t="s">
        <v>131</v>
      </c>
      <c r="I233" s="667" t="s">
        <v>131</v>
      </c>
      <c r="J233" s="667" t="s">
        <v>131</v>
      </c>
      <c r="K233" s="667" t="s">
        <v>131</v>
      </c>
      <c r="L233" s="667" t="s">
        <v>131</v>
      </c>
      <c r="M233" s="667" t="s">
        <v>131</v>
      </c>
      <c r="N233" s="667" t="s">
        <v>131</v>
      </c>
      <c r="O233" s="667" t="s">
        <v>131</v>
      </c>
      <c r="P233" s="667" t="s">
        <v>131</v>
      </c>
      <c r="Q233" s="667" t="s">
        <v>131</v>
      </c>
      <c r="R233" s="667" t="s">
        <v>131</v>
      </c>
      <c r="S233" s="667" t="s">
        <v>131</v>
      </c>
      <c r="T233" s="667" t="s">
        <v>131</v>
      </c>
      <c r="U233" s="667" t="s">
        <v>131</v>
      </c>
      <c r="V233" s="667" t="s">
        <v>131</v>
      </c>
      <c r="W233" s="667" t="s">
        <v>131</v>
      </c>
      <c r="X233" s="667" t="s">
        <v>131</v>
      </c>
      <c r="Y233" s="667" t="s">
        <v>131</v>
      </c>
      <c r="Z233" s="667" t="s">
        <v>131</v>
      </c>
      <c r="AA233" s="667" t="s">
        <v>131</v>
      </c>
      <c r="AB233" s="667" t="s">
        <v>131</v>
      </c>
      <c r="AC233" s="667" t="s">
        <v>131</v>
      </c>
      <c r="AD233" s="667" t="s">
        <v>131</v>
      </c>
      <c r="AE233" s="667" t="s">
        <v>131</v>
      </c>
      <c r="AF233" s="667" t="s">
        <v>131</v>
      </c>
      <c r="AG233" s="667" t="s">
        <v>131</v>
      </c>
      <c r="AH233" s="667" t="s">
        <v>131</v>
      </c>
      <c r="AI233" s="667" t="s">
        <v>131</v>
      </c>
      <c r="AJ233" s="667" t="s">
        <v>131</v>
      </c>
      <c r="AK233" s="667" t="s">
        <v>131</v>
      </c>
      <c r="AL233" s="667" t="s">
        <v>131</v>
      </c>
      <c r="AM233" s="667" t="s">
        <v>131</v>
      </c>
      <c r="AN233" s="667" t="s">
        <v>131</v>
      </c>
      <c r="AO233" s="667" t="s">
        <v>131</v>
      </c>
      <c r="AP233" s="667">
        <v>2.4119999999999999</v>
      </c>
      <c r="AQ233" s="667">
        <v>7.0000000000000001E-3</v>
      </c>
      <c r="AR233" s="667">
        <v>0.11</v>
      </c>
      <c r="AS233" s="667">
        <v>2.4119999999999999</v>
      </c>
      <c r="AT233" s="667">
        <v>6.0000000000000001E-3</v>
      </c>
      <c r="AU233" s="667">
        <v>0.109</v>
      </c>
      <c r="AV233" s="667">
        <v>2.41</v>
      </c>
      <c r="AW233" s="667">
        <v>5.0000000000000001E-3</v>
      </c>
      <c r="AX233" s="667">
        <v>0.108</v>
      </c>
      <c r="AY233" s="668">
        <v>2.41</v>
      </c>
      <c r="AZ233" s="668">
        <v>4.0000000000000001E-3</v>
      </c>
      <c r="BA233" s="668">
        <v>0.107</v>
      </c>
      <c r="BB233" s="668">
        <v>2.4119999999999999</v>
      </c>
      <c r="BC233" s="668">
        <v>4.0000000000000001E-3</v>
      </c>
      <c r="BD233" s="668">
        <v>0.105</v>
      </c>
      <c r="BE233" s="959">
        <v>2.4119999999999999</v>
      </c>
      <c r="BF233" s="959">
        <v>4.0000000000000001E-3</v>
      </c>
      <c r="BG233" s="959">
        <v>0.105</v>
      </c>
    </row>
    <row r="234" spans="2:59" ht="18" customHeight="1" x14ac:dyDescent="0.25">
      <c r="B234" s="33"/>
      <c r="C234" s="666" t="s">
        <v>212</v>
      </c>
      <c r="D234" s="770" t="s">
        <v>1180</v>
      </c>
      <c r="E234" s="769" t="str">
        <f t="shared" si="13"/>
        <v>B10 (l)Furgonetas y furgones (N1)</v>
      </c>
      <c r="F234" s="667" t="s">
        <v>131</v>
      </c>
      <c r="G234" s="667" t="s">
        <v>131</v>
      </c>
      <c r="H234" s="667" t="s">
        <v>131</v>
      </c>
      <c r="I234" s="667" t="s">
        <v>131</v>
      </c>
      <c r="J234" s="667" t="s">
        <v>131</v>
      </c>
      <c r="K234" s="667" t="s">
        <v>131</v>
      </c>
      <c r="L234" s="667" t="s">
        <v>131</v>
      </c>
      <c r="M234" s="667" t="s">
        <v>131</v>
      </c>
      <c r="N234" s="667" t="s">
        <v>131</v>
      </c>
      <c r="O234" s="667" t="s">
        <v>131</v>
      </c>
      <c r="P234" s="667" t="s">
        <v>131</v>
      </c>
      <c r="Q234" s="667" t="s">
        <v>131</v>
      </c>
      <c r="R234" s="667" t="s">
        <v>131</v>
      </c>
      <c r="S234" s="667" t="s">
        <v>131</v>
      </c>
      <c r="T234" s="667" t="s">
        <v>131</v>
      </c>
      <c r="U234" s="667" t="s">
        <v>131</v>
      </c>
      <c r="V234" s="667" t="s">
        <v>131</v>
      </c>
      <c r="W234" s="667" t="s">
        <v>131</v>
      </c>
      <c r="X234" s="667" t="s">
        <v>131</v>
      </c>
      <c r="Y234" s="667" t="s">
        <v>131</v>
      </c>
      <c r="Z234" s="667" t="s">
        <v>131</v>
      </c>
      <c r="AA234" s="667" t="s">
        <v>131</v>
      </c>
      <c r="AB234" s="667" t="s">
        <v>131</v>
      </c>
      <c r="AC234" s="667" t="s">
        <v>131</v>
      </c>
      <c r="AD234" s="667" t="s">
        <v>131</v>
      </c>
      <c r="AE234" s="667" t="s">
        <v>131</v>
      </c>
      <c r="AF234" s="667" t="s">
        <v>131</v>
      </c>
      <c r="AG234" s="667" t="s">
        <v>131</v>
      </c>
      <c r="AH234" s="667" t="s">
        <v>131</v>
      </c>
      <c r="AI234" s="667" t="s">
        <v>131</v>
      </c>
      <c r="AJ234" s="667" t="s">
        <v>131</v>
      </c>
      <c r="AK234" s="667" t="s">
        <v>131</v>
      </c>
      <c r="AL234" s="667" t="s">
        <v>131</v>
      </c>
      <c r="AM234" s="667" t="s">
        <v>131</v>
      </c>
      <c r="AN234" s="667" t="s">
        <v>131</v>
      </c>
      <c r="AO234" s="667" t="s">
        <v>131</v>
      </c>
      <c r="AP234" s="667">
        <v>2.41</v>
      </c>
      <c r="AQ234" s="667">
        <v>8.0000000000000002E-3</v>
      </c>
      <c r="AR234" s="667">
        <v>7.0000000000000007E-2</v>
      </c>
      <c r="AS234" s="667">
        <v>2.41</v>
      </c>
      <c r="AT234" s="667">
        <v>7.0000000000000001E-3</v>
      </c>
      <c r="AU234" s="667">
        <v>7.0000000000000007E-2</v>
      </c>
      <c r="AV234" s="667">
        <v>2.4079999999999999</v>
      </c>
      <c r="AW234" s="667">
        <v>6.0000000000000001E-3</v>
      </c>
      <c r="AX234" s="667">
        <v>7.3999999999999996E-2</v>
      </c>
      <c r="AY234" s="668">
        <v>2.4079999999999999</v>
      </c>
      <c r="AZ234" s="668">
        <v>4.0000000000000001E-3</v>
      </c>
      <c r="BA234" s="668">
        <v>7.0000000000000007E-2</v>
      </c>
      <c r="BB234" s="668">
        <v>2.41</v>
      </c>
      <c r="BC234" s="668">
        <v>3.0000000000000001E-3</v>
      </c>
      <c r="BD234" s="668">
        <v>7.0999999999999994E-2</v>
      </c>
      <c r="BE234" s="959">
        <v>2.41</v>
      </c>
      <c r="BF234" s="959">
        <v>3.0000000000000001E-3</v>
      </c>
      <c r="BG234" s="959">
        <v>7.0999999999999994E-2</v>
      </c>
    </row>
    <row r="235" spans="2:59" ht="18" customHeight="1" x14ac:dyDescent="0.25">
      <c r="B235" s="33"/>
      <c r="C235" s="666" t="s">
        <v>212</v>
      </c>
      <c r="D235" s="770" t="s">
        <v>1423</v>
      </c>
      <c r="E235" s="769" t="str">
        <f t="shared" si="13"/>
        <v>B10 (l)Camiones (N2, N3)</v>
      </c>
      <c r="F235" s="667" t="s">
        <v>131</v>
      </c>
      <c r="G235" s="667" t="s">
        <v>131</v>
      </c>
      <c r="H235" s="667" t="s">
        <v>131</v>
      </c>
      <c r="I235" s="667" t="s">
        <v>131</v>
      </c>
      <c r="J235" s="667" t="s">
        <v>131</v>
      </c>
      <c r="K235" s="667" t="s">
        <v>131</v>
      </c>
      <c r="L235" s="667" t="s">
        <v>131</v>
      </c>
      <c r="M235" s="667" t="s">
        <v>131</v>
      </c>
      <c r="N235" s="667" t="s">
        <v>131</v>
      </c>
      <c r="O235" s="667" t="s">
        <v>131</v>
      </c>
      <c r="P235" s="667" t="s">
        <v>131</v>
      </c>
      <c r="Q235" s="667" t="s">
        <v>131</v>
      </c>
      <c r="R235" s="667" t="s">
        <v>131</v>
      </c>
      <c r="S235" s="667" t="s">
        <v>131</v>
      </c>
      <c r="T235" s="667" t="s">
        <v>131</v>
      </c>
      <c r="U235" s="667" t="s">
        <v>131</v>
      </c>
      <c r="V235" s="667" t="s">
        <v>131</v>
      </c>
      <c r="W235" s="667" t="s">
        <v>131</v>
      </c>
      <c r="X235" s="667" t="s">
        <v>131</v>
      </c>
      <c r="Y235" s="667" t="s">
        <v>131</v>
      </c>
      <c r="Z235" s="667" t="s">
        <v>131</v>
      </c>
      <c r="AA235" s="667" t="s">
        <v>131</v>
      </c>
      <c r="AB235" s="667" t="s">
        <v>131</v>
      </c>
      <c r="AC235" s="667" t="s">
        <v>131</v>
      </c>
      <c r="AD235" s="667" t="s">
        <v>131</v>
      </c>
      <c r="AE235" s="667" t="s">
        <v>131</v>
      </c>
      <c r="AF235" s="667" t="s">
        <v>131</v>
      </c>
      <c r="AG235" s="667" t="s">
        <v>131</v>
      </c>
      <c r="AH235" s="667" t="s">
        <v>131</v>
      </c>
      <c r="AI235" s="667" t="s">
        <v>131</v>
      </c>
      <c r="AJ235" s="667" t="s">
        <v>131</v>
      </c>
      <c r="AK235" s="667" t="s">
        <v>131</v>
      </c>
      <c r="AL235" s="667" t="s">
        <v>131</v>
      </c>
      <c r="AM235" s="667" t="s">
        <v>131</v>
      </c>
      <c r="AN235" s="667" t="s">
        <v>131</v>
      </c>
      <c r="AO235" s="667" t="s">
        <v>131</v>
      </c>
      <c r="AP235" s="667">
        <v>2.407</v>
      </c>
      <c r="AQ235" s="667">
        <v>7.3999999999999996E-2</v>
      </c>
      <c r="AR235" s="667">
        <v>0.109</v>
      </c>
      <c r="AS235" s="667">
        <v>2.407</v>
      </c>
      <c r="AT235" s="667">
        <v>6.7000000000000004E-2</v>
      </c>
      <c r="AU235" s="667">
        <v>0.11600000000000001</v>
      </c>
      <c r="AV235" s="667">
        <v>2.4049999999999998</v>
      </c>
      <c r="AW235" s="667">
        <v>5.8999999999999997E-2</v>
      </c>
      <c r="AX235" s="667">
        <v>0.123</v>
      </c>
      <c r="AY235" s="668">
        <v>2.4049999999999998</v>
      </c>
      <c r="AZ235" s="668">
        <v>5.5E-2</v>
      </c>
      <c r="BA235" s="668">
        <v>0.128</v>
      </c>
      <c r="BB235" s="668">
        <v>2.407</v>
      </c>
      <c r="BC235" s="668">
        <v>4.9000000000000002E-2</v>
      </c>
      <c r="BD235" s="668">
        <v>0.13400000000000001</v>
      </c>
      <c r="BE235" s="959">
        <v>2.407</v>
      </c>
      <c r="BF235" s="959">
        <v>4.7E-2</v>
      </c>
      <c r="BG235" s="959">
        <v>0.13600000000000001</v>
      </c>
    </row>
    <row r="236" spans="2:59" ht="18" customHeight="1" x14ac:dyDescent="0.25">
      <c r="B236" s="33"/>
      <c r="C236" s="666" t="s">
        <v>212</v>
      </c>
      <c r="D236" s="770" t="s">
        <v>1424</v>
      </c>
      <c r="E236" s="769" t="str">
        <f t="shared" si="13"/>
        <v>B10 (l)Autobuses (M2, M3)</v>
      </c>
      <c r="F236" s="667" t="s">
        <v>131</v>
      </c>
      <c r="G236" s="667" t="s">
        <v>131</v>
      </c>
      <c r="H236" s="667" t="s">
        <v>131</v>
      </c>
      <c r="I236" s="667" t="s">
        <v>131</v>
      </c>
      <c r="J236" s="667" t="s">
        <v>131</v>
      </c>
      <c r="K236" s="667" t="s">
        <v>131</v>
      </c>
      <c r="L236" s="667" t="s">
        <v>131</v>
      </c>
      <c r="M236" s="667" t="s">
        <v>131</v>
      </c>
      <c r="N236" s="667" t="s">
        <v>131</v>
      </c>
      <c r="O236" s="667" t="s">
        <v>131</v>
      </c>
      <c r="P236" s="667" t="s">
        <v>131</v>
      </c>
      <c r="Q236" s="667" t="s">
        <v>131</v>
      </c>
      <c r="R236" s="667" t="s">
        <v>131</v>
      </c>
      <c r="S236" s="667" t="s">
        <v>131</v>
      </c>
      <c r="T236" s="667" t="s">
        <v>131</v>
      </c>
      <c r="U236" s="667" t="s">
        <v>131</v>
      </c>
      <c r="V236" s="667" t="s">
        <v>131</v>
      </c>
      <c r="W236" s="667" t="s">
        <v>131</v>
      </c>
      <c r="X236" s="667" t="s">
        <v>131</v>
      </c>
      <c r="Y236" s="667" t="s">
        <v>131</v>
      </c>
      <c r="Z236" s="667" t="s">
        <v>131</v>
      </c>
      <c r="AA236" s="667" t="s">
        <v>131</v>
      </c>
      <c r="AB236" s="667" t="s">
        <v>131</v>
      </c>
      <c r="AC236" s="667" t="s">
        <v>131</v>
      </c>
      <c r="AD236" s="667" t="s">
        <v>131</v>
      </c>
      <c r="AE236" s="667" t="s">
        <v>131</v>
      </c>
      <c r="AF236" s="667" t="s">
        <v>131</v>
      </c>
      <c r="AG236" s="667" t="s">
        <v>131</v>
      </c>
      <c r="AH236" s="667" t="s">
        <v>131</v>
      </c>
      <c r="AI236" s="667" t="s">
        <v>131</v>
      </c>
      <c r="AJ236" s="667" t="s">
        <v>131</v>
      </c>
      <c r="AK236" s="667" t="s">
        <v>131</v>
      </c>
      <c r="AL236" s="667" t="s">
        <v>131</v>
      </c>
      <c r="AM236" s="667" t="s">
        <v>131</v>
      </c>
      <c r="AN236" s="667" t="s">
        <v>131</v>
      </c>
      <c r="AO236" s="667" t="s">
        <v>131</v>
      </c>
      <c r="AP236" s="667">
        <v>2.407</v>
      </c>
      <c r="AQ236" s="667">
        <v>3.2000000000000001E-2</v>
      </c>
      <c r="AR236" s="667">
        <v>7.0999999999999994E-2</v>
      </c>
      <c r="AS236" s="667">
        <v>2.407</v>
      </c>
      <c r="AT236" s="667">
        <v>2.7E-2</v>
      </c>
      <c r="AU236" s="667">
        <v>7.4999999999999997E-2</v>
      </c>
      <c r="AV236" s="667">
        <v>2.4049999999999998</v>
      </c>
      <c r="AW236" s="667">
        <v>2.3E-2</v>
      </c>
      <c r="AX236" s="667">
        <v>7.8E-2</v>
      </c>
      <c r="AY236" s="668">
        <v>2.4049999999999998</v>
      </c>
      <c r="AZ236" s="668">
        <v>1.9E-2</v>
      </c>
      <c r="BA236" s="668">
        <v>8.3000000000000004E-2</v>
      </c>
      <c r="BB236" s="668">
        <v>2.407</v>
      </c>
      <c r="BC236" s="668">
        <v>1.6E-2</v>
      </c>
      <c r="BD236" s="668">
        <v>8.6999999999999994E-2</v>
      </c>
      <c r="BE236" s="959">
        <v>2.407</v>
      </c>
      <c r="BF236" s="959">
        <v>1.4E-2</v>
      </c>
      <c r="BG236" s="959">
        <v>8.8999999999999996E-2</v>
      </c>
    </row>
    <row r="237" spans="2:59" ht="18" customHeight="1" x14ac:dyDescent="0.25">
      <c r="B237" s="33"/>
      <c r="C237" s="666" t="s">
        <v>731</v>
      </c>
      <c r="D237" s="770" t="s">
        <v>1179</v>
      </c>
      <c r="E237" s="769" t="str">
        <f t="shared" si="13"/>
        <v>B20 (l)Turismos (M1)</v>
      </c>
      <c r="F237" s="667" t="s">
        <v>131</v>
      </c>
      <c r="G237" s="667" t="s">
        <v>131</v>
      </c>
      <c r="H237" s="667" t="s">
        <v>131</v>
      </c>
      <c r="I237" s="667" t="s">
        <v>131</v>
      </c>
      <c r="J237" s="667" t="s">
        <v>131</v>
      </c>
      <c r="K237" s="667" t="s">
        <v>131</v>
      </c>
      <c r="L237" s="667" t="s">
        <v>131</v>
      </c>
      <c r="M237" s="667" t="s">
        <v>131</v>
      </c>
      <c r="N237" s="667" t="s">
        <v>131</v>
      </c>
      <c r="O237" s="667" t="s">
        <v>131</v>
      </c>
      <c r="P237" s="667" t="s">
        <v>131</v>
      </c>
      <c r="Q237" s="667" t="s">
        <v>131</v>
      </c>
      <c r="R237" s="667" t="s">
        <v>131</v>
      </c>
      <c r="S237" s="667" t="s">
        <v>131</v>
      </c>
      <c r="T237" s="667" t="s">
        <v>131</v>
      </c>
      <c r="U237" s="667" t="s">
        <v>131</v>
      </c>
      <c r="V237" s="667" t="s">
        <v>131</v>
      </c>
      <c r="W237" s="667" t="s">
        <v>131</v>
      </c>
      <c r="X237" s="667" t="s">
        <v>131</v>
      </c>
      <c r="Y237" s="667" t="s">
        <v>131</v>
      </c>
      <c r="Z237" s="667" t="s">
        <v>131</v>
      </c>
      <c r="AA237" s="667" t="s">
        <v>131</v>
      </c>
      <c r="AB237" s="667" t="s">
        <v>131</v>
      </c>
      <c r="AC237" s="667" t="s">
        <v>131</v>
      </c>
      <c r="AD237" s="667" t="s">
        <v>131</v>
      </c>
      <c r="AE237" s="667" t="s">
        <v>131</v>
      </c>
      <c r="AF237" s="667" t="s">
        <v>131</v>
      </c>
      <c r="AG237" s="667" t="s">
        <v>131</v>
      </c>
      <c r="AH237" s="667" t="s">
        <v>131</v>
      </c>
      <c r="AI237" s="667" t="s">
        <v>131</v>
      </c>
      <c r="AJ237" s="667" t="s">
        <v>131</v>
      </c>
      <c r="AK237" s="667" t="s">
        <v>131</v>
      </c>
      <c r="AL237" s="667" t="s">
        <v>131</v>
      </c>
      <c r="AM237" s="667" t="s">
        <v>131</v>
      </c>
      <c r="AN237" s="667" t="s">
        <v>131</v>
      </c>
      <c r="AO237" s="667" t="s">
        <v>131</v>
      </c>
      <c r="AP237" s="667">
        <v>2.16</v>
      </c>
      <c r="AQ237" s="667">
        <v>7.0000000000000001E-3</v>
      </c>
      <c r="AR237" s="667">
        <v>0.11</v>
      </c>
      <c r="AS237" s="667">
        <v>2.16</v>
      </c>
      <c r="AT237" s="667">
        <v>6.0000000000000001E-3</v>
      </c>
      <c r="AU237" s="667">
        <v>0.109</v>
      </c>
      <c r="AV237" s="667">
        <v>2.157</v>
      </c>
      <c r="AW237" s="667">
        <v>5.0000000000000001E-3</v>
      </c>
      <c r="AX237" s="667">
        <v>0.108</v>
      </c>
      <c r="AY237" s="668">
        <v>2.1560000000000001</v>
      </c>
      <c r="AZ237" s="668">
        <v>4.0000000000000001E-3</v>
      </c>
      <c r="BA237" s="668">
        <v>0.107</v>
      </c>
      <c r="BB237" s="668">
        <v>2.16</v>
      </c>
      <c r="BC237" s="668">
        <v>4.0000000000000001E-3</v>
      </c>
      <c r="BD237" s="668">
        <v>0.105</v>
      </c>
      <c r="BE237" s="959">
        <v>2.16</v>
      </c>
      <c r="BF237" s="959">
        <v>4.0000000000000001E-3</v>
      </c>
      <c r="BG237" s="959">
        <v>0.105</v>
      </c>
    </row>
    <row r="238" spans="2:59" ht="18" customHeight="1" x14ac:dyDescent="0.25">
      <c r="B238" s="33"/>
      <c r="C238" s="666" t="s">
        <v>480</v>
      </c>
      <c r="D238" s="770" t="s">
        <v>1180</v>
      </c>
      <c r="E238" s="769" t="str">
        <f t="shared" si="13"/>
        <v>B20 (l)Furgonetas y furgones (N1)</v>
      </c>
      <c r="F238" s="667" t="s">
        <v>131</v>
      </c>
      <c r="G238" s="667" t="s">
        <v>131</v>
      </c>
      <c r="H238" s="667" t="s">
        <v>131</v>
      </c>
      <c r="I238" s="667" t="s">
        <v>131</v>
      </c>
      <c r="J238" s="667" t="s">
        <v>131</v>
      </c>
      <c r="K238" s="667" t="s">
        <v>131</v>
      </c>
      <c r="L238" s="667" t="s">
        <v>131</v>
      </c>
      <c r="M238" s="667" t="s">
        <v>131</v>
      </c>
      <c r="N238" s="667" t="s">
        <v>131</v>
      </c>
      <c r="O238" s="667" t="s">
        <v>131</v>
      </c>
      <c r="P238" s="667" t="s">
        <v>131</v>
      </c>
      <c r="Q238" s="667" t="s">
        <v>131</v>
      </c>
      <c r="R238" s="667" t="s">
        <v>131</v>
      </c>
      <c r="S238" s="667" t="s">
        <v>131</v>
      </c>
      <c r="T238" s="667" t="s">
        <v>131</v>
      </c>
      <c r="U238" s="667" t="s">
        <v>131</v>
      </c>
      <c r="V238" s="667" t="s">
        <v>131</v>
      </c>
      <c r="W238" s="667" t="s">
        <v>131</v>
      </c>
      <c r="X238" s="667" t="s">
        <v>131</v>
      </c>
      <c r="Y238" s="667" t="s">
        <v>131</v>
      </c>
      <c r="Z238" s="667" t="s">
        <v>131</v>
      </c>
      <c r="AA238" s="667" t="s">
        <v>131</v>
      </c>
      <c r="AB238" s="667" t="s">
        <v>131</v>
      </c>
      <c r="AC238" s="667" t="s">
        <v>131</v>
      </c>
      <c r="AD238" s="667" t="s">
        <v>131</v>
      </c>
      <c r="AE238" s="667" t="s">
        <v>131</v>
      </c>
      <c r="AF238" s="667" t="s">
        <v>131</v>
      </c>
      <c r="AG238" s="667" t="s">
        <v>131</v>
      </c>
      <c r="AH238" s="667" t="s">
        <v>131</v>
      </c>
      <c r="AI238" s="667" t="s">
        <v>131</v>
      </c>
      <c r="AJ238" s="667" t="s">
        <v>131</v>
      </c>
      <c r="AK238" s="667" t="s">
        <v>131</v>
      </c>
      <c r="AL238" s="667" t="s">
        <v>131</v>
      </c>
      <c r="AM238" s="667" t="s">
        <v>131</v>
      </c>
      <c r="AN238" s="667" t="s">
        <v>131</v>
      </c>
      <c r="AO238" s="667" t="s">
        <v>131</v>
      </c>
      <c r="AP238" s="667">
        <v>2.1579999999999999</v>
      </c>
      <c r="AQ238" s="667">
        <v>8.0000000000000002E-3</v>
      </c>
      <c r="AR238" s="667">
        <v>7.0000000000000007E-2</v>
      </c>
      <c r="AS238" s="667">
        <v>2.1579999999999999</v>
      </c>
      <c r="AT238" s="667">
        <v>7.0000000000000001E-3</v>
      </c>
      <c r="AU238" s="667">
        <v>7.0000000000000007E-2</v>
      </c>
      <c r="AV238" s="667">
        <v>2.1549999999999998</v>
      </c>
      <c r="AW238" s="667">
        <v>6.0000000000000001E-3</v>
      </c>
      <c r="AX238" s="667">
        <v>7.3999999999999996E-2</v>
      </c>
      <c r="AY238" s="668">
        <v>2.1539999999999999</v>
      </c>
      <c r="AZ238" s="668">
        <v>4.0000000000000001E-3</v>
      </c>
      <c r="BA238" s="668">
        <v>7.0000000000000007E-2</v>
      </c>
      <c r="BB238" s="668">
        <v>2.1579999999999999</v>
      </c>
      <c r="BC238" s="668">
        <v>3.0000000000000001E-3</v>
      </c>
      <c r="BD238" s="668">
        <v>7.0999999999999994E-2</v>
      </c>
      <c r="BE238" s="959">
        <v>2.1579999999999999</v>
      </c>
      <c r="BF238" s="959">
        <v>3.0000000000000001E-3</v>
      </c>
      <c r="BG238" s="959">
        <v>7.0999999999999994E-2</v>
      </c>
    </row>
    <row r="239" spans="2:59" ht="18" customHeight="1" x14ac:dyDescent="0.25">
      <c r="B239" s="33"/>
      <c r="C239" s="666" t="s">
        <v>480</v>
      </c>
      <c r="D239" s="770" t="s">
        <v>1423</v>
      </c>
      <c r="E239" s="769" t="str">
        <f t="shared" si="13"/>
        <v>B20 (l)Camiones (N2, N3)</v>
      </c>
      <c r="F239" s="667" t="s">
        <v>131</v>
      </c>
      <c r="G239" s="667" t="s">
        <v>131</v>
      </c>
      <c r="H239" s="667" t="s">
        <v>131</v>
      </c>
      <c r="I239" s="667" t="s">
        <v>131</v>
      </c>
      <c r="J239" s="667" t="s">
        <v>131</v>
      </c>
      <c r="K239" s="667" t="s">
        <v>131</v>
      </c>
      <c r="L239" s="667" t="s">
        <v>131</v>
      </c>
      <c r="M239" s="667" t="s">
        <v>131</v>
      </c>
      <c r="N239" s="667" t="s">
        <v>131</v>
      </c>
      <c r="O239" s="667" t="s">
        <v>131</v>
      </c>
      <c r="P239" s="667" t="s">
        <v>131</v>
      </c>
      <c r="Q239" s="667" t="s">
        <v>131</v>
      </c>
      <c r="R239" s="667" t="s">
        <v>131</v>
      </c>
      <c r="S239" s="667" t="s">
        <v>131</v>
      </c>
      <c r="T239" s="667" t="s">
        <v>131</v>
      </c>
      <c r="U239" s="667" t="s">
        <v>131</v>
      </c>
      <c r="V239" s="667" t="s">
        <v>131</v>
      </c>
      <c r="W239" s="667" t="s">
        <v>131</v>
      </c>
      <c r="X239" s="667" t="s">
        <v>131</v>
      </c>
      <c r="Y239" s="667" t="s">
        <v>131</v>
      </c>
      <c r="Z239" s="667" t="s">
        <v>131</v>
      </c>
      <c r="AA239" s="667" t="s">
        <v>131</v>
      </c>
      <c r="AB239" s="667" t="s">
        <v>131</v>
      </c>
      <c r="AC239" s="667" t="s">
        <v>131</v>
      </c>
      <c r="AD239" s="667" t="s">
        <v>131</v>
      </c>
      <c r="AE239" s="667" t="s">
        <v>131</v>
      </c>
      <c r="AF239" s="667" t="s">
        <v>131</v>
      </c>
      <c r="AG239" s="667" t="s">
        <v>131</v>
      </c>
      <c r="AH239" s="667" t="s">
        <v>131</v>
      </c>
      <c r="AI239" s="667" t="s">
        <v>131</v>
      </c>
      <c r="AJ239" s="667" t="s">
        <v>131</v>
      </c>
      <c r="AK239" s="667" t="s">
        <v>131</v>
      </c>
      <c r="AL239" s="667" t="s">
        <v>131</v>
      </c>
      <c r="AM239" s="667" t="s">
        <v>131</v>
      </c>
      <c r="AN239" s="667" t="s">
        <v>131</v>
      </c>
      <c r="AO239" s="667" t="s">
        <v>131</v>
      </c>
      <c r="AP239" s="667">
        <v>2.1549999999999998</v>
      </c>
      <c r="AQ239" s="667">
        <v>7.3999999999999996E-2</v>
      </c>
      <c r="AR239" s="667">
        <v>0.109</v>
      </c>
      <c r="AS239" s="667">
        <v>2.1549999999999998</v>
      </c>
      <c r="AT239" s="667">
        <v>6.7000000000000004E-2</v>
      </c>
      <c r="AU239" s="667">
        <v>0.11600000000000001</v>
      </c>
      <c r="AV239" s="667">
        <v>2.1509999999999998</v>
      </c>
      <c r="AW239" s="667">
        <v>5.8999999999999997E-2</v>
      </c>
      <c r="AX239" s="667">
        <v>0.123</v>
      </c>
      <c r="AY239" s="668">
        <v>2.1509999999999998</v>
      </c>
      <c r="AZ239" s="668">
        <v>5.5E-2</v>
      </c>
      <c r="BA239" s="668">
        <v>0.128</v>
      </c>
      <c r="BB239" s="668">
        <v>2.1549999999999998</v>
      </c>
      <c r="BC239" s="668">
        <v>4.9000000000000002E-2</v>
      </c>
      <c r="BD239" s="668">
        <v>0.13400000000000001</v>
      </c>
      <c r="BE239" s="959">
        <v>2.1549999999999998</v>
      </c>
      <c r="BF239" s="959">
        <v>4.7E-2</v>
      </c>
      <c r="BG239" s="959">
        <v>0.13600000000000001</v>
      </c>
    </row>
    <row r="240" spans="2:59" ht="18" customHeight="1" x14ac:dyDescent="0.25">
      <c r="B240" s="33"/>
      <c r="C240" s="666" t="s">
        <v>480</v>
      </c>
      <c r="D240" s="770" t="s">
        <v>1424</v>
      </c>
      <c r="E240" s="769" t="str">
        <f t="shared" si="13"/>
        <v>B20 (l)Autobuses (M2, M3)</v>
      </c>
      <c r="F240" s="667" t="s">
        <v>131</v>
      </c>
      <c r="G240" s="667" t="s">
        <v>131</v>
      </c>
      <c r="H240" s="667" t="s">
        <v>131</v>
      </c>
      <c r="I240" s="667" t="s">
        <v>131</v>
      </c>
      <c r="J240" s="667" t="s">
        <v>131</v>
      </c>
      <c r="K240" s="667" t="s">
        <v>131</v>
      </c>
      <c r="L240" s="667" t="s">
        <v>131</v>
      </c>
      <c r="M240" s="667" t="s">
        <v>131</v>
      </c>
      <c r="N240" s="667" t="s">
        <v>131</v>
      </c>
      <c r="O240" s="667" t="s">
        <v>131</v>
      </c>
      <c r="P240" s="667" t="s">
        <v>131</v>
      </c>
      <c r="Q240" s="667" t="s">
        <v>131</v>
      </c>
      <c r="R240" s="667" t="s">
        <v>131</v>
      </c>
      <c r="S240" s="667" t="s">
        <v>131</v>
      </c>
      <c r="T240" s="667" t="s">
        <v>131</v>
      </c>
      <c r="U240" s="667" t="s">
        <v>131</v>
      </c>
      <c r="V240" s="667" t="s">
        <v>131</v>
      </c>
      <c r="W240" s="667" t="s">
        <v>131</v>
      </c>
      <c r="X240" s="667" t="s">
        <v>131</v>
      </c>
      <c r="Y240" s="667" t="s">
        <v>131</v>
      </c>
      <c r="Z240" s="667" t="s">
        <v>131</v>
      </c>
      <c r="AA240" s="667" t="s">
        <v>131</v>
      </c>
      <c r="AB240" s="667" t="s">
        <v>131</v>
      </c>
      <c r="AC240" s="667" t="s">
        <v>131</v>
      </c>
      <c r="AD240" s="667" t="s">
        <v>131</v>
      </c>
      <c r="AE240" s="667" t="s">
        <v>131</v>
      </c>
      <c r="AF240" s="667" t="s">
        <v>131</v>
      </c>
      <c r="AG240" s="667" t="s">
        <v>131</v>
      </c>
      <c r="AH240" s="667" t="s">
        <v>131</v>
      </c>
      <c r="AI240" s="667" t="s">
        <v>131</v>
      </c>
      <c r="AJ240" s="667" t="s">
        <v>131</v>
      </c>
      <c r="AK240" s="667" t="s">
        <v>131</v>
      </c>
      <c r="AL240" s="667" t="s">
        <v>131</v>
      </c>
      <c r="AM240" s="667" t="s">
        <v>131</v>
      </c>
      <c r="AN240" s="667" t="s">
        <v>131</v>
      </c>
      <c r="AO240" s="667" t="s">
        <v>131</v>
      </c>
      <c r="AP240" s="667">
        <v>2.1549999999999998</v>
      </c>
      <c r="AQ240" s="667">
        <v>3.2000000000000001E-2</v>
      </c>
      <c r="AR240" s="667">
        <v>7.0999999999999994E-2</v>
      </c>
      <c r="AS240" s="667">
        <v>2.1549999999999998</v>
      </c>
      <c r="AT240" s="667">
        <v>2.7E-2</v>
      </c>
      <c r="AU240" s="667">
        <v>7.4999999999999997E-2</v>
      </c>
      <c r="AV240" s="667">
        <v>2.1509999999999998</v>
      </c>
      <c r="AW240" s="667">
        <v>2.3E-2</v>
      </c>
      <c r="AX240" s="667">
        <v>7.8E-2</v>
      </c>
      <c r="AY240" s="668">
        <v>2.1509999999999998</v>
      </c>
      <c r="AZ240" s="668">
        <v>1.9E-2</v>
      </c>
      <c r="BA240" s="668">
        <v>8.3000000000000004E-2</v>
      </c>
      <c r="BB240" s="668">
        <v>2.1549999999999998</v>
      </c>
      <c r="BC240" s="668">
        <v>1.6E-2</v>
      </c>
      <c r="BD240" s="668">
        <v>8.6999999999999994E-2</v>
      </c>
      <c r="BE240" s="959">
        <v>2.1549999999999998</v>
      </c>
      <c r="BF240" s="959">
        <v>1.4E-2</v>
      </c>
      <c r="BG240" s="959">
        <v>8.8999999999999996E-2</v>
      </c>
    </row>
    <row r="241" spans="1:59" ht="18" customHeight="1" x14ac:dyDescent="0.25">
      <c r="B241" s="33"/>
      <c r="C241" s="666" t="s">
        <v>732</v>
      </c>
      <c r="D241" s="770" t="s">
        <v>1179</v>
      </c>
      <c r="E241" s="769" t="str">
        <f t="shared" si="13"/>
        <v>B30 (l)Turismos (M1)</v>
      </c>
      <c r="F241" s="667" t="s">
        <v>131</v>
      </c>
      <c r="G241" s="667" t="s">
        <v>131</v>
      </c>
      <c r="H241" s="667" t="s">
        <v>131</v>
      </c>
      <c r="I241" s="667" t="s">
        <v>131</v>
      </c>
      <c r="J241" s="667" t="s">
        <v>131</v>
      </c>
      <c r="K241" s="667" t="s">
        <v>131</v>
      </c>
      <c r="L241" s="667" t="s">
        <v>131</v>
      </c>
      <c r="M241" s="667" t="s">
        <v>131</v>
      </c>
      <c r="N241" s="667" t="s">
        <v>131</v>
      </c>
      <c r="O241" s="667" t="s">
        <v>131</v>
      </c>
      <c r="P241" s="667" t="s">
        <v>131</v>
      </c>
      <c r="Q241" s="667" t="s">
        <v>131</v>
      </c>
      <c r="R241" s="667" t="s">
        <v>131</v>
      </c>
      <c r="S241" s="667" t="s">
        <v>131</v>
      </c>
      <c r="T241" s="667" t="s">
        <v>131</v>
      </c>
      <c r="U241" s="667" t="s">
        <v>131</v>
      </c>
      <c r="V241" s="667" t="s">
        <v>131</v>
      </c>
      <c r="W241" s="667" t="s">
        <v>131</v>
      </c>
      <c r="X241" s="667" t="s">
        <v>131</v>
      </c>
      <c r="Y241" s="667" t="s">
        <v>131</v>
      </c>
      <c r="Z241" s="667" t="s">
        <v>131</v>
      </c>
      <c r="AA241" s="667" t="s">
        <v>131</v>
      </c>
      <c r="AB241" s="667" t="s">
        <v>131</v>
      </c>
      <c r="AC241" s="667" t="s">
        <v>131</v>
      </c>
      <c r="AD241" s="667" t="s">
        <v>131</v>
      </c>
      <c r="AE241" s="667" t="s">
        <v>131</v>
      </c>
      <c r="AF241" s="667" t="s">
        <v>131</v>
      </c>
      <c r="AG241" s="667" t="s">
        <v>131</v>
      </c>
      <c r="AH241" s="667" t="s">
        <v>131</v>
      </c>
      <c r="AI241" s="667" t="s">
        <v>131</v>
      </c>
      <c r="AJ241" s="667" t="s">
        <v>131</v>
      </c>
      <c r="AK241" s="667" t="s">
        <v>131</v>
      </c>
      <c r="AL241" s="667" t="s">
        <v>131</v>
      </c>
      <c r="AM241" s="667" t="s">
        <v>131</v>
      </c>
      <c r="AN241" s="667" t="s">
        <v>131</v>
      </c>
      <c r="AO241" s="667" t="s">
        <v>131</v>
      </c>
      <c r="AP241" s="667">
        <v>1.9079999999999999</v>
      </c>
      <c r="AQ241" s="667">
        <v>7.0000000000000001E-3</v>
      </c>
      <c r="AR241" s="667">
        <v>0.11</v>
      </c>
      <c r="AS241" s="667">
        <v>1.9079999999999999</v>
      </c>
      <c r="AT241" s="667">
        <v>6.0000000000000001E-3</v>
      </c>
      <c r="AU241" s="667">
        <v>0.109</v>
      </c>
      <c r="AV241" s="667">
        <v>1.903</v>
      </c>
      <c r="AW241" s="667">
        <v>5.0000000000000001E-3</v>
      </c>
      <c r="AX241" s="667">
        <v>0.108</v>
      </c>
      <c r="AY241" s="668">
        <v>1.9019999999999999</v>
      </c>
      <c r="AZ241" s="668">
        <v>4.0000000000000001E-3</v>
      </c>
      <c r="BA241" s="668">
        <v>0.107</v>
      </c>
      <c r="BB241" s="668">
        <v>1.9079999999999999</v>
      </c>
      <c r="BC241" s="668">
        <v>4.0000000000000001E-3</v>
      </c>
      <c r="BD241" s="668">
        <v>0.105</v>
      </c>
      <c r="BE241" s="959">
        <v>1.9079999999999999</v>
      </c>
      <c r="BF241" s="959">
        <v>4.0000000000000001E-3</v>
      </c>
      <c r="BG241" s="959">
        <v>0.105</v>
      </c>
    </row>
    <row r="242" spans="1:59" ht="18" customHeight="1" x14ac:dyDescent="0.25">
      <c r="B242" s="33"/>
      <c r="C242" s="666" t="s">
        <v>481</v>
      </c>
      <c r="D242" s="770" t="s">
        <v>1180</v>
      </c>
      <c r="E242" s="769" t="str">
        <f t="shared" si="13"/>
        <v>B30 (l)Furgonetas y furgones (N1)</v>
      </c>
      <c r="F242" s="667" t="s">
        <v>131</v>
      </c>
      <c r="G242" s="667" t="s">
        <v>131</v>
      </c>
      <c r="H242" s="667" t="s">
        <v>131</v>
      </c>
      <c r="I242" s="667" t="s">
        <v>131</v>
      </c>
      <c r="J242" s="667" t="s">
        <v>131</v>
      </c>
      <c r="K242" s="667" t="s">
        <v>131</v>
      </c>
      <c r="L242" s="667" t="s">
        <v>131</v>
      </c>
      <c r="M242" s="667" t="s">
        <v>131</v>
      </c>
      <c r="N242" s="667" t="s">
        <v>131</v>
      </c>
      <c r="O242" s="667" t="s">
        <v>131</v>
      </c>
      <c r="P242" s="667" t="s">
        <v>131</v>
      </c>
      <c r="Q242" s="667" t="s">
        <v>131</v>
      </c>
      <c r="R242" s="667" t="s">
        <v>131</v>
      </c>
      <c r="S242" s="667" t="s">
        <v>131</v>
      </c>
      <c r="T242" s="667" t="s">
        <v>131</v>
      </c>
      <c r="U242" s="667" t="s">
        <v>131</v>
      </c>
      <c r="V242" s="667" t="s">
        <v>131</v>
      </c>
      <c r="W242" s="667" t="s">
        <v>131</v>
      </c>
      <c r="X242" s="667" t="s">
        <v>131</v>
      </c>
      <c r="Y242" s="667" t="s">
        <v>131</v>
      </c>
      <c r="Z242" s="667" t="s">
        <v>131</v>
      </c>
      <c r="AA242" s="667" t="s">
        <v>131</v>
      </c>
      <c r="AB242" s="667" t="s">
        <v>131</v>
      </c>
      <c r="AC242" s="667" t="s">
        <v>131</v>
      </c>
      <c r="AD242" s="667" t="s">
        <v>131</v>
      </c>
      <c r="AE242" s="667" t="s">
        <v>131</v>
      </c>
      <c r="AF242" s="667" t="s">
        <v>131</v>
      </c>
      <c r="AG242" s="667" t="s">
        <v>131</v>
      </c>
      <c r="AH242" s="667" t="s">
        <v>131</v>
      </c>
      <c r="AI242" s="667" t="s">
        <v>131</v>
      </c>
      <c r="AJ242" s="667" t="s">
        <v>131</v>
      </c>
      <c r="AK242" s="667" t="s">
        <v>131</v>
      </c>
      <c r="AL242" s="667" t="s">
        <v>131</v>
      </c>
      <c r="AM242" s="667" t="s">
        <v>131</v>
      </c>
      <c r="AN242" s="667" t="s">
        <v>131</v>
      </c>
      <c r="AO242" s="667" t="s">
        <v>131</v>
      </c>
      <c r="AP242" s="667">
        <v>1.9059999999999999</v>
      </c>
      <c r="AQ242" s="667">
        <v>8.0000000000000002E-3</v>
      </c>
      <c r="AR242" s="667">
        <v>7.0000000000000007E-2</v>
      </c>
      <c r="AS242" s="667">
        <v>1.9059999999999999</v>
      </c>
      <c r="AT242" s="667">
        <v>7.0000000000000001E-3</v>
      </c>
      <c r="AU242" s="667">
        <v>7.0000000000000007E-2</v>
      </c>
      <c r="AV242" s="667">
        <v>1.901</v>
      </c>
      <c r="AW242" s="667">
        <v>6.0000000000000001E-3</v>
      </c>
      <c r="AX242" s="667">
        <v>7.3999999999999996E-2</v>
      </c>
      <c r="AY242" s="668">
        <v>1.9</v>
      </c>
      <c r="AZ242" s="668">
        <v>4.0000000000000001E-3</v>
      </c>
      <c r="BA242" s="668">
        <v>7.0000000000000007E-2</v>
      </c>
      <c r="BB242" s="668">
        <v>1.9059999999999999</v>
      </c>
      <c r="BC242" s="668">
        <v>3.0000000000000001E-3</v>
      </c>
      <c r="BD242" s="668">
        <v>7.0999999999999994E-2</v>
      </c>
      <c r="BE242" s="959">
        <v>1.9059999999999999</v>
      </c>
      <c r="BF242" s="959">
        <v>3.0000000000000001E-3</v>
      </c>
      <c r="BG242" s="959">
        <v>7.0999999999999994E-2</v>
      </c>
    </row>
    <row r="243" spans="1:59" ht="18" customHeight="1" x14ac:dyDescent="0.25">
      <c r="B243" s="33"/>
      <c r="C243" s="666" t="s">
        <v>481</v>
      </c>
      <c r="D243" s="770" t="s">
        <v>1423</v>
      </c>
      <c r="E243" s="769" t="str">
        <f t="shared" si="13"/>
        <v>B30 (l)Camiones (N2, N3)</v>
      </c>
      <c r="F243" s="667" t="s">
        <v>131</v>
      </c>
      <c r="G243" s="667" t="s">
        <v>131</v>
      </c>
      <c r="H243" s="667" t="s">
        <v>131</v>
      </c>
      <c r="I243" s="667" t="s">
        <v>131</v>
      </c>
      <c r="J243" s="667" t="s">
        <v>131</v>
      </c>
      <c r="K243" s="667" t="s">
        <v>131</v>
      </c>
      <c r="L243" s="667" t="s">
        <v>131</v>
      </c>
      <c r="M243" s="667" t="s">
        <v>131</v>
      </c>
      <c r="N243" s="667" t="s">
        <v>131</v>
      </c>
      <c r="O243" s="667" t="s">
        <v>131</v>
      </c>
      <c r="P243" s="667" t="s">
        <v>131</v>
      </c>
      <c r="Q243" s="667" t="s">
        <v>131</v>
      </c>
      <c r="R243" s="667" t="s">
        <v>131</v>
      </c>
      <c r="S243" s="667" t="s">
        <v>131</v>
      </c>
      <c r="T243" s="667" t="s">
        <v>131</v>
      </c>
      <c r="U243" s="667" t="s">
        <v>131</v>
      </c>
      <c r="V243" s="667" t="s">
        <v>131</v>
      </c>
      <c r="W243" s="667" t="s">
        <v>131</v>
      </c>
      <c r="X243" s="667" t="s">
        <v>131</v>
      </c>
      <c r="Y243" s="667" t="s">
        <v>131</v>
      </c>
      <c r="Z243" s="667" t="s">
        <v>131</v>
      </c>
      <c r="AA243" s="667" t="s">
        <v>131</v>
      </c>
      <c r="AB243" s="667" t="s">
        <v>131</v>
      </c>
      <c r="AC243" s="667" t="s">
        <v>131</v>
      </c>
      <c r="AD243" s="667" t="s">
        <v>131</v>
      </c>
      <c r="AE243" s="667" t="s">
        <v>131</v>
      </c>
      <c r="AF243" s="667" t="s">
        <v>131</v>
      </c>
      <c r="AG243" s="667" t="s">
        <v>131</v>
      </c>
      <c r="AH243" s="667" t="s">
        <v>131</v>
      </c>
      <c r="AI243" s="667" t="s">
        <v>131</v>
      </c>
      <c r="AJ243" s="667" t="s">
        <v>131</v>
      </c>
      <c r="AK243" s="667" t="s">
        <v>131</v>
      </c>
      <c r="AL243" s="667" t="s">
        <v>131</v>
      </c>
      <c r="AM243" s="667" t="s">
        <v>131</v>
      </c>
      <c r="AN243" s="667" t="s">
        <v>131</v>
      </c>
      <c r="AO243" s="667" t="s">
        <v>131</v>
      </c>
      <c r="AP243" s="667">
        <v>1.903</v>
      </c>
      <c r="AQ243" s="667">
        <v>7.3999999999999996E-2</v>
      </c>
      <c r="AR243" s="667">
        <v>0.109</v>
      </c>
      <c r="AS243" s="667">
        <v>1.903</v>
      </c>
      <c r="AT243" s="667">
        <v>6.7000000000000004E-2</v>
      </c>
      <c r="AU243" s="667">
        <v>0.11600000000000001</v>
      </c>
      <c r="AV243" s="667">
        <v>1.8979999999999999</v>
      </c>
      <c r="AW243" s="667">
        <v>5.8999999999999997E-2</v>
      </c>
      <c r="AX243" s="667">
        <v>0.123</v>
      </c>
      <c r="AY243" s="668">
        <v>1.897</v>
      </c>
      <c r="AZ243" s="668">
        <v>5.5E-2</v>
      </c>
      <c r="BA243" s="668">
        <v>0.128</v>
      </c>
      <c r="BB243" s="668">
        <v>1.9019999999999999</v>
      </c>
      <c r="BC243" s="668">
        <v>4.9000000000000002E-2</v>
      </c>
      <c r="BD243" s="668">
        <v>0.13400000000000001</v>
      </c>
      <c r="BE243" s="959">
        <v>1.903</v>
      </c>
      <c r="BF243" s="959">
        <v>4.7E-2</v>
      </c>
      <c r="BG243" s="959">
        <v>0.13600000000000001</v>
      </c>
    </row>
    <row r="244" spans="1:59" ht="18" customHeight="1" x14ac:dyDescent="0.25">
      <c r="B244" s="33"/>
      <c r="C244" s="666" t="s">
        <v>481</v>
      </c>
      <c r="D244" s="770" t="s">
        <v>1424</v>
      </c>
      <c r="E244" s="769" t="str">
        <f t="shared" si="13"/>
        <v>B30 (l)Autobuses (M2, M3)</v>
      </c>
      <c r="F244" s="667" t="s">
        <v>131</v>
      </c>
      <c r="G244" s="667" t="s">
        <v>131</v>
      </c>
      <c r="H244" s="667" t="s">
        <v>131</v>
      </c>
      <c r="I244" s="667" t="s">
        <v>131</v>
      </c>
      <c r="J244" s="667" t="s">
        <v>131</v>
      </c>
      <c r="K244" s="667" t="s">
        <v>131</v>
      </c>
      <c r="L244" s="667" t="s">
        <v>131</v>
      </c>
      <c r="M244" s="667" t="s">
        <v>131</v>
      </c>
      <c r="N244" s="667" t="s">
        <v>131</v>
      </c>
      <c r="O244" s="667" t="s">
        <v>131</v>
      </c>
      <c r="P244" s="667" t="s">
        <v>131</v>
      </c>
      <c r="Q244" s="667" t="s">
        <v>131</v>
      </c>
      <c r="R244" s="667" t="s">
        <v>131</v>
      </c>
      <c r="S244" s="667" t="s">
        <v>131</v>
      </c>
      <c r="T244" s="667" t="s">
        <v>131</v>
      </c>
      <c r="U244" s="667" t="s">
        <v>131</v>
      </c>
      <c r="V244" s="667" t="s">
        <v>131</v>
      </c>
      <c r="W244" s="667" t="s">
        <v>131</v>
      </c>
      <c r="X244" s="667" t="s">
        <v>131</v>
      </c>
      <c r="Y244" s="667" t="s">
        <v>131</v>
      </c>
      <c r="Z244" s="667" t="s">
        <v>131</v>
      </c>
      <c r="AA244" s="667" t="s">
        <v>131</v>
      </c>
      <c r="AB244" s="667" t="s">
        <v>131</v>
      </c>
      <c r="AC244" s="667" t="s">
        <v>131</v>
      </c>
      <c r="AD244" s="667" t="s">
        <v>131</v>
      </c>
      <c r="AE244" s="667" t="s">
        <v>131</v>
      </c>
      <c r="AF244" s="667" t="s">
        <v>131</v>
      </c>
      <c r="AG244" s="667" t="s">
        <v>131</v>
      </c>
      <c r="AH244" s="667" t="s">
        <v>131</v>
      </c>
      <c r="AI244" s="667" t="s">
        <v>131</v>
      </c>
      <c r="AJ244" s="667" t="s">
        <v>131</v>
      </c>
      <c r="AK244" s="667" t="s">
        <v>131</v>
      </c>
      <c r="AL244" s="667" t="s">
        <v>131</v>
      </c>
      <c r="AM244" s="667" t="s">
        <v>131</v>
      </c>
      <c r="AN244" s="667" t="s">
        <v>131</v>
      </c>
      <c r="AO244" s="667" t="s">
        <v>131</v>
      </c>
      <c r="AP244" s="667">
        <v>1.903</v>
      </c>
      <c r="AQ244" s="667">
        <v>3.2000000000000001E-2</v>
      </c>
      <c r="AR244" s="667">
        <v>7.0999999999999994E-2</v>
      </c>
      <c r="AS244" s="667">
        <v>1.903</v>
      </c>
      <c r="AT244" s="667">
        <v>2.7E-2</v>
      </c>
      <c r="AU244" s="667">
        <v>7.4999999999999997E-2</v>
      </c>
      <c r="AV244" s="667">
        <v>1.8979999999999999</v>
      </c>
      <c r="AW244" s="667">
        <v>2.3E-2</v>
      </c>
      <c r="AX244" s="667">
        <v>7.8E-2</v>
      </c>
      <c r="AY244" s="668">
        <v>1.897</v>
      </c>
      <c r="AZ244" s="668">
        <v>1.9E-2</v>
      </c>
      <c r="BA244" s="668">
        <v>8.3000000000000004E-2</v>
      </c>
      <c r="BB244" s="668">
        <v>1.9019999999999999</v>
      </c>
      <c r="BC244" s="668">
        <v>1.6E-2</v>
      </c>
      <c r="BD244" s="668">
        <v>8.6999999999999994E-2</v>
      </c>
      <c r="BE244" s="959">
        <v>1.903</v>
      </c>
      <c r="BF244" s="959">
        <v>1.4E-2</v>
      </c>
      <c r="BG244" s="959">
        <v>8.8999999999999996E-2</v>
      </c>
    </row>
    <row r="245" spans="1:59" ht="18" customHeight="1" x14ac:dyDescent="0.25">
      <c r="B245" s="33"/>
      <c r="C245" s="666" t="s">
        <v>733</v>
      </c>
      <c r="D245" s="770" t="s">
        <v>1179</v>
      </c>
      <c r="E245" s="769" t="str">
        <f t="shared" si="13"/>
        <v>B100 (l)Turismos (M1)</v>
      </c>
      <c r="F245" s="667" t="s">
        <v>131</v>
      </c>
      <c r="G245" s="667" t="s">
        <v>131</v>
      </c>
      <c r="H245" s="667" t="s">
        <v>131</v>
      </c>
      <c r="I245" s="667" t="s">
        <v>131</v>
      </c>
      <c r="J245" s="667" t="s">
        <v>131</v>
      </c>
      <c r="K245" s="667" t="s">
        <v>131</v>
      </c>
      <c r="L245" s="667" t="s">
        <v>131</v>
      </c>
      <c r="M245" s="667" t="s">
        <v>131</v>
      </c>
      <c r="N245" s="667" t="s">
        <v>131</v>
      </c>
      <c r="O245" s="667" t="s">
        <v>131</v>
      </c>
      <c r="P245" s="667" t="s">
        <v>131</v>
      </c>
      <c r="Q245" s="667" t="s">
        <v>131</v>
      </c>
      <c r="R245" s="667" t="s">
        <v>131</v>
      </c>
      <c r="S245" s="667" t="s">
        <v>131</v>
      </c>
      <c r="T245" s="667" t="s">
        <v>131</v>
      </c>
      <c r="U245" s="667" t="s">
        <v>131</v>
      </c>
      <c r="V245" s="667" t="s">
        <v>131</v>
      </c>
      <c r="W245" s="667" t="s">
        <v>131</v>
      </c>
      <c r="X245" s="667" t="s">
        <v>131</v>
      </c>
      <c r="Y245" s="667" t="s">
        <v>131</v>
      </c>
      <c r="Z245" s="667" t="s">
        <v>131</v>
      </c>
      <c r="AA245" s="667" t="s">
        <v>131</v>
      </c>
      <c r="AB245" s="667" t="s">
        <v>131</v>
      </c>
      <c r="AC245" s="667" t="s">
        <v>131</v>
      </c>
      <c r="AD245" s="667" t="s">
        <v>131</v>
      </c>
      <c r="AE245" s="667" t="s">
        <v>131</v>
      </c>
      <c r="AF245" s="667" t="s">
        <v>131</v>
      </c>
      <c r="AG245" s="667" t="s">
        <v>131</v>
      </c>
      <c r="AH245" s="667" t="s">
        <v>131</v>
      </c>
      <c r="AI245" s="667" t="s">
        <v>131</v>
      </c>
      <c r="AJ245" s="667" t="s">
        <v>131</v>
      </c>
      <c r="AK245" s="667" t="s">
        <v>131</v>
      </c>
      <c r="AL245" s="667" t="s">
        <v>131</v>
      </c>
      <c r="AM245" s="667" t="s">
        <v>131</v>
      </c>
      <c r="AN245" s="667" t="s">
        <v>131</v>
      </c>
      <c r="AO245" s="667" t="s">
        <v>131</v>
      </c>
      <c r="AP245" s="667">
        <v>0.14399999999999999</v>
      </c>
      <c r="AQ245" s="667">
        <v>7.0000000000000001E-3</v>
      </c>
      <c r="AR245" s="667">
        <v>0.11</v>
      </c>
      <c r="AS245" s="667">
        <v>0.14399999999999999</v>
      </c>
      <c r="AT245" s="667">
        <v>6.0000000000000001E-3</v>
      </c>
      <c r="AU245" s="667">
        <v>0.109</v>
      </c>
      <c r="AV245" s="667">
        <v>0.127</v>
      </c>
      <c r="AW245" s="667">
        <v>5.0000000000000001E-3</v>
      </c>
      <c r="AX245" s="667">
        <v>0.108</v>
      </c>
      <c r="AY245" s="668">
        <v>0.124</v>
      </c>
      <c r="AZ245" s="668">
        <v>4.0000000000000001E-3</v>
      </c>
      <c r="BA245" s="668">
        <v>0.107</v>
      </c>
      <c r="BB245" s="668">
        <v>0.14299999999999999</v>
      </c>
      <c r="BC245" s="668">
        <v>4.0000000000000001E-3</v>
      </c>
      <c r="BD245" s="668">
        <v>0.105</v>
      </c>
      <c r="BE245" s="959">
        <v>0.14299999999999999</v>
      </c>
      <c r="BF245" s="959">
        <v>4.0000000000000001E-3</v>
      </c>
      <c r="BG245" s="959">
        <v>0.105</v>
      </c>
    </row>
    <row r="246" spans="1:59" ht="18" customHeight="1" x14ac:dyDescent="0.25">
      <c r="B246" s="33"/>
      <c r="C246" s="666" t="s">
        <v>482</v>
      </c>
      <c r="D246" s="770" t="s">
        <v>1180</v>
      </c>
      <c r="E246" s="769" t="str">
        <f t="shared" si="13"/>
        <v>B100 (l)Furgonetas y furgones (N1)</v>
      </c>
      <c r="F246" s="667" t="s">
        <v>131</v>
      </c>
      <c r="G246" s="667" t="s">
        <v>131</v>
      </c>
      <c r="H246" s="667" t="s">
        <v>131</v>
      </c>
      <c r="I246" s="667" t="s">
        <v>131</v>
      </c>
      <c r="J246" s="667" t="s">
        <v>131</v>
      </c>
      <c r="K246" s="667" t="s">
        <v>131</v>
      </c>
      <c r="L246" s="667" t="s">
        <v>131</v>
      </c>
      <c r="M246" s="667" t="s">
        <v>131</v>
      </c>
      <c r="N246" s="667" t="s">
        <v>131</v>
      </c>
      <c r="O246" s="667" t="s">
        <v>131</v>
      </c>
      <c r="P246" s="667" t="s">
        <v>131</v>
      </c>
      <c r="Q246" s="667" t="s">
        <v>131</v>
      </c>
      <c r="R246" s="667" t="s">
        <v>131</v>
      </c>
      <c r="S246" s="667" t="s">
        <v>131</v>
      </c>
      <c r="T246" s="667" t="s">
        <v>131</v>
      </c>
      <c r="U246" s="667" t="s">
        <v>131</v>
      </c>
      <c r="V246" s="667" t="s">
        <v>131</v>
      </c>
      <c r="W246" s="667" t="s">
        <v>131</v>
      </c>
      <c r="X246" s="667" t="s">
        <v>131</v>
      </c>
      <c r="Y246" s="667" t="s">
        <v>131</v>
      </c>
      <c r="Z246" s="667" t="s">
        <v>131</v>
      </c>
      <c r="AA246" s="667" t="s">
        <v>131</v>
      </c>
      <c r="AB246" s="667" t="s">
        <v>131</v>
      </c>
      <c r="AC246" s="667" t="s">
        <v>131</v>
      </c>
      <c r="AD246" s="667" t="s">
        <v>131</v>
      </c>
      <c r="AE246" s="667" t="s">
        <v>131</v>
      </c>
      <c r="AF246" s="667" t="s">
        <v>131</v>
      </c>
      <c r="AG246" s="667" t="s">
        <v>131</v>
      </c>
      <c r="AH246" s="667" t="s">
        <v>131</v>
      </c>
      <c r="AI246" s="667" t="s">
        <v>131</v>
      </c>
      <c r="AJ246" s="667" t="s">
        <v>131</v>
      </c>
      <c r="AK246" s="667" t="s">
        <v>131</v>
      </c>
      <c r="AL246" s="667" t="s">
        <v>131</v>
      </c>
      <c r="AM246" s="667" t="s">
        <v>131</v>
      </c>
      <c r="AN246" s="667" t="s">
        <v>131</v>
      </c>
      <c r="AO246" s="667" t="s">
        <v>131</v>
      </c>
      <c r="AP246" s="667">
        <v>0.14199999999999999</v>
      </c>
      <c r="AQ246" s="667">
        <v>8.0000000000000002E-3</v>
      </c>
      <c r="AR246" s="667">
        <v>7.0000000000000007E-2</v>
      </c>
      <c r="AS246" s="667">
        <v>0.14199999999999999</v>
      </c>
      <c r="AT246" s="667">
        <v>7.0000000000000001E-3</v>
      </c>
      <c r="AU246" s="667">
        <v>7.0000000000000007E-2</v>
      </c>
      <c r="AV246" s="667">
        <v>0.125</v>
      </c>
      <c r="AW246" s="667">
        <v>6.0000000000000001E-3</v>
      </c>
      <c r="AX246" s="667">
        <v>7.3999999999999996E-2</v>
      </c>
      <c r="AY246" s="668">
        <v>0.122</v>
      </c>
      <c r="AZ246" s="668">
        <v>4.0000000000000001E-3</v>
      </c>
      <c r="BA246" s="668">
        <v>7.0000000000000007E-2</v>
      </c>
      <c r="BB246" s="668">
        <v>0.14099999999999999</v>
      </c>
      <c r="BC246" s="668">
        <v>3.0000000000000001E-3</v>
      </c>
      <c r="BD246" s="668">
        <v>7.0999999999999994E-2</v>
      </c>
      <c r="BE246" s="959">
        <v>0.14099999999999999</v>
      </c>
      <c r="BF246" s="959">
        <v>3.0000000000000001E-3</v>
      </c>
      <c r="BG246" s="959">
        <v>7.0999999999999994E-2</v>
      </c>
    </row>
    <row r="247" spans="1:59" ht="18" customHeight="1" x14ac:dyDescent="0.25">
      <c r="B247" s="33"/>
      <c r="C247" s="666" t="s">
        <v>482</v>
      </c>
      <c r="D247" s="771" t="s">
        <v>1423</v>
      </c>
      <c r="E247" s="769" t="str">
        <f t="shared" si="13"/>
        <v>B100 (l)Camiones (N2, N3)</v>
      </c>
      <c r="F247" s="667" t="s">
        <v>131</v>
      </c>
      <c r="G247" s="667" t="s">
        <v>131</v>
      </c>
      <c r="H247" s="667" t="s">
        <v>131</v>
      </c>
      <c r="I247" s="667" t="s">
        <v>131</v>
      </c>
      <c r="J247" s="667" t="s">
        <v>131</v>
      </c>
      <c r="K247" s="667" t="s">
        <v>131</v>
      </c>
      <c r="L247" s="667" t="s">
        <v>131</v>
      </c>
      <c r="M247" s="667" t="s">
        <v>131</v>
      </c>
      <c r="N247" s="667" t="s">
        <v>131</v>
      </c>
      <c r="O247" s="667" t="s">
        <v>131</v>
      </c>
      <c r="P247" s="667" t="s">
        <v>131</v>
      </c>
      <c r="Q247" s="667" t="s">
        <v>131</v>
      </c>
      <c r="R247" s="667" t="s">
        <v>131</v>
      </c>
      <c r="S247" s="667" t="s">
        <v>131</v>
      </c>
      <c r="T247" s="667" t="s">
        <v>131</v>
      </c>
      <c r="U247" s="667" t="s">
        <v>131</v>
      </c>
      <c r="V247" s="667" t="s">
        <v>131</v>
      </c>
      <c r="W247" s="667" t="s">
        <v>131</v>
      </c>
      <c r="X247" s="667" t="s">
        <v>131</v>
      </c>
      <c r="Y247" s="667" t="s">
        <v>131</v>
      </c>
      <c r="Z247" s="667" t="s">
        <v>131</v>
      </c>
      <c r="AA247" s="667" t="s">
        <v>131</v>
      </c>
      <c r="AB247" s="667" t="s">
        <v>131</v>
      </c>
      <c r="AC247" s="667" t="s">
        <v>131</v>
      </c>
      <c r="AD247" s="667" t="s">
        <v>131</v>
      </c>
      <c r="AE247" s="667" t="s">
        <v>131</v>
      </c>
      <c r="AF247" s="667" t="s">
        <v>131</v>
      </c>
      <c r="AG247" s="667" t="s">
        <v>131</v>
      </c>
      <c r="AH247" s="667" t="s">
        <v>131</v>
      </c>
      <c r="AI247" s="667" t="s">
        <v>131</v>
      </c>
      <c r="AJ247" s="667" t="s">
        <v>131</v>
      </c>
      <c r="AK247" s="667" t="s">
        <v>131</v>
      </c>
      <c r="AL247" s="667" t="s">
        <v>131</v>
      </c>
      <c r="AM247" s="667" t="s">
        <v>131</v>
      </c>
      <c r="AN247" s="667" t="s">
        <v>131</v>
      </c>
      <c r="AO247" s="667" t="s">
        <v>131</v>
      </c>
      <c r="AP247" s="667">
        <v>0.13900000000000001</v>
      </c>
      <c r="AQ247" s="667">
        <v>7.3999999999999996E-2</v>
      </c>
      <c r="AR247" s="667">
        <v>0.109</v>
      </c>
      <c r="AS247" s="667">
        <v>0.13900000000000001</v>
      </c>
      <c r="AT247" s="667">
        <v>6.7000000000000004E-2</v>
      </c>
      <c r="AU247" s="667">
        <v>0.11600000000000001</v>
      </c>
      <c r="AV247" s="667">
        <v>0.122</v>
      </c>
      <c r="AW247" s="667">
        <v>5.8999999999999997E-2</v>
      </c>
      <c r="AX247" s="667">
        <v>0.123</v>
      </c>
      <c r="AY247" s="668">
        <v>0.11899999999999999</v>
      </c>
      <c r="AZ247" s="668">
        <v>5.5E-2</v>
      </c>
      <c r="BA247" s="668">
        <v>0.128</v>
      </c>
      <c r="BB247" s="668">
        <v>0.13800000000000001</v>
      </c>
      <c r="BC247" s="668">
        <v>4.9000000000000002E-2</v>
      </c>
      <c r="BD247" s="668">
        <v>0.13400000000000001</v>
      </c>
      <c r="BE247" s="959">
        <v>0.13800000000000001</v>
      </c>
      <c r="BF247" s="959">
        <v>4.7E-2</v>
      </c>
      <c r="BG247" s="959">
        <v>0.13600000000000001</v>
      </c>
    </row>
    <row r="248" spans="1:59" ht="18" customHeight="1" x14ac:dyDescent="0.25">
      <c r="B248" s="33"/>
      <c r="C248" s="666" t="s">
        <v>482</v>
      </c>
      <c r="D248" s="771" t="s">
        <v>1424</v>
      </c>
      <c r="E248" s="769" t="str">
        <f t="shared" si="13"/>
        <v>B100 (l)Autobuses (M2, M3)</v>
      </c>
      <c r="F248" s="667" t="s">
        <v>131</v>
      </c>
      <c r="G248" s="667" t="s">
        <v>131</v>
      </c>
      <c r="H248" s="667" t="s">
        <v>131</v>
      </c>
      <c r="I248" s="667" t="s">
        <v>131</v>
      </c>
      <c r="J248" s="667" t="s">
        <v>131</v>
      </c>
      <c r="K248" s="667" t="s">
        <v>131</v>
      </c>
      <c r="L248" s="667" t="s">
        <v>131</v>
      </c>
      <c r="M248" s="667" t="s">
        <v>131</v>
      </c>
      <c r="N248" s="667" t="s">
        <v>131</v>
      </c>
      <c r="O248" s="667" t="s">
        <v>131</v>
      </c>
      <c r="P248" s="667" t="s">
        <v>131</v>
      </c>
      <c r="Q248" s="667" t="s">
        <v>131</v>
      </c>
      <c r="R248" s="667" t="s">
        <v>131</v>
      </c>
      <c r="S248" s="667" t="s">
        <v>131</v>
      </c>
      <c r="T248" s="667" t="s">
        <v>131</v>
      </c>
      <c r="U248" s="667" t="s">
        <v>131</v>
      </c>
      <c r="V248" s="667" t="s">
        <v>131</v>
      </c>
      <c r="W248" s="667" t="s">
        <v>131</v>
      </c>
      <c r="X248" s="667" t="s">
        <v>131</v>
      </c>
      <c r="Y248" s="667" t="s">
        <v>131</v>
      </c>
      <c r="Z248" s="667" t="s">
        <v>131</v>
      </c>
      <c r="AA248" s="667" t="s">
        <v>131</v>
      </c>
      <c r="AB248" s="667" t="s">
        <v>131</v>
      </c>
      <c r="AC248" s="667" t="s">
        <v>131</v>
      </c>
      <c r="AD248" s="667" t="s">
        <v>131</v>
      </c>
      <c r="AE248" s="667" t="s">
        <v>131</v>
      </c>
      <c r="AF248" s="667" t="s">
        <v>131</v>
      </c>
      <c r="AG248" s="667" t="s">
        <v>131</v>
      </c>
      <c r="AH248" s="667" t="s">
        <v>131</v>
      </c>
      <c r="AI248" s="667" t="s">
        <v>131</v>
      </c>
      <c r="AJ248" s="667" t="s">
        <v>131</v>
      </c>
      <c r="AK248" s="667" t="s">
        <v>131</v>
      </c>
      <c r="AL248" s="667" t="s">
        <v>131</v>
      </c>
      <c r="AM248" s="667" t="s">
        <v>131</v>
      </c>
      <c r="AN248" s="667" t="s">
        <v>131</v>
      </c>
      <c r="AO248" s="667" t="s">
        <v>131</v>
      </c>
      <c r="AP248" s="667">
        <v>0.13900000000000001</v>
      </c>
      <c r="AQ248" s="667">
        <v>3.2000000000000001E-2</v>
      </c>
      <c r="AR248" s="667">
        <v>7.0999999999999994E-2</v>
      </c>
      <c r="AS248" s="667">
        <v>0.13900000000000001</v>
      </c>
      <c r="AT248" s="667">
        <v>2.7E-2</v>
      </c>
      <c r="AU248" s="667">
        <v>7.4999999999999997E-2</v>
      </c>
      <c r="AV248" s="667">
        <v>0.122</v>
      </c>
      <c r="AW248" s="667">
        <v>2.3E-2</v>
      </c>
      <c r="AX248" s="667">
        <v>7.8E-2</v>
      </c>
      <c r="AY248" s="668">
        <v>0.11899999999999999</v>
      </c>
      <c r="AZ248" s="668">
        <v>1.9E-2</v>
      </c>
      <c r="BA248" s="668">
        <v>8.3000000000000004E-2</v>
      </c>
      <c r="BB248" s="668">
        <v>0.13800000000000001</v>
      </c>
      <c r="BC248" s="668">
        <v>1.6E-2</v>
      </c>
      <c r="BD248" s="668">
        <v>8.6999999999999994E-2</v>
      </c>
      <c r="BE248" s="959">
        <v>0.13800000000000001</v>
      </c>
      <c r="BF248" s="959">
        <v>1.4E-2</v>
      </c>
      <c r="BG248" s="959">
        <v>8.8999999999999996E-2</v>
      </c>
    </row>
    <row r="249" spans="1:59" ht="18" customHeight="1" x14ac:dyDescent="0.25">
      <c r="B249" s="33"/>
      <c r="C249" s="666" t="s">
        <v>478</v>
      </c>
      <c r="D249" s="772" t="s">
        <v>1179</v>
      </c>
      <c r="E249" s="769" t="str">
        <f t="shared" si="13"/>
        <v>LPG (l)Turismos (M1)</v>
      </c>
      <c r="F249" s="667">
        <v>1.6519999999999999</v>
      </c>
      <c r="G249" s="667">
        <v>0.255</v>
      </c>
      <c r="H249" s="667">
        <v>7.9000000000000001E-2</v>
      </c>
      <c r="I249" s="667">
        <v>1.6519999999999999</v>
      </c>
      <c r="J249" s="667">
        <v>0.255</v>
      </c>
      <c r="K249" s="667">
        <v>7.8E-2</v>
      </c>
      <c r="L249" s="667">
        <v>1.6519999999999999</v>
      </c>
      <c r="M249" s="667">
        <v>0.255</v>
      </c>
      <c r="N249" s="667">
        <v>7.8E-2</v>
      </c>
      <c r="O249" s="667">
        <v>1.6519999999999999</v>
      </c>
      <c r="P249" s="667">
        <v>0.253</v>
      </c>
      <c r="Q249" s="667">
        <v>7.9000000000000001E-2</v>
      </c>
      <c r="R249" s="667">
        <v>1.6519999999999999</v>
      </c>
      <c r="S249" s="667">
        <v>0.25600000000000001</v>
      </c>
      <c r="T249" s="667">
        <v>7.9000000000000001E-2</v>
      </c>
      <c r="U249" s="667">
        <v>1.6519999999999999</v>
      </c>
      <c r="V249" s="667">
        <v>0.252</v>
      </c>
      <c r="W249" s="667">
        <v>7.6999999999999999E-2</v>
      </c>
      <c r="X249" s="667">
        <v>1.6519999999999999</v>
      </c>
      <c r="Y249" s="667">
        <v>0.251</v>
      </c>
      <c r="Z249" s="667">
        <v>7.4999999999999997E-2</v>
      </c>
      <c r="AA249" s="667">
        <v>1.6519999999999999</v>
      </c>
      <c r="AB249" s="667">
        <v>0.25</v>
      </c>
      <c r="AC249" s="667">
        <v>7.0999999999999994E-2</v>
      </c>
      <c r="AD249" s="667">
        <v>1.6519999999999999</v>
      </c>
      <c r="AE249" s="667">
        <v>0.20599999999999999</v>
      </c>
      <c r="AF249" s="667">
        <v>2.5999999999999999E-2</v>
      </c>
      <c r="AG249" s="667">
        <v>1.6519999999999999</v>
      </c>
      <c r="AH249" s="667">
        <v>0.20499999999999999</v>
      </c>
      <c r="AI249" s="667">
        <v>2.4E-2</v>
      </c>
      <c r="AJ249" s="667">
        <v>1.6519999999999999</v>
      </c>
      <c r="AK249" s="667">
        <v>0.20599999999999999</v>
      </c>
      <c r="AL249" s="667">
        <v>2.4E-2</v>
      </c>
      <c r="AM249" s="667">
        <v>1.6519999999999999</v>
      </c>
      <c r="AN249" s="667">
        <v>0.20399999999999999</v>
      </c>
      <c r="AO249" s="667">
        <v>2.1999999999999999E-2</v>
      </c>
      <c r="AP249" s="667">
        <v>1.6519999999999999</v>
      </c>
      <c r="AQ249" s="667">
        <v>0.20499999999999999</v>
      </c>
      <c r="AR249" s="667">
        <v>1.4999999999999999E-2</v>
      </c>
      <c r="AS249" s="667">
        <v>1.6519999999999999</v>
      </c>
      <c r="AT249" s="667">
        <v>0.20200000000000001</v>
      </c>
      <c r="AU249" s="667">
        <v>1.4E-2</v>
      </c>
      <c r="AV249" s="667">
        <v>1.6519999999999999</v>
      </c>
      <c r="AW249" s="667">
        <v>0.20200000000000001</v>
      </c>
      <c r="AX249" s="667">
        <v>1.4E-2</v>
      </c>
      <c r="AY249" s="669">
        <v>1.6519999999999999</v>
      </c>
      <c r="AZ249" s="669">
        <v>0.20300000000000001</v>
      </c>
      <c r="BA249" s="669">
        <v>1.4E-2</v>
      </c>
      <c r="BB249" s="668">
        <v>1.6519999999999999</v>
      </c>
      <c r="BC249" s="668">
        <v>0.2</v>
      </c>
      <c r="BD249" s="668">
        <v>1.4E-2</v>
      </c>
      <c r="BE249" s="959">
        <v>1.6519999999999999</v>
      </c>
      <c r="BF249" s="959">
        <v>0.20100000000000001</v>
      </c>
      <c r="BG249" s="959">
        <v>1.2999999999999999E-2</v>
      </c>
    </row>
    <row r="250" spans="1:59" ht="18" customHeight="1" x14ac:dyDescent="0.25">
      <c r="B250" s="33"/>
      <c r="C250" s="666" t="s">
        <v>615</v>
      </c>
      <c r="D250" s="773" t="s">
        <v>1179</v>
      </c>
      <c r="E250" s="769" t="str">
        <f t="shared" si="13"/>
        <v>CNG (kg)Turismos (M1)</v>
      </c>
      <c r="F250" s="667">
        <v>2.7389999999999999</v>
      </c>
      <c r="G250" s="667">
        <v>1.1160000000000001</v>
      </c>
      <c r="H250" s="667">
        <v>3.3000000000000002E-2</v>
      </c>
      <c r="I250" s="667">
        <v>2.742</v>
      </c>
      <c r="J250" s="667">
        <v>1.1160000000000001</v>
      </c>
      <c r="K250" s="667">
        <v>3.3000000000000002E-2</v>
      </c>
      <c r="L250" s="667">
        <v>2.7170000000000001</v>
      </c>
      <c r="M250" s="667">
        <v>1.1160000000000001</v>
      </c>
      <c r="N250" s="667">
        <v>3.3000000000000002E-2</v>
      </c>
      <c r="O250" s="667">
        <v>2.7410000000000001</v>
      </c>
      <c r="P250" s="667">
        <v>1.1160000000000001</v>
      </c>
      <c r="Q250" s="667">
        <v>3.3000000000000002E-2</v>
      </c>
      <c r="R250" s="667">
        <v>2.746</v>
      </c>
      <c r="S250" s="667">
        <v>1.1160000000000001</v>
      </c>
      <c r="T250" s="667">
        <v>3.3000000000000002E-2</v>
      </c>
      <c r="U250" s="667">
        <v>2.726</v>
      </c>
      <c r="V250" s="667">
        <v>1.1160000000000001</v>
      </c>
      <c r="W250" s="667">
        <v>3.3000000000000002E-2</v>
      </c>
      <c r="X250" s="667">
        <v>2.7160000000000002</v>
      </c>
      <c r="Y250" s="667">
        <v>1.1160000000000001</v>
      </c>
      <c r="Z250" s="667">
        <v>3.3000000000000002E-2</v>
      </c>
      <c r="AA250" s="667">
        <v>2.7160000000000002</v>
      </c>
      <c r="AB250" s="667">
        <v>1.1160000000000001</v>
      </c>
      <c r="AC250" s="667">
        <v>3.3000000000000002E-2</v>
      </c>
      <c r="AD250" s="667">
        <v>2.7</v>
      </c>
      <c r="AE250" s="667">
        <v>1.08</v>
      </c>
      <c r="AF250" s="667">
        <v>3.3000000000000002E-2</v>
      </c>
      <c r="AG250" s="667">
        <v>2.7080000000000002</v>
      </c>
      <c r="AH250" s="667">
        <v>1.085</v>
      </c>
      <c r="AI250" s="667">
        <v>3.3000000000000002E-2</v>
      </c>
      <c r="AJ250" s="667">
        <v>2.7080000000000002</v>
      </c>
      <c r="AK250" s="667">
        <v>1.0960000000000001</v>
      </c>
      <c r="AL250" s="667">
        <v>3.3000000000000002E-2</v>
      </c>
      <c r="AM250" s="667">
        <v>2.714</v>
      </c>
      <c r="AN250" s="667">
        <v>1.081</v>
      </c>
      <c r="AO250" s="667">
        <v>3.3000000000000002E-2</v>
      </c>
      <c r="AP250" s="667">
        <v>2.7</v>
      </c>
      <c r="AQ250" s="667">
        <v>1.111</v>
      </c>
      <c r="AR250" s="667">
        <v>3.3000000000000002E-2</v>
      </c>
      <c r="AS250" s="667">
        <v>2.7250000000000001</v>
      </c>
      <c r="AT250" s="667">
        <v>1.0980000000000001</v>
      </c>
      <c r="AU250" s="667">
        <v>3.2000000000000001E-2</v>
      </c>
      <c r="AV250" s="667">
        <v>2.726</v>
      </c>
      <c r="AW250" s="667">
        <v>1.099</v>
      </c>
      <c r="AX250" s="667">
        <v>3.1E-2</v>
      </c>
      <c r="AY250" s="669">
        <v>2.7160000000000002</v>
      </c>
      <c r="AZ250" s="669">
        <v>1.1080000000000001</v>
      </c>
      <c r="BA250" s="669">
        <v>0.03</v>
      </c>
      <c r="BB250" s="668">
        <v>2.7309999999999999</v>
      </c>
      <c r="BC250" s="668">
        <v>1.077</v>
      </c>
      <c r="BD250" s="668">
        <v>0.03</v>
      </c>
      <c r="BE250" s="959">
        <v>2.7309999999999999</v>
      </c>
      <c r="BF250" s="959">
        <v>1.0960000000000001</v>
      </c>
      <c r="BG250" s="959">
        <v>2.9000000000000001E-2</v>
      </c>
    </row>
    <row r="251" spans="1:59" ht="18" customHeight="1" x14ac:dyDescent="0.25">
      <c r="B251" s="33"/>
      <c r="C251" s="666" t="s">
        <v>615</v>
      </c>
      <c r="D251" s="773" t="s">
        <v>1423</v>
      </c>
      <c r="E251" s="769" t="str">
        <f t="shared" si="13"/>
        <v>CNG (kg)Camiones (N2, N3)</v>
      </c>
      <c r="F251" s="667">
        <v>2.7389999999999999</v>
      </c>
      <c r="G251" s="667" t="s">
        <v>131</v>
      </c>
      <c r="H251" s="667" t="s">
        <v>131</v>
      </c>
      <c r="I251" s="667">
        <v>2.742</v>
      </c>
      <c r="J251" s="667" t="s">
        <v>131</v>
      </c>
      <c r="K251" s="667" t="s">
        <v>131</v>
      </c>
      <c r="L251" s="667">
        <v>2.7170000000000001</v>
      </c>
      <c r="M251" s="667" t="s">
        <v>131</v>
      </c>
      <c r="N251" s="667" t="s">
        <v>131</v>
      </c>
      <c r="O251" s="667">
        <v>2.7410000000000001</v>
      </c>
      <c r="P251" s="667" t="s">
        <v>131</v>
      </c>
      <c r="Q251" s="667" t="s">
        <v>131</v>
      </c>
      <c r="R251" s="667">
        <v>2.746</v>
      </c>
      <c r="S251" s="667" t="s">
        <v>131</v>
      </c>
      <c r="T251" s="667" t="s">
        <v>131</v>
      </c>
      <c r="U251" s="667">
        <v>2.726</v>
      </c>
      <c r="V251" s="667" t="s">
        <v>131</v>
      </c>
      <c r="W251" s="667" t="s">
        <v>131</v>
      </c>
      <c r="X251" s="667">
        <v>2.7160000000000002</v>
      </c>
      <c r="Y251" s="667" t="s">
        <v>131</v>
      </c>
      <c r="Z251" s="667" t="s">
        <v>131</v>
      </c>
      <c r="AA251" s="667">
        <v>2.7160000000000002</v>
      </c>
      <c r="AB251" s="667" t="s">
        <v>131</v>
      </c>
      <c r="AC251" s="667" t="s">
        <v>131</v>
      </c>
      <c r="AD251" s="667">
        <v>2.7</v>
      </c>
      <c r="AE251" s="667" t="s">
        <v>131</v>
      </c>
      <c r="AF251" s="667" t="s">
        <v>131</v>
      </c>
      <c r="AG251" s="667">
        <v>2.7080000000000002</v>
      </c>
      <c r="AH251" s="667" t="s">
        <v>131</v>
      </c>
      <c r="AI251" s="667" t="s">
        <v>131</v>
      </c>
      <c r="AJ251" s="667">
        <v>2.7080000000000002</v>
      </c>
      <c r="AK251" s="667" t="s">
        <v>131</v>
      </c>
      <c r="AL251" s="667" t="s">
        <v>131</v>
      </c>
      <c r="AM251" s="667">
        <v>2.714</v>
      </c>
      <c r="AN251" s="667" t="s">
        <v>131</v>
      </c>
      <c r="AO251" s="667" t="s">
        <v>131</v>
      </c>
      <c r="AP251" s="667">
        <v>2.7</v>
      </c>
      <c r="AQ251" s="667" t="s">
        <v>131</v>
      </c>
      <c r="AR251" s="667" t="s">
        <v>131</v>
      </c>
      <c r="AS251" s="667">
        <v>2.7250000000000001</v>
      </c>
      <c r="AT251" s="667" t="s">
        <v>131</v>
      </c>
      <c r="AU251" s="667" t="s">
        <v>131</v>
      </c>
      <c r="AV251" s="667">
        <v>2.726</v>
      </c>
      <c r="AW251" s="667" t="s">
        <v>131</v>
      </c>
      <c r="AX251" s="667" t="s">
        <v>131</v>
      </c>
      <c r="AY251" s="669">
        <v>2.7160000000000002</v>
      </c>
      <c r="AZ251" s="669" t="s">
        <v>131</v>
      </c>
      <c r="BA251" s="669" t="s">
        <v>131</v>
      </c>
      <c r="BB251" s="668">
        <v>2.7309999999999999</v>
      </c>
      <c r="BC251" s="668" t="s">
        <v>131</v>
      </c>
      <c r="BD251" s="668" t="s">
        <v>131</v>
      </c>
      <c r="BE251" s="959">
        <v>2.7309999999999999</v>
      </c>
      <c r="BF251" s="959" t="s">
        <v>131</v>
      </c>
      <c r="BG251" s="959" t="s">
        <v>131</v>
      </c>
    </row>
    <row r="252" spans="1:59" ht="18" customHeight="1" x14ac:dyDescent="0.25">
      <c r="B252" s="33"/>
      <c r="C252" s="666" t="s">
        <v>615</v>
      </c>
      <c r="D252" s="773" t="s">
        <v>1424</v>
      </c>
      <c r="E252" s="769" t="str">
        <f t="shared" si="13"/>
        <v>CNG (kg)Autobuses (M2, M3)</v>
      </c>
      <c r="F252" s="667">
        <v>2.7389999999999999</v>
      </c>
      <c r="G252" s="667">
        <v>3.9209999999999998</v>
      </c>
      <c r="H252" s="667" t="s">
        <v>131</v>
      </c>
      <c r="I252" s="667">
        <v>2.742</v>
      </c>
      <c r="J252" s="667">
        <v>3.1850000000000001</v>
      </c>
      <c r="K252" s="667" t="s">
        <v>131</v>
      </c>
      <c r="L252" s="667">
        <v>2.7170000000000001</v>
      </c>
      <c r="M252" s="667">
        <v>3.1179999999999999</v>
      </c>
      <c r="N252" s="667" t="s">
        <v>131</v>
      </c>
      <c r="O252" s="667">
        <v>2.7410000000000001</v>
      </c>
      <c r="P252" s="667">
        <v>2.4609999999999999</v>
      </c>
      <c r="Q252" s="667" t="s">
        <v>131</v>
      </c>
      <c r="R252" s="667">
        <v>2.746</v>
      </c>
      <c r="S252" s="667">
        <v>2.452</v>
      </c>
      <c r="T252" s="667" t="s">
        <v>131</v>
      </c>
      <c r="U252" s="667">
        <v>2.726</v>
      </c>
      <c r="V252" s="667">
        <v>2.419</v>
      </c>
      <c r="W252" s="667" t="s">
        <v>131</v>
      </c>
      <c r="X252" s="667">
        <v>2.7160000000000002</v>
      </c>
      <c r="Y252" s="667">
        <v>2.4119999999999999</v>
      </c>
      <c r="Z252" s="667" t="s">
        <v>131</v>
      </c>
      <c r="AA252" s="667">
        <v>2.7160000000000002</v>
      </c>
      <c r="AB252" s="667">
        <v>2.3959999999999999</v>
      </c>
      <c r="AC252" s="667" t="s">
        <v>131</v>
      </c>
      <c r="AD252" s="667">
        <v>2.7</v>
      </c>
      <c r="AE252" s="667">
        <v>2.355</v>
      </c>
      <c r="AF252" s="667" t="s">
        <v>131</v>
      </c>
      <c r="AG252" s="667">
        <v>2.7080000000000002</v>
      </c>
      <c r="AH252" s="667">
        <v>2.375</v>
      </c>
      <c r="AI252" s="667" t="s">
        <v>131</v>
      </c>
      <c r="AJ252" s="667">
        <v>2.7080000000000002</v>
      </c>
      <c r="AK252" s="667">
        <v>2.37</v>
      </c>
      <c r="AL252" s="667" t="s">
        <v>131</v>
      </c>
      <c r="AM252" s="667">
        <v>2.714</v>
      </c>
      <c r="AN252" s="667">
        <v>2.38</v>
      </c>
      <c r="AO252" s="667" t="s">
        <v>131</v>
      </c>
      <c r="AP252" s="667">
        <v>2.7</v>
      </c>
      <c r="AQ252" s="667">
        <v>2.4249999999999998</v>
      </c>
      <c r="AR252" s="667" t="s">
        <v>131</v>
      </c>
      <c r="AS252" s="667">
        <v>2.7250000000000001</v>
      </c>
      <c r="AT252" s="667">
        <v>2.4489999999999998</v>
      </c>
      <c r="AU252" s="667" t="s">
        <v>131</v>
      </c>
      <c r="AV252" s="667">
        <v>2.726</v>
      </c>
      <c r="AW252" s="667">
        <v>2.4580000000000002</v>
      </c>
      <c r="AX252" s="667" t="s">
        <v>131</v>
      </c>
      <c r="AY252" s="669">
        <v>2.7160000000000002</v>
      </c>
      <c r="AZ252" s="669">
        <v>2.4460000000000002</v>
      </c>
      <c r="BA252" s="669" t="s">
        <v>131</v>
      </c>
      <c r="BB252" s="668">
        <v>2.7309999999999999</v>
      </c>
      <c r="BC252" s="668">
        <v>2.4689999999999999</v>
      </c>
      <c r="BD252" s="668" t="s">
        <v>131</v>
      </c>
      <c r="BE252" s="959">
        <v>2.7309999999999999</v>
      </c>
      <c r="BF252" s="959">
        <v>2.4729999999999999</v>
      </c>
      <c r="BG252" s="959" t="s">
        <v>131</v>
      </c>
    </row>
    <row r="253" spans="1:59" ht="18" customHeight="1" x14ac:dyDescent="0.25">
      <c r="A253" s="96"/>
      <c r="B253" s="80"/>
      <c r="C253" s="666" t="s">
        <v>1428</v>
      </c>
      <c r="D253" s="773" t="s">
        <v>1423</v>
      </c>
      <c r="E253" s="769" t="str">
        <f t="shared" si="13"/>
        <v>LNG (kg)Camiones (N2, N3)</v>
      </c>
      <c r="F253" s="667">
        <v>2.7389999999999999</v>
      </c>
      <c r="G253" s="667" t="s">
        <v>131</v>
      </c>
      <c r="H253" s="667" t="s">
        <v>131</v>
      </c>
      <c r="I253" s="667">
        <v>2.742</v>
      </c>
      <c r="J253" s="667" t="s">
        <v>131</v>
      </c>
      <c r="K253" s="667" t="s">
        <v>131</v>
      </c>
      <c r="L253" s="667">
        <v>2.7170000000000001</v>
      </c>
      <c r="M253" s="667" t="s">
        <v>131</v>
      </c>
      <c r="N253" s="667" t="s">
        <v>131</v>
      </c>
      <c r="O253" s="667">
        <v>2.7410000000000001</v>
      </c>
      <c r="P253" s="667" t="s">
        <v>131</v>
      </c>
      <c r="Q253" s="667" t="s">
        <v>131</v>
      </c>
      <c r="R253" s="667">
        <v>2.746</v>
      </c>
      <c r="S253" s="667" t="s">
        <v>131</v>
      </c>
      <c r="T253" s="667" t="s">
        <v>131</v>
      </c>
      <c r="U253" s="667">
        <v>2.726</v>
      </c>
      <c r="V253" s="667" t="s">
        <v>131</v>
      </c>
      <c r="W253" s="667" t="s">
        <v>131</v>
      </c>
      <c r="X253" s="667">
        <v>2.7160000000000002</v>
      </c>
      <c r="Y253" s="667" t="s">
        <v>131</v>
      </c>
      <c r="Z253" s="667" t="s">
        <v>131</v>
      </c>
      <c r="AA253" s="667">
        <v>2.7160000000000002</v>
      </c>
      <c r="AB253" s="667" t="s">
        <v>131</v>
      </c>
      <c r="AC253" s="667" t="s">
        <v>131</v>
      </c>
      <c r="AD253" s="667">
        <v>2.7</v>
      </c>
      <c r="AE253" s="667" t="s">
        <v>131</v>
      </c>
      <c r="AF253" s="667" t="s">
        <v>131</v>
      </c>
      <c r="AG253" s="667">
        <v>2.7080000000000002</v>
      </c>
      <c r="AH253" s="667" t="s">
        <v>131</v>
      </c>
      <c r="AI253" s="667" t="s">
        <v>131</v>
      </c>
      <c r="AJ253" s="667">
        <v>2.7080000000000002</v>
      </c>
      <c r="AK253" s="667" t="s">
        <v>131</v>
      </c>
      <c r="AL253" s="667" t="s">
        <v>131</v>
      </c>
      <c r="AM253" s="667">
        <v>2.714</v>
      </c>
      <c r="AN253" s="667" t="s">
        <v>131</v>
      </c>
      <c r="AO253" s="667" t="s">
        <v>131</v>
      </c>
      <c r="AP253" s="667">
        <v>2.7</v>
      </c>
      <c r="AQ253" s="667" t="s">
        <v>131</v>
      </c>
      <c r="AR253" s="667" t="s">
        <v>131</v>
      </c>
      <c r="AS253" s="667">
        <v>2.7250000000000001</v>
      </c>
      <c r="AT253" s="667" t="s">
        <v>131</v>
      </c>
      <c r="AU253" s="667" t="s">
        <v>131</v>
      </c>
      <c r="AV253" s="667">
        <v>2.726</v>
      </c>
      <c r="AW253" s="667" t="s">
        <v>131</v>
      </c>
      <c r="AX253" s="667" t="s">
        <v>131</v>
      </c>
      <c r="AY253" s="669">
        <v>2.7160000000000002</v>
      </c>
      <c r="AZ253" s="669" t="s">
        <v>131</v>
      </c>
      <c r="BA253" s="669" t="s">
        <v>131</v>
      </c>
      <c r="BB253" s="668">
        <v>2.7309999999999999</v>
      </c>
      <c r="BC253" s="668" t="s">
        <v>131</v>
      </c>
      <c r="BD253" s="668" t="s">
        <v>131</v>
      </c>
      <c r="BE253" s="959">
        <v>2.7309999999999999</v>
      </c>
      <c r="BF253" s="959" t="s">
        <v>131</v>
      </c>
      <c r="BG253" s="959" t="s">
        <v>131</v>
      </c>
    </row>
    <row r="254" spans="1:59" ht="18" customHeight="1" x14ac:dyDescent="0.25">
      <c r="A254" s="96"/>
      <c r="B254" s="80"/>
      <c r="C254" s="666" t="s">
        <v>1427</v>
      </c>
      <c r="D254" s="773" t="s">
        <v>1179</v>
      </c>
      <c r="E254" s="769" t="str">
        <f t="shared" si="13"/>
        <v>AdBlue (l)Turismos (M1)</v>
      </c>
      <c r="F254" s="667">
        <v>0.26</v>
      </c>
      <c r="G254" s="667" t="s">
        <v>131</v>
      </c>
      <c r="H254" s="667" t="s">
        <v>131</v>
      </c>
      <c r="I254" s="667">
        <v>0.26</v>
      </c>
      <c r="J254" s="667" t="s">
        <v>131</v>
      </c>
      <c r="K254" s="667" t="s">
        <v>131</v>
      </c>
      <c r="L254" s="667">
        <v>0.26</v>
      </c>
      <c r="M254" s="667" t="s">
        <v>131</v>
      </c>
      <c r="N254" s="667" t="s">
        <v>131</v>
      </c>
      <c r="O254" s="667">
        <v>0.26</v>
      </c>
      <c r="P254" s="667" t="s">
        <v>131</v>
      </c>
      <c r="Q254" s="667" t="s">
        <v>131</v>
      </c>
      <c r="R254" s="667">
        <v>0.26</v>
      </c>
      <c r="S254" s="667" t="s">
        <v>131</v>
      </c>
      <c r="T254" s="667" t="s">
        <v>131</v>
      </c>
      <c r="U254" s="667">
        <v>0.26</v>
      </c>
      <c r="V254" s="667" t="s">
        <v>131</v>
      </c>
      <c r="W254" s="667" t="s">
        <v>131</v>
      </c>
      <c r="X254" s="667">
        <v>0.26</v>
      </c>
      <c r="Y254" s="667" t="s">
        <v>131</v>
      </c>
      <c r="Z254" s="667" t="s">
        <v>131</v>
      </c>
      <c r="AA254" s="667">
        <v>0.26</v>
      </c>
      <c r="AB254" s="667" t="s">
        <v>131</v>
      </c>
      <c r="AC254" s="667" t="s">
        <v>131</v>
      </c>
      <c r="AD254" s="667">
        <v>0.26</v>
      </c>
      <c r="AE254" s="667" t="s">
        <v>131</v>
      </c>
      <c r="AF254" s="667" t="s">
        <v>131</v>
      </c>
      <c r="AG254" s="667">
        <v>0.26</v>
      </c>
      <c r="AH254" s="667" t="s">
        <v>131</v>
      </c>
      <c r="AI254" s="667" t="s">
        <v>131</v>
      </c>
      <c r="AJ254" s="667">
        <v>0.26</v>
      </c>
      <c r="AK254" s="667" t="s">
        <v>131</v>
      </c>
      <c r="AL254" s="667" t="s">
        <v>131</v>
      </c>
      <c r="AM254" s="667">
        <v>0.26</v>
      </c>
      <c r="AN254" s="667" t="s">
        <v>131</v>
      </c>
      <c r="AO254" s="667" t="s">
        <v>131</v>
      </c>
      <c r="AP254" s="667">
        <v>0.26</v>
      </c>
      <c r="AQ254" s="667" t="s">
        <v>131</v>
      </c>
      <c r="AR254" s="667" t="s">
        <v>131</v>
      </c>
      <c r="AS254" s="667">
        <v>0.26</v>
      </c>
      <c r="AT254" s="667" t="s">
        <v>131</v>
      </c>
      <c r="AU254" s="667" t="s">
        <v>131</v>
      </c>
      <c r="AV254" s="667">
        <v>0.26</v>
      </c>
      <c r="AW254" s="667" t="s">
        <v>131</v>
      </c>
      <c r="AX254" s="667" t="s">
        <v>131</v>
      </c>
      <c r="AY254" s="669">
        <v>0.26</v>
      </c>
      <c r="AZ254" s="669" t="s">
        <v>131</v>
      </c>
      <c r="BA254" s="669" t="s">
        <v>131</v>
      </c>
      <c r="BB254" s="668">
        <v>0.26</v>
      </c>
      <c r="BC254" s="668" t="s">
        <v>131</v>
      </c>
      <c r="BD254" s="668" t="s">
        <v>131</v>
      </c>
      <c r="BE254" s="959">
        <v>0.26</v>
      </c>
      <c r="BF254" s="959" t="s">
        <v>131</v>
      </c>
      <c r="BG254" s="959" t="s">
        <v>131</v>
      </c>
    </row>
    <row r="255" spans="1:59" ht="18" customHeight="1" x14ac:dyDescent="0.25">
      <c r="A255" s="96"/>
      <c r="B255" s="80"/>
      <c r="C255" s="666" t="s">
        <v>1427</v>
      </c>
      <c r="D255" s="773" t="s">
        <v>1180</v>
      </c>
      <c r="E255" s="769" t="str">
        <f t="shared" si="13"/>
        <v>AdBlue (l)Furgonetas y furgones (N1)</v>
      </c>
      <c r="F255" s="667">
        <v>0.26</v>
      </c>
      <c r="G255" s="667" t="s">
        <v>131</v>
      </c>
      <c r="H255" s="667" t="s">
        <v>131</v>
      </c>
      <c r="I255" s="667">
        <v>0.26</v>
      </c>
      <c r="J255" s="667" t="s">
        <v>131</v>
      </c>
      <c r="K255" s="667" t="s">
        <v>131</v>
      </c>
      <c r="L255" s="667">
        <v>0.26</v>
      </c>
      <c r="M255" s="667" t="s">
        <v>131</v>
      </c>
      <c r="N255" s="667" t="s">
        <v>131</v>
      </c>
      <c r="O255" s="667">
        <v>0.26</v>
      </c>
      <c r="P255" s="667" t="s">
        <v>131</v>
      </c>
      <c r="Q255" s="667" t="s">
        <v>131</v>
      </c>
      <c r="R255" s="667">
        <v>0.26</v>
      </c>
      <c r="S255" s="667" t="s">
        <v>131</v>
      </c>
      <c r="T255" s="667" t="s">
        <v>131</v>
      </c>
      <c r="U255" s="667">
        <v>0.26</v>
      </c>
      <c r="V255" s="667" t="s">
        <v>131</v>
      </c>
      <c r="W255" s="667" t="s">
        <v>131</v>
      </c>
      <c r="X255" s="667">
        <v>0.26</v>
      </c>
      <c r="Y255" s="667" t="s">
        <v>131</v>
      </c>
      <c r="Z255" s="667" t="s">
        <v>131</v>
      </c>
      <c r="AA255" s="667">
        <v>0.26</v>
      </c>
      <c r="AB255" s="667" t="s">
        <v>131</v>
      </c>
      <c r="AC255" s="667" t="s">
        <v>131</v>
      </c>
      <c r="AD255" s="667">
        <v>0.26</v>
      </c>
      <c r="AE255" s="667" t="s">
        <v>131</v>
      </c>
      <c r="AF255" s="667" t="s">
        <v>131</v>
      </c>
      <c r="AG255" s="667">
        <v>0.26</v>
      </c>
      <c r="AH255" s="667" t="s">
        <v>131</v>
      </c>
      <c r="AI255" s="667" t="s">
        <v>131</v>
      </c>
      <c r="AJ255" s="667">
        <v>0.26</v>
      </c>
      <c r="AK255" s="667" t="s">
        <v>131</v>
      </c>
      <c r="AL255" s="667" t="s">
        <v>131</v>
      </c>
      <c r="AM255" s="667">
        <v>0.26</v>
      </c>
      <c r="AN255" s="667" t="s">
        <v>131</v>
      </c>
      <c r="AO255" s="667" t="s">
        <v>131</v>
      </c>
      <c r="AP255" s="667">
        <v>0.26</v>
      </c>
      <c r="AQ255" s="667" t="s">
        <v>131</v>
      </c>
      <c r="AR255" s="667" t="s">
        <v>131</v>
      </c>
      <c r="AS255" s="667">
        <v>0.26</v>
      </c>
      <c r="AT255" s="667" t="s">
        <v>131</v>
      </c>
      <c r="AU255" s="667" t="s">
        <v>131</v>
      </c>
      <c r="AV255" s="667">
        <v>0.26</v>
      </c>
      <c r="AW255" s="667" t="s">
        <v>131</v>
      </c>
      <c r="AX255" s="667" t="s">
        <v>131</v>
      </c>
      <c r="AY255" s="669">
        <v>0.26</v>
      </c>
      <c r="AZ255" s="669" t="s">
        <v>131</v>
      </c>
      <c r="BA255" s="669" t="s">
        <v>131</v>
      </c>
      <c r="BB255" s="668">
        <v>0.26</v>
      </c>
      <c r="BC255" s="668" t="s">
        <v>131</v>
      </c>
      <c r="BD255" s="668" t="s">
        <v>131</v>
      </c>
      <c r="BE255" s="959">
        <v>0.26</v>
      </c>
      <c r="BF255" s="959" t="s">
        <v>131</v>
      </c>
      <c r="BG255" s="959" t="s">
        <v>131</v>
      </c>
    </row>
    <row r="256" spans="1:59" ht="18" customHeight="1" x14ac:dyDescent="0.25">
      <c r="A256" s="96"/>
      <c r="B256" s="80"/>
      <c r="C256" s="666" t="s">
        <v>1427</v>
      </c>
      <c r="D256" s="773" t="s">
        <v>1423</v>
      </c>
      <c r="E256" s="769" t="str">
        <f t="shared" si="13"/>
        <v>AdBlue (l)Camiones (N2, N3)</v>
      </c>
      <c r="F256" s="667">
        <v>0.26</v>
      </c>
      <c r="G256" s="667" t="s">
        <v>131</v>
      </c>
      <c r="H256" s="667" t="s">
        <v>131</v>
      </c>
      <c r="I256" s="667">
        <v>0.26</v>
      </c>
      <c r="J256" s="667" t="s">
        <v>131</v>
      </c>
      <c r="K256" s="667" t="s">
        <v>131</v>
      </c>
      <c r="L256" s="667">
        <v>0.26</v>
      </c>
      <c r="M256" s="667" t="s">
        <v>131</v>
      </c>
      <c r="N256" s="667" t="s">
        <v>131</v>
      </c>
      <c r="O256" s="667">
        <v>0.26</v>
      </c>
      <c r="P256" s="667" t="s">
        <v>131</v>
      </c>
      <c r="Q256" s="667" t="s">
        <v>131</v>
      </c>
      <c r="R256" s="667">
        <v>0.26</v>
      </c>
      <c r="S256" s="667" t="s">
        <v>131</v>
      </c>
      <c r="T256" s="667" t="s">
        <v>131</v>
      </c>
      <c r="U256" s="667">
        <v>0.26</v>
      </c>
      <c r="V256" s="667" t="s">
        <v>131</v>
      </c>
      <c r="W256" s="667" t="s">
        <v>131</v>
      </c>
      <c r="X256" s="667">
        <v>0.26</v>
      </c>
      <c r="Y256" s="667" t="s">
        <v>131</v>
      </c>
      <c r="Z256" s="667" t="s">
        <v>131</v>
      </c>
      <c r="AA256" s="667">
        <v>0.26</v>
      </c>
      <c r="AB256" s="667" t="s">
        <v>131</v>
      </c>
      <c r="AC256" s="667" t="s">
        <v>131</v>
      </c>
      <c r="AD256" s="667">
        <v>0.26</v>
      </c>
      <c r="AE256" s="667" t="s">
        <v>131</v>
      </c>
      <c r="AF256" s="667" t="s">
        <v>131</v>
      </c>
      <c r="AG256" s="667">
        <v>0.26</v>
      </c>
      <c r="AH256" s="667" t="s">
        <v>131</v>
      </c>
      <c r="AI256" s="667" t="s">
        <v>131</v>
      </c>
      <c r="AJ256" s="667">
        <v>0.26</v>
      </c>
      <c r="AK256" s="667" t="s">
        <v>131</v>
      </c>
      <c r="AL256" s="667" t="s">
        <v>131</v>
      </c>
      <c r="AM256" s="667">
        <v>0.26</v>
      </c>
      <c r="AN256" s="667" t="s">
        <v>131</v>
      </c>
      <c r="AO256" s="667" t="s">
        <v>131</v>
      </c>
      <c r="AP256" s="667">
        <v>0.26</v>
      </c>
      <c r="AQ256" s="667" t="s">
        <v>131</v>
      </c>
      <c r="AR256" s="667" t="s">
        <v>131</v>
      </c>
      <c r="AS256" s="667">
        <v>0.26</v>
      </c>
      <c r="AT256" s="667" t="s">
        <v>131</v>
      </c>
      <c r="AU256" s="667" t="s">
        <v>131</v>
      </c>
      <c r="AV256" s="667">
        <v>0.26</v>
      </c>
      <c r="AW256" s="667" t="s">
        <v>131</v>
      </c>
      <c r="AX256" s="667" t="s">
        <v>131</v>
      </c>
      <c r="AY256" s="669">
        <v>0.26</v>
      </c>
      <c r="AZ256" s="669" t="s">
        <v>131</v>
      </c>
      <c r="BA256" s="669" t="s">
        <v>131</v>
      </c>
      <c r="BB256" s="668">
        <v>0.26</v>
      </c>
      <c r="BC256" s="668" t="s">
        <v>131</v>
      </c>
      <c r="BD256" s="668" t="s">
        <v>131</v>
      </c>
      <c r="BE256" s="959">
        <v>0.26</v>
      </c>
      <c r="BF256" s="959" t="s">
        <v>131</v>
      </c>
      <c r="BG256" s="959" t="s">
        <v>131</v>
      </c>
    </row>
    <row r="257" spans="1:59" ht="18" customHeight="1" x14ac:dyDescent="0.25">
      <c r="A257" s="96"/>
      <c r="B257" s="80"/>
      <c r="C257" s="666" t="s">
        <v>1427</v>
      </c>
      <c r="D257" s="773" t="s">
        <v>1424</v>
      </c>
      <c r="E257" s="769" t="str">
        <f t="shared" si="13"/>
        <v>AdBlue (l)Autobuses (M2, M3)</v>
      </c>
      <c r="F257" s="667">
        <v>0.26</v>
      </c>
      <c r="G257" s="667" t="s">
        <v>131</v>
      </c>
      <c r="H257" s="667" t="s">
        <v>131</v>
      </c>
      <c r="I257" s="667">
        <v>0.26</v>
      </c>
      <c r="J257" s="667" t="s">
        <v>131</v>
      </c>
      <c r="K257" s="667" t="s">
        <v>131</v>
      </c>
      <c r="L257" s="667">
        <v>0.26</v>
      </c>
      <c r="M257" s="667" t="s">
        <v>131</v>
      </c>
      <c r="N257" s="667" t="s">
        <v>131</v>
      </c>
      <c r="O257" s="667">
        <v>0.26</v>
      </c>
      <c r="P257" s="667" t="s">
        <v>131</v>
      </c>
      <c r="Q257" s="667" t="s">
        <v>131</v>
      </c>
      <c r="R257" s="667">
        <v>0.26</v>
      </c>
      <c r="S257" s="667" t="s">
        <v>131</v>
      </c>
      <c r="T257" s="667" t="s">
        <v>131</v>
      </c>
      <c r="U257" s="667">
        <v>0.26</v>
      </c>
      <c r="V257" s="667" t="s">
        <v>131</v>
      </c>
      <c r="W257" s="667" t="s">
        <v>131</v>
      </c>
      <c r="X257" s="667">
        <v>0.26</v>
      </c>
      <c r="Y257" s="667" t="s">
        <v>131</v>
      </c>
      <c r="Z257" s="667" t="s">
        <v>131</v>
      </c>
      <c r="AA257" s="667">
        <v>0.26</v>
      </c>
      <c r="AB257" s="667" t="s">
        <v>131</v>
      </c>
      <c r="AC257" s="667" t="s">
        <v>131</v>
      </c>
      <c r="AD257" s="667">
        <v>0.26</v>
      </c>
      <c r="AE257" s="667" t="s">
        <v>131</v>
      </c>
      <c r="AF257" s="667" t="s">
        <v>131</v>
      </c>
      <c r="AG257" s="667">
        <v>0.26</v>
      </c>
      <c r="AH257" s="667" t="s">
        <v>131</v>
      </c>
      <c r="AI257" s="667" t="s">
        <v>131</v>
      </c>
      <c r="AJ257" s="667">
        <v>0.26</v>
      </c>
      <c r="AK257" s="667" t="s">
        <v>131</v>
      </c>
      <c r="AL257" s="667" t="s">
        <v>131</v>
      </c>
      <c r="AM257" s="667">
        <v>0.26</v>
      </c>
      <c r="AN257" s="667" t="s">
        <v>131</v>
      </c>
      <c r="AO257" s="667" t="s">
        <v>131</v>
      </c>
      <c r="AP257" s="667">
        <v>0.26</v>
      </c>
      <c r="AQ257" s="667" t="s">
        <v>131</v>
      </c>
      <c r="AR257" s="667" t="s">
        <v>131</v>
      </c>
      <c r="AS257" s="667">
        <v>0.26</v>
      </c>
      <c r="AT257" s="667" t="s">
        <v>131</v>
      </c>
      <c r="AU257" s="667" t="s">
        <v>131</v>
      </c>
      <c r="AV257" s="667">
        <v>0.26</v>
      </c>
      <c r="AW257" s="667" t="s">
        <v>131</v>
      </c>
      <c r="AX257" s="667" t="s">
        <v>131</v>
      </c>
      <c r="AY257" s="669">
        <v>0.26</v>
      </c>
      <c r="AZ257" s="669" t="s">
        <v>131</v>
      </c>
      <c r="BA257" s="669" t="s">
        <v>131</v>
      </c>
      <c r="BB257" s="668">
        <v>0.26</v>
      </c>
      <c r="BC257" s="668" t="s">
        <v>131</v>
      </c>
      <c r="BD257" s="668" t="s">
        <v>131</v>
      </c>
      <c r="BE257" s="959">
        <v>0.26</v>
      </c>
      <c r="BF257" s="959" t="s">
        <v>131</v>
      </c>
      <c r="BG257" s="959" t="s">
        <v>131</v>
      </c>
    </row>
    <row r="258" spans="1:59" ht="18" customHeight="1" x14ac:dyDescent="0.25">
      <c r="A258" s="96"/>
      <c r="B258" s="80"/>
      <c r="C258" s="80"/>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6"/>
      <c r="AQ258" s="86"/>
      <c r="AR258" s="86"/>
      <c r="AS258" s="86"/>
      <c r="AT258" s="86"/>
      <c r="AU258" s="86"/>
      <c r="AV258" s="86"/>
      <c r="AW258" s="86"/>
      <c r="AX258" s="86"/>
      <c r="AY258" s="86"/>
      <c r="AZ258" s="80"/>
      <c r="BA258" s="80"/>
    </row>
    <row r="259" spans="1:59" ht="18" customHeight="1" x14ac:dyDescent="0.25">
      <c r="A259" s="96"/>
      <c r="B259" s="109" t="s">
        <v>742</v>
      </c>
      <c r="Q259" s="23"/>
      <c r="AG259" s="23"/>
    </row>
    <row r="260" spans="1:59" ht="18" customHeight="1" x14ac:dyDescent="0.25">
      <c r="A260" s="96"/>
      <c r="B260" s="109"/>
      <c r="Q260" s="23"/>
      <c r="AG260" s="23"/>
    </row>
    <row r="261" spans="1:59" ht="18" customHeight="1" x14ac:dyDescent="0.25">
      <c r="A261" s="96"/>
      <c r="B261" s="80"/>
      <c r="C261" s="189" t="s">
        <v>734</v>
      </c>
      <c r="E261" s="190" t="s">
        <v>621</v>
      </c>
      <c r="Q261" s="23"/>
      <c r="AG261" s="23"/>
    </row>
    <row r="262" spans="1:59" ht="18" customHeight="1" x14ac:dyDescent="0.25">
      <c r="A262" s="96"/>
      <c r="B262" s="80"/>
      <c r="C262" s="761" t="s">
        <v>1179</v>
      </c>
      <c r="D262" s="762">
        <v>1</v>
      </c>
      <c r="E262" s="90" t="e">
        <f>VLOOKUP(D308,$C$262:$D$267,2,0)</f>
        <v>#N/A</v>
      </c>
      <c r="Q262" s="23"/>
      <c r="AG262" s="23"/>
    </row>
    <row r="263" spans="1:59" ht="18" customHeight="1" x14ac:dyDescent="0.25">
      <c r="A263" s="96"/>
      <c r="B263" s="80"/>
      <c r="C263" s="694" t="s">
        <v>1180</v>
      </c>
      <c r="D263" s="29">
        <v>2</v>
      </c>
      <c r="E263" s="90" t="e">
        <f t="shared" ref="E263:E280" si="14">VLOOKUP(D309,$C$262:$D$267,2,0)</f>
        <v>#N/A</v>
      </c>
      <c r="Q263" s="23"/>
      <c r="AG263" s="23"/>
    </row>
    <row r="264" spans="1:59" ht="18" customHeight="1" x14ac:dyDescent="0.25">
      <c r="A264" s="96"/>
      <c r="B264" s="80"/>
      <c r="C264" s="694" t="s">
        <v>1423</v>
      </c>
      <c r="D264" s="29">
        <v>3</v>
      </c>
      <c r="E264" s="90" t="e">
        <f t="shared" si="14"/>
        <v>#N/A</v>
      </c>
      <c r="Q264" s="23"/>
      <c r="AG264" s="23"/>
    </row>
    <row r="265" spans="1:59" ht="18" customHeight="1" x14ac:dyDescent="0.25">
      <c r="A265" s="96"/>
      <c r="B265" s="80"/>
      <c r="C265" s="694" t="s">
        <v>1424</v>
      </c>
      <c r="D265" s="29">
        <v>4</v>
      </c>
      <c r="E265" s="90" t="e">
        <f t="shared" si="14"/>
        <v>#N/A</v>
      </c>
      <c r="Q265" s="23"/>
      <c r="AG265" s="23"/>
    </row>
    <row r="266" spans="1:59" ht="18" customHeight="1" x14ac:dyDescent="0.25">
      <c r="A266" s="96"/>
      <c r="B266" s="80"/>
      <c r="C266" s="694" t="s">
        <v>1425</v>
      </c>
      <c r="D266" s="29">
        <v>5</v>
      </c>
      <c r="E266" s="90" t="e">
        <f t="shared" si="14"/>
        <v>#N/A</v>
      </c>
      <c r="Q266" s="23"/>
      <c r="AG266" s="23"/>
    </row>
    <row r="267" spans="1:59" ht="18" customHeight="1" x14ac:dyDescent="0.25">
      <c r="A267" s="96"/>
      <c r="B267" s="80"/>
      <c r="C267" s="695" t="s">
        <v>1426</v>
      </c>
      <c r="D267" s="675">
        <v>6</v>
      </c>
      <c r="E267" s="90" t="e">
        <f t="shared" si="14"/>
        <v>#N/A</v>
      </c>
      <c r="Q267" s="23"/>
      <c r="AG267" s="23"/>
    </row>
    <row r="268" spans="1:59" ht="18" customHeight="1" x14ac:dyDescent="0.25">
      <c r="A268" s="96"/>
      <c r="B268" s="80"/>
      <c r="E268" s="90" t="e">
        <f t="shared" si="14"/>
        <v>#N/A</v>
      </c>
      <c r="Q268" s="23"/>
      <c r="AG268" s="23"/>
    </row>
    <row r="269" spans="1:59" ht="18" customHeight="1" x14ac:dyDescent="0.25">
      <c r="A269" s="96"/>
      <c r="B269" s="80"/>
      <c r="E269" s="90" t="e">
        <f t="shared" si="14"/>
        <v>#N/A</v>
      </c>
      <c r="Q269" s="23"/>
      <c r="AG269" s="23"/>
    </row>
    <row r="270" spans="1:59" ht="18" customHeight="1" x14ac:dyDescent="0.25">
      <c r="A270" s="96"/>
      <c r="B270" s="80"/>
      <c r="E270" s="90" t="e">
        <f t="shared" si="14"/>
        <v>#N/A</v>
      </c>
      <c r="Q270" s="23"/>
      <c r="AG270" s="23"/>
    </row>
    <row r="271" spans="1:59" ht="18" customHeight="1" x14ac:dyDescent="0.25">
      <c r="A271" s="96"/>
      <c r="B271" s="80"/>
      <c r="E271" s="90" t="e">
        <f t="shared" si="14"/>
        <v>#N/A</v>
      </c>
      <c r="Q271" s="23"/>
      <c r="AG271" s="23"/>
    </row>
    <row r="272" spans="1:59" ht="18" customHeight="1" x14ac:dyDescent="0.25">
      <c r="A272" s="96"/>
      <c r="B272" s="80"/>
      <c r="E272" s="90" t="e">
        <f t="shared" si="14"/>
        <v>#N/A</v>
      </c>
      <c r="Q272" s="23"/>
      <c r="AG272" s="23"/>
    </row>
    <row r="273" spans="1:110" ht="18" customHeight="1" x14ac:dyDescent="0.25">
      <c r="A273" s="96"/>
      <c r="B273" s="80"/>
      <c r="E273" s="90" t="e">
        <f t="shared" si="14"/>
        <v>#N/A</v>
      </c>
      <c r="Q273" s="23"/>
      <c r="AG273" s="23"/>
    </row>
    <row r="274" spans="1:110" ht="18" customHeight="1" x14ac:dyDescent="0.25">
      <c r="A274" s="96"/>
      <c r="B274" s="80"/>
      <c r="E274" s="90" t="e">
        <f t="shared" si="14"/>
        <v>#N/A</v>
      </c>
      <c r="Q274" s="23"/>
      <c r="AG274" s="23"/>
    </row>
    <row r="275" spans="1:110" ht="18" customHeight="1" x14ac:dyDescent="0.25">
      <c r="A275" s="96"/>
      <c r="B275" s="80"/>
      <c r="E275" s="90" t="e">
        <f t="shared" si="14"/>
        <v>#N/A</v>
      </c>
      <c r="Q275" s="23"/>
      <c r="AG275" s="23"/>
    </row>
    <row r="276" spans="1:110" ht="18" customHeight="1" x14ac:dyDescent="0.25">
      <c r="A276" s="96"/>
      <c r="B276" s="80"/>
      <c r="E276" s="90" t="e">
        <f t="shared" si="14"/>
        <v>#N/A</v>
      </c>
      <c r="Q276" s="23"/>
      <c r="AG276" s="23"/>
    </row>
    <row r="277" spans="1:110" ht="18" customHeight="1" x14ac:dyDescent="0.25">
      <c r="A277" s="96"/>
      <c r="B277" s="80"/>
      <c r="E277" s="90" t="e">
        <f t="shared" si="14"/>
        <v>#N/A</v>
      </c>
      <c r="Q277" s="23"/>
      <c r="AG277" s="23"/>
    </row>
    <row r="278" spans="1:110" ht="18" customHeight="1" x14ac:dyDescent="0.25">
      <c r="A278" s="96"/>
      <c r="B278" s="80"/>
      <c r="E278" s="90" t="e">
        <f t="shared" si="14"/>
        <v>#N/A</v>
      </c>
      <c r="Q278" s="23"/>
      <c r="AG278" s="23"/>
    </row>
    <row r="279" spans="1:110" ht="18" customHeight="1" x14ac:dyDescent="0.25">
      <c r="A279" s="96"/>
      <c r="B279" s="80"/>
      <c r="E279" s="90" t="e">
        <f t="shared" si="14"/>
        <v>#N/A</v>
      </c>
      <c r="Q279" s="23"/>
      <c r="AG279" s="23"/>
    </row>
    <row r="280" spans="1:110" ht="18" customHeight="1" x14ac:dyDescent="0.25">
      <c r="A280" s="96"/>
      <c r="B280" s="80"/>
      <c r="E280" s="90" t="e">
        <f t="shared" si="14"/>
        <v>#N/A</v>
      </c>
      <c r="Q280" s="23"/>
      <c r="AG280" s="23"/>
    </row>
    <row r="281" spans="1:110" ht="18" customHeight="1" x14ac:dyDescent="0.25">
      <c r="A281" s="96"/>
      <c r="B281" s="80"/>
      <c r="E281" s="90" t="e">
        <f>VLOOKUP(D327,$C$262:$D$267,2,0)</f>
        <v>#N/A</v>
      </c>
      <c r="Q281" s="23"/>
      <c r="AG281" s="23"/>
    </row>
    <row r="282" spans="1:110" ht="18" customHeight="1" x14ac:dyDescent="0.25">
      <c r="A282" s="96"/>
      <c r="B282" s="80"/>
      <c r="Q282" s="23"/>
      <c r="AG282" s="23"/>
    </row>
    <row r="283" spans="1:110" ht="18" customHeight="1" x14ac:dyDescent="0.25">
      <c r="A283" s="96"/>
      <c r="B283" s="80"/>
      <c r="Q283" s="23"/>
      <c r="AG283" s="23"/>
    </row>
    <row r="284" spans="1:110" ht="18" customHeight="1" x14ac:dyDescent="0.25">
      <c r="A284" s="96"/>
      <c r="B284" s="80"/>
      <c r="Q284" s="23"/>
      <c r="AG284" s="23"/>
    </row>
    <row r="285" spans="1:110" ht="18" customHeight="1" x14ac:dyDescent="0.25">
      <c r="A285" s="96"/>
      <c r="Q285" s="23"/>
      <c r="AG285" s="23"/>
    </row>
    <row r="286" spans="1:110" ht="18" customHeight="1" x14ac:dyDescent="0.25">
      <c r="A286" s="96"/>
      <c r="C286" s="146">
        <v>2007</v>
      </c>
      <c r="D286" s="146">
        <v>2007</v>
      </c>
      <c r="E286" s="146">
        <v>2007</v>
      </c>
      <c r="F286" s="146">
        <v>2007</v>
      </c>
      <c r="G286" s="146">
        <v>2007</v>
      </c>
      <c r="H286" s="146">
        <v>2007</v>
      </c>
      <c r="I286" s="146">
        <v>2008</v>
      </c>
      <c r="J286" s="146">
        <v>2008</v>
      </c>
      <c r="K286" s="146">
        <v>2008</v>
      </c>
      <c r="L286" s="146">
        <v>2008</v>
      </c>
      <c r="M286" s="146">
        <v>2008</v>
      </c>
      <c r="N286" s="146">
        <v>2008</v>
      </c>
      <c r="O286" s="146">
        <v>2009</v>
      </c>
      <c r="P286" s="146">
        <v>2009</v>
      </c>
      <c r="Q286" s="146">
        <v>2009</v>
      </c>
      <c r="R286" s="146">
        <v>2009</v>
      </c>
      <c r="S286" s="146">
        <v>2009</v>
      </c>
      <c r="T286" s="146">
        <v>2009</v>
      </c>
      <c r="U286" s="146">
        <v>2010</v>
      </c>
      <c r="V286" s="146">
        <v>2010</v>
      </c>
      <c r="W286" s="146">
        <v>2010</v>
      </c>
      <c r="X286" s="146">
        <v>2010</v>
      </c>
      <c r="Y286" s="146">
        <v>2010</v>
      </c>
      <c r="Z286" s="146">
        <v>2010</v>
      </c>
      <c r="AA286" s="147">
        <v>2011</v>
      </c>
      <c r="AB286" s="147">
        <v>2011</v>
      </c>
      <c r="AC286" s="147">
        <v>2011</v>
      </c>
      <c r="AD286" s="147">
        <v>2011</v>
      </c>
      <c r="AE286" s="147">
        <v>2011</v>
      </c>
      <c r="AF286" s="147">
        <v>2011</v>
      </c>
      <c r="AG286" s="147">
        <v>2012</v>
      </c>
      <c r="AH286" s="147">
        <v>2012</v>
      </c>
      <c r="AI286" s="147">
        <v>2012</v>
      </c>
      <c r="AJ286" s="147">
        <v>2012</v>
      </c>
      <c r="AK286" s="147">
        <v>2012</v>
      </c>
      <c r="AL286" s="147">
        <v>2012</v>
      </c>
      <c r="AM286" s="147">
        <v>2013</v>
      </c>
      <c r="AN286" s="147">
        <v>2013</v>
      </c>
      <c r="AO286" s="147">
        <v>2013</v>
      </c>
      <c r="AP286" s="147">
        <v>2013</v>
      </c>
      <c r="AQ286" s="147">
        <v>2013</v>
      </c>
      <c r="AR286" s="147">
        <v>2013</v>
      </c>
      <c r="AS286" s="147">
        <v>2014</v>
      </c>
      <c r="AT286" s="147">
        <v>2014</v>
      </c>
      <c r="AU286" s="147">
        <v>2014</v>
      </c>
      <c r="AV286" s="147">
        <v>2014</v>
      </c>
      <c r="AW286" s="147">
        <v>2014</v>
      </c>
      <c r="AX286" s="147">
        <v>2014</v>
      </c>
      <c r="AY286" s="147">
        <v>2015</v>
      </c>
      <c r="AZ286" s="147">
        <v>2015</v>
      </c>
      <c r="BA286" s="147">
        <v>2015</v>
      </c>
      <c r="BB286" s="147">
        <v>2015</v>
      </c>
      <c r="BC286" s="147">
        <v>2015</v>
      </c>
      <c r="BD286" s="147">
        <v>2015</v>
      </c>
      <c r="BE286" s="147">
        <v>2016</v>
      </c>
      <c r="BF286" s="147">
        <v>2016</v>
      </c>
      <c r="BG286" s="147">
        <v>2016</v>
      </c>
      <c r="BH286" s="147">
        <v>2016</v>
      </c>
      <c r="BI286" s="147">
        <v>2016</v>
      </c>
      <c r="BJ286" s="147">
        <v>2016</v>
      </c>
      <c r="BK286" s="147">
        <v>2017</v>
      </c>
      <c r="BL286" s="147">
        <v>2017</v>
      </c>
      <c r="BM286" s="147">
        <v>2017</v>
      </c>
      <c r="BN286" s="147">
        <v>2017</v>
      </c>
      <c r="BO286" s="147">
        <v>2017</v>
      </c>
      <c r="BP286" s="147">
        <v>2017</v>
      </c>
      <c r="BQ286" s="147">
        <v>2018</v>
      </c>
      <c r="BR286" s="147">
        <v>2018</v>
      </c>
      <c r="BS286" s="147">
        <v>2018</v>
      </c>
      <c r="BT286" s="147">
        <v>2018</v>
      </c>
      <c r="BU286" s="147">
        <v>2018</v>
      </c>
      <c r="BV286" s="147">
        <v>2018</v>
      </c>
      <c r="BW286" s="148">
        <v>2019</v>
      </c>
      <c r="BX286" s="148">
        <v>2019</v>
      </c>
      <c r="BY286" s="148">
        <v>2019</v>
      </c>
      <c r="BZ286" s="148">
        <v>2019</v>
      </c>
      <c r="CA286" s="148">
        <v>2019</v>
      </c>
      <c r="CB286" s="148">
        <v>2019</v>
      </c>
      <c r="CC286" s="148">
        <v>2020</v>
      </c>
      <c r="CD286" s="148">
        <v>2020</v>
      </c>
      <c r="CE286" s="148">
        <v>2020</v>
      </c>
      <c r="CF286" s="148">
        <v>2020</v>
      </c>
      <c r="CG286" s="148">
        <v>2020</v>
      </c>
      <c r="CH286" s="148">
        <v>2020</v>
      </c>
      <c r="CI286" s="148">
        <v>2021</v>
      </c>
      <c r="CJ286" s="148">
        <v>2021</v>
      </c>
      <c r="CK286" s="148">
        <v>2021</v>
      </c>
      <c r="CL286" s="148">
        <v>2021</v>
      </c>
      <c r="CM286" s="148">
        <v>2021</v>
      </c>
      <c r="CN286" s="148">
        <v>2021</v>
      </c>
      <c r="CO286" s="148">
        <v>2022</v>
      </c>
      <c r="CP286" s="148">
        <v>2022</v>
      </c>
      <c r="CQ286" s="148">
        <v>2022</v>
      </c>
      <c r="CR286" s="148">
        <v>2022</v>
      </c>
      <c r="CS286" s="148">
        <v>2022</v>
      </c>
      <c r="CT286" s="148">
        <v>2022</v>
      </c>
      <c r="CU286" s="774">
        <v>2023</v>
      </c>
      <c r="CV286" s="774">
        <v>2023</v>
      </c>
      <c r="CW286" s="774">
        <v>2023</v>
      </c>
      <c r="CX286" s="774">
        <v>2023</v>
      </c>
      <c r="CY286" s="774">
        <v>2023</v>
      </c>
      <c r="CZ286" s="774">
        <v>2023</v>
      </c>
      <c r="DA286" s="774">
        <v>2024</v>
      </c>
      <c r="DB286" s="774">
        <v>2024</v>
      </c>
      <c r="DC286" s="774">
        <v>2024</v>
      </c>
      <c r="DD286" s="774">
        <v>2024</v>
      </c>
      <c r="DE286" s="774">
        <v>2024</v>
      </c>
      <c r="DF286" s="774">
        <v>2024</v>
      </c>
    </row>
    <row r="287" spans="1:110" ht="18" customHeight="1" x14ac:dyDescent="0.25">
      <c r="A287" s="96"/>
      <c r="C287" s="696" t="s">
        <v>1179</v>
      </c>
      <c r="D287" s="696" t="s">
        <v>1180</v>
      </c>
      <c r="E287" s="696" t="s">
        <v>1423</v>
      </c>
      <c r="F287" s="696" t="s">
        <v>1424</v>
      </c>
      <c r="G287" s="696" t="s">
        <v>1425</v>
      </c>
      <c r="H287" s="696" t="s">
        <v>1426</v>
      </c>
      <c r="I287" s="696" t="s">
        <v>1179</v>
      </c>
      <c r="J287" s="696" t="s">
        <v>1180</v>
      </c>
      <c r="K287" s="696" t="s">
        <v>1423</v>
      </c>
      <c r="L287" s="696" t="s">
        <v>1424</v>
      </c>
      <c r="M287" s="696" t="s">
        <v>1425</v>
      </c>
      <c r="N287" s="696" t="s">
        <v>1426</v>
      </c>
      <c r="O287" s="696" t="s">
        <v>1179</v>
      </c>
      <c r="P287" s="696" t="s">
        <v>1180</v>
      </c>
      <c r="Q287" s="696" t="s">
        <v>1423</v>
      </c>
      <c r="R287" s="696" t="s">
        <v>1424</v>
      </c>
      <c r="S287" s="696" t="s">
        <v>1425</v>
      </c>
      <c r="T287" s="696" t="s">
        <v>1426</v>
      </c>
      <c r="U287" s="696" t="s">
        <v>1179</v>
      </c>
      <c r="V287" s="696" t="s">
        <v>1180</v>
      </c>
      <c r="W287" s="696" t="s">
        <v>1423</v>
      </c>
      <c r="X287" s="696" t="s">
        <v>1424</v>
      </c>
      <c r="Y287" s="696" t="s">
        <v>1425</v>
      </c>
      <c r="Z287" s="696" t="s">
        <v>1426</v>
      </c>
      <c r="AA287" s="696" t="s">
        <v>1179</v>
      </c>
      <c r="AB287" s="696" t="s">
        <v>1180</v>
      </c>
      <c r="AC287" s="696" t="s">
        <v>1423</v>
      </c>
      <c r="AD287" s="696" t="s">
        <v>1424</v>
      </c>
      <c r="AE287" s="696" t="s">
        <v>1425</v>
      </c>
      <c r="AF287" s="696" t="s">
        <v>1426</v>
      </c>
      <c r="AG287" s="696" t="s">
        <v>1179</v>
      </c>
      <c r="AH287" s="696" t="s">
        <v>1180</v>
      </c>
      <c r="AI287" s="696" t="s">
        <v>1423</v>
      </c>
      <c r="AJ287" s="696" t="s">
        <v>1424</v>
      </c>
      <c r="AK287" s="696" t="s">
        <v>1425</v>
      </c>
      <c r="AL287" s="696" t="s">
        <v>1426</v>
      </c>
      <c r="AM287" s="696" t="s">
        <v>1179</v>
      </c>
      <c r="AN287" s="696" t="s">
        <v>1180</v>
      </c>
      <c r="AO287" s="696" t="s">
        <v>1423</v>
      </c>
      <c r="AP287" s="696" t="s">
        <v>1424</v>
      </c>
      <c r="AQ287" s="696" t="s">
        <v>1425</v>
      </c>
      <c r="AR287" s="696" t="s">
        <v>1426</v>
      </c>
      <c r="AS287" s="696" t="s">
        <v>1179</v>
      </c>
      <c r="AT287" s="696" t="s">
        <v>1180</v>
      </c>
      <c r="AU287" s="696" t="s">
        <v>1423</v>
      </c>
      <c r="AV287" s="696" t="s">
        <v>1424</v>
      </c>
      <c r="AW287" s="696" t="s">
        <v>1425</v>
      </c>
      <c r="AX287" s="696" t="s">
        <v>1426</v>
      </c>
      <c r="AY287" s="696" t="s">
        <v>1179</v>
      </c>
      <c r="AZ287" s="696" t="s">
        <v>1180</v>
      </c>
      <c r="BA287" s="696" t="s">
        <v>1423</v>
      </c>
      <c r="BB287" s="696" t="s">
        <v>1424</v>
      </c>
      <c r="BC287" s="696" t="s">
        <v>1425</v>
      </c>
      <c r="BD287" s="696" t="s">
        <v>1426</v>
      </c>
      <c r="BE287" s="696" t="s">
        <v>1179</v>
      </c>
      <c r="BF287" s="696" t="s">
        <v>1180</v>
      </c>
      <c r="BG287" s="696" t="s">
        <v>1423</v>
      </c>
      <c r="BH287" s="696" t="s">
        <v>1424</v>
      </c>
      <c r="BI287" s="696" t="s">
        <v>1425</v>
      </c>
      <c r="BJ287" s="696" t="s">
        <v>1426</v>
      </c>
      <c r="BK287" s="696" t="s">
        <v>1179</v>
      </c>
      <c r="BL287" s="696" t="s">
        <v>1180</v>
      </c>
      <c r="BM287" s="696" t="s">
        <v>1423</v>
      </c>
      <c r="BN287" s="696" t="s">
        <v>1424</v>
      </c>
      <c r="BO287" s="696" t="s">
        <v>1425</v>
      </c>
      <c r="BP287" s="696" t="s">
        <v>1426</v>
      </c>
      <c r="BQ287" s="696" t="s">
        <v>1179</v>
      </c>
      <c r="BR287" s="696" t="s">
        <v>1180</v>
      </c>
      <c r="BS287" s="696" t="s">
        <v>1423</v>
      </c>
      <c r="BT287" s="696" t="s">
        <v>1424</v>
      </c>
      <c r="BU287" s="696" t="s">
        <v>1425</v>
      </c>
      <c r="BV287" s="696" t="s">
        <v>1426</v>
      </c>
      <c r="BW287" s="696" t="s">
        <v>1179</v>
      </c>
      <c r="BX287" s="696" t="s">
        <v>1180</v>
      </c>
      <c r="BY287" s="696" t="s">
        <v>1423</v>
      </c>
      <c r="BZ287" s="696" t="s">
        <v>1424</v>
      </c>
      <c r="CA287" s="696" t="s">
        <v>1425</v>
      </c>
      <c r="CB287" s="696" t="s">
        <v>1426</v>
      </c>
      <c r="CC287" s="696" t="s">
        <v>1179</v>
      </c>
      <c r="CD287" s="696" t="s">
        <v>1180</v>
      </c>
      <c r="CE287" s="696" t="s">
        <v>1423</v>
      </c>
      <c r="CF287" s="696" t="s">
        <v>1424</v>
      </c>
      <c r="CG287" s="696" t="s">
        <v>1425</v>
      </c>
      <c r="CH287" s="696" t="s">
        <v>1426</v>
      </c>
      <c r="CI287" s="696" t="s">
        <v>1179</v>
      </c>
      <c r="CJ287" s="696" t="s">
        <v>1180</v>
      </c>
      <c r="CK287" s="696" t="s">
        <v>1423</v>
      </c>
      <c r="CL287" s="696" t="s">
        <v>1424</v>
      </c>
      <c r="CM287" s="696" t="s">
        <v>1425</v>
      </c>
      <c r="CN287" s="696" t="s">
        <v>1426</v>
      </c>
      <c r="CO287" s="696" t="s">
        <v>1179</v>
      </c>
      <c r="CP287" s="696" t="s">
        <v>1180</v>
      </c>
      <c r="CQ287" s="696" t="s">
        <v>1423</v>
      </c>
      <c r="CR287" s="696" t="s">
        <v>1424</v>
      </c>
      <c r="CS287" s="696" t="s">
        <v>1425</v>
      </c>
      <c r="CT287" s="696" t="s">
        <v>1426</v>
      </c>
      <c r="CU287" s="696" t="s">
        <v>1179</v>
      </c>
      <c r="CV287" s="696" t="s">
        <v>1180</v>
      </c>
      <c r="CW287" s="696" t="s">
        <v>1423</v>
      </c>
      <c r="CX287" s="696" t="s">
        <v>1424</v>
      </c>
      <c r="CY287" s="696" t="s">
        <v>1425</v>
      </c>
      <c r="CZ287" s="696" t="s">
        <v>1426</v>
      </c>
      <c r="DA287" s="696" t="s">
        <v>1179</v>
      </c>
      <c r="DB287" s="696" t="s">
        <v>1180</v>
      </c>
      <c r="DC287" s="696" t="s">
        <v>1423</v>
      </c>
      <c r="DD287" s="696" t="s">
        <v>1424</v>
      </c>
      <c r="DE287" s="696" t="s">
        <v>1425</v>
      </c>
      <c r="DF287" s="696" t="s">
        <v>1426</v>
      </c>
    </row>
    <row r="288" spans="1:110" ht="18" customHeight="1" x14ac:dyDescent="0.25">
      <c r="A288" s="96"/>
      <c r="C288" s="685">
        <v>1</v>
      </c>
      <c r="D288" s="685">
        <v>2</v>
      </c>
      <c r="E288" s="685">
        <v>3</v>
      </c>
      <c r="F288" s="685">
        <v>4</v>
      </c>
      <c r="G288" s="685">
        <v>5</v>
      </c>
      <c r="H288" s="685">
        <v>6</v>
      </c>
      <c r="I288" s="685">
        <v>1</v>
      </c>
      <c r="J288" s="685">
        <v>2</v>
      </c>
      <c r="K288" s="685">
        <v>3</v>
      </c>
      <c r="L288" s="685">
        <v>4</v>
      </c>
      <c r="M288" s="685">
        <v>5</v>
      </c>
      <c r="N288" s="685">
        <v>6</v>
      </c>
      <c r="O288" s="685">
        <v>1</v>
      </c>
      <c r="P288" s="685">
        <v>2</v>
      </c>
      <c r="Q288" s="685">
        <v>3</v>
      </c>
      <c r="R288" s="685">
        <v>4</v>
      </c>
      <c r="S288" s="685">
        <v>5</v>
      </c>
      <c r="T288" s="685">
        <v>6</v>
      </c>
      <c r="U288" s="685">
        <v>1</v>
      </c>
      <c r="V288" s="685">
        <v>2</v>
      </c>
      <c r="W288" s="685">
        <v>3</v>
      </c>
      <c r="X288" s="685">
        <v>4</v>
      </c>
      <c r="Y288" s="685">
        <v>5</v>
      </c>
      <c r="Z288" s="685">
        <v>6</v>
      </c>
      <c r="AA288" s="685">
        <v>1</v>
      </c>
      <c r="AB288" s="685">
        <v>2</v>
      </c>
      <c r="AC288" s="685">
        <v>3</v>
      </c>
      <c r="AD288" s="685">
        <v>4</v>
      </c>
      <c r="AE288" s="685">
        <v>5</v>
      </c>
      <c r="AF288" s="685">
        <v>6</v>
      </c>
      <c r="AG288" s="685">
        <v>1</v>
      </c>
      <c r="AH288" s="685">
        <v>2</v>
      </c>
      <c r="AI288" s="685">
        <v>3</v>
      </c>
      <c r="AJ288" s="685">
        <v>4</v>
      </c>
      <c r="AK288" s="685">
        <v>5</v>
      </c>
      <c r="AL288" s="685">
        <v>6</v>
      </c>
      <c r="AM288" s="685">
        <v>1</v>
      </c>
      <c r="AN288" s="685">
        <v>2</v>
      </c>
      <c r="AO288" s="685">
        <v>3</v>
      </c>
      <c r="AP288" s="685">
        <v>4</v>
      </c>
      <c r="AQ288" s="685">
        <v>5</v>
      </c>
      <c r="AR288" s="685">
        <v>6</v>
      </c>
      <c r="AS288" s="685">
        <v>1</v>
      </c>
      <c r="AT288" s="685">
        <v>2</v>
      </c>
      <c r="AU288" s="685">
        <v>3</v>
      </c>
      <c r="AV288" s="685">
        <v>4</v>
      </c>
      <c r="AW288" s="685">
        <v>5</v>
      </c>
      <c r="AX288" s="685">
        <v>6</v>
      </c>
      <c r="AY288" s="685">
        <v>1</v>
      </c>
      <c r="AZ288" s="685">
        <v>2</v>
      </c>
      <c r="BA288" s="685">
        <v>3</v>
      </c>
      <c r="BB288" s="685">
        <v>4</v>
      </c>
      <c r="BC288" s="685">
        <v>5</v>
      </c>
      <c r="BD288" s="685">
        <v>6</v>
      </c>
      <c r="BE288" s="685">
        <v>1</v>
      </c>
      <c r="BF288" s="685">
        <v>2</v>
      </c>
      <c r="BG288" s="685">
        <v>3</v>
      </c>
      <c r="BH288" s="685">
        <v>4</v>
      </c>
      <c r="BI288" s="685">
        <v>5</v>
      </c>
      <c r="BJ288" s="685">
        <v>6</v>
      </c>
      <c r="BK288" s="685">
        <v>1</v>
      </c>
      <c r="BL288" s="685">
        <v>2</v>
      </c>
      <c r="BM288" s="685">
        <v>3</v>
      </c>
      <c r="BN288" s="685">
        <v>4</v>
      </c>
      <c r="BO288" s="685">
        <v>5</v>
      </c>
      <c r="BP288" s="685">
        <v>6</v>
      </c>
      <c r="BQ288" s="685">
        <v>1</v>
      </c>
      <c r="BR288" s="685">
        <v>2</v>
      </c>
      <c r="BS288" s="685">
        <v>3</v>
      </c>
      <c r="BT288" s="685">
        <v>4</v>
      </c>
      <c r="BU288" s="685">
        <v>5</v>
      </c>
      <c r="BV288" s="685">
        <v>6</v>
      </c>
      <c r="BW288" s="685">
        <v>1</v>
      </c>
      <c r="BX288" s="685">
        <v>2</v>
      </c>
      <c r="BY288" s="685">
        <v>3</v>
      </c>
      <c r="BZ288" s="685">
        <v>4</v>
      </c>
      <c r="CA288" s="685">
        <v>5</v>
      </c>
      <c r="CB288" s="685">
        <v>6</v>
      </c>
      <c r="CC288" s="685">
        <v>1</v>
      </c>
      <c r="CD288" s="685">
        <v>2</v>
      </c>
      <c r="CE288" s="685">
        <v>3</v>
      </c>
      <c r="CF288" s="685">
        <v>4</v>
      </c>
      <c r="CG288" s="685">
        <v>5</v>
      </c>
      <c r="CH288" s="685">
        <v>6</v>
      </c>
      <c r="CI288" s="685">
        <v>1</v>
      </c>
      <c r="CJ288" s="685">
        <v>2</v>
      </c>
      <c r="CK288" s="685">
        <v>3</v>
      </c>
      <c r="CL288" s="685">
        <v>4</v>
      </c>
      <c r="CM288" s="685">
        <v>5</v>
      </c>
      <c r="CN288" s="685">
        <v>6</v>
      </c>
      <c r="CO288" s="685">
        <v>1</v>
      </c>
      <c r="CP288" s="685">
        <v>2</v>
      </c>
      <c r="CQ288" s="685">
        <v>3</v>
      </c>
      <c r="CR288" s="685">
        <v>4</v>
      </c>
      <c r="CS288" s="685">
        <v>5</v>
      </c>
      <c r="CT288" s="685">
        <v>6</v>
      </c>
      <c r="CU288" s="685">
        <v>1</v>
      </c>
      <c r="CV288" s="685">
        <v>2</v>
      </c>
      <c r="CW288" s="685">
        <v>3</v>
      </c>
      <c r="CX288" s="685">
        <v>4</v>
      </c>
      <c r="CY288" s="685">
        <v>5</v>
      </c>
      <c r="CZ288" s="685">
        <v>6</v>
      </c>
      <c r="DA288" s="685">
        <v>1</v>
      </c>
      <c r="DB288" s="685">
        <v>2</v>
      </c>
      <c r="DC288" s="685">
        <v>3</v>
      </c>
      <c r="DD288" s="685">
        <v>4</v>
      </c>
      <c r="DE288" s="685">
        <v>5</v>
      </c>
      <c r="DF288" s="685">
        <v>6</v>
      </c>
    </row>
    <row r="289" spans="1:110" ht="18" customHeight="1" x14ac:dyDescent="0.25">
      <c r="A289" s="96"/>
      <c r="C289" s="686" t="str">
        <f>"Comb_VehA1_"&amp;C288&amp;"_"&amp;C286</f>
        <v>Comb_VehA1_1_2007</v>
      </c>
      <c r="D289" s="686" t="str">
        <f t="shared" ref="D289:Z289" si="15">"Comb_VehA1_"&amp;D288&amp;"_"&amp;D286</f>
        <v>Comb_VehA1_2_2007</v>
      </c>
      <c r="E289" s="686" t="str">
        <f t="shared" si="15"/>
        <v>Comb_VehA1_3_2007</v>
      </c>
      <c r="F289" s="686" t="str">
        <f t="shared" si="15"/>
        <v>Comb_VehA1_4_2007</v>
      </c>
      <c r="G289" s="686" t="str">
        <f t="shared" si="15"/>
        <v>Comb_VehA1_5_2007</v>
      </c>
      <c r="H289" s="686" t="str">
        <f t="shared" si="15"/>
        <v>Comb_VehA1_6_2007</v>
      </c>
      <c r="I289" s="686" t="str">
        <f t="shared" si="15"/>
        <v>Comb_VehA1_1_2008</v>
      </c>
      <c r="J289" s="686" t="str">
        <f t="shared" si="15"/>
        <v>Comb_VehA1_2_2008</v>
      </c>
      <c r="K289" s="686" t="str">
        <f t="shared" si="15"/>
        <v>Comb_VehA1_3_2008</v>
      </c>
      <c r="L289" s="686" t="str">
        <f t="shared" si="15"/>
        <v>Comb_VehA1_4_2008</v>
      </c>
      <c r="M289" s="686" t="str">
        <f t="shared" si="15"/>
        <v>Comb_VehA1_5_2008</v>
      </c>
      <c r="N289" s="686" t="str">
        <f t="shared" si="15"/>
        <v>Comb_VehA1_6_2008</v>
      </c>
      <c r="O289" s="686" t="str">
        <f t="shared" si="15"/>
        <v>Comb_VehA1_1_2009</v>
      </c>
      <c r="P289" s="686" t="str">
        <f t="shared" si="15"/>
        <v>Comb_VehA1_2_2009</v>
      </c>
      <c r="Q289" s="686" t="str">
        <f t="shared" si="15"/>
        <v>Comb_VehA1_3_2009</v>
      </c>
      <c r="R289" s="686" t="str">
        <f t="shared" si="15"/>
        <v>Comb_VehA1_4_2009</v>
      </c>
      <c r="S289" s="686" t="str">
        <f t="shared" si="15"/>
        <v>Comb_VehA1_5_2009</v>
      </c>
      <c r="T289" s="686" t="str">
        <f t="shared" si="15"/>
        <v>Comb_VehA1_6_2009</v>
      </c>
      <c r="U289" s="686" t="str">
        <f t="shared" si="15"/>
        <v>Comb_VehA1_1_2010</v>
      </c>
      <c r="V289" s="686" t="str">
        <f t="shared" si="15"/>
        <v>Comb_VehA1_2_2010</v>
      </c>
      <c r="W289" s="686" t="str">
        <f t="shared" si="15"/>
        <v>Comb_VehA1_3_2010</v>
      </c>
      <c r="X289" s="686" t="str">
        <f t="shared" si="15"/>
        <v>Comb_VehA1_4_2010</v>
      </c>
      <c r="Y289" s="686" t="str">
        <f t="shared" si="15"/>
        <v>Comb_VehA1_5_2010</v>
      </c>
      <c r="Z289" s="686" t="str">
        <f t="shared" si="15"/>
        <v>Comb_VehA1_6_2010</v>
      </c>
      <c r="AA289" s="686" t="str">
        <f>"Comb_VehA1_"&amp;AA288&amp;"_"&amp;AA286</f>
        <v>Comb_VehA1_1_2011</v>
      </c>
      <c r="AB289" s="686" t="str">
        <f t="shared" ref="AB289:CB289" si="16">"Comb_VehA1_"&amp;AB288&amp;"_"&amp;AB286</f>
        <v>Comb_VehA1_2_2011</v>
      </c>
      <c r="AC289" s="686" t="str">
        <f t="shared" si="16"/>
        <v>Comb_VehA1_3_2011</v>
      </c>
      <c r="AD289" s="686" t="str">
        <f t="shared" si="16"/>
        <v>Comb_VehA1_4_2011</v>
      </c>
      <c r="AE289" s="686" t="str">
        <f t="shared" si="16"/>
        <v>Comb_VehA1_5_2011</v>
      </c>
      <c r="AF289" s="686" t="str">
        <f t="shared" si="16"/>
        <v>Comb_VehA1_6_2011</v>
      </c>
      <c r="AG289" s="686" t="str">
        <f t="shared" si="16"/>
        <v>Comb_VehA1_1_2012</v>
      </c>
      <c r="AH289" s="686" t="str">
        <f t="shared" si="16"/>
        <v>Comb_VehA1_2_2012</v>
      </c>
      <c r="AI289" s="686" t="str">
        <f t="shared" si="16"/>
        <v>Comb_VehA1_3_2012</v>
      </c>
      <c r="AJ289" s="686" t="str">
        <f t="shared" si="16"/>
        <v>Comb_VehA1_4_2012</v>
      </c>
      <c r="AK289" s="686" t="str">
        <f t="shared" si="16"/>
        <v>Comb_VehA1_5_2012</v>
      </c>
      <c r="AL289" s="686" t="str">
        <f>"Comb_VehA1_"&amp;AL288&amp;"_"&amp;AL286</f>
        <v>Comb_VehA1_6_2012</v>
      </c>
      <c r="AM289" s="686" t="str">
        <f t="shared" si="16"/>
        <v>Comb_VehA1_1_2013</v>
      </c>
      <c r="AN289" s="686" t="str">
        <f t="shared" si="16"/>
        <v>Comb_VehA1_2_2013</v>
      </c>
      <c r="AO289" s="686" t="str">
        <f t="shared" si="16"/>
        <v>Comb_VehA1_3_2013</v>
      </c>
      <c r="AP289" s="686" t="str">
        <f t="shared" si="16"/>
        <v>Comb_VehA1_4_2013</v>
      </c>
      <c r="AQ289" s="686" t="str">
        <f t="shared" si="16"/>
        <v>Comb_VehA1_5_2013</v>
      </c>
      <c r="AR289" s="686" t="str">
        <f t="shared" si="16"/>
        <v>Comb_VehA1_6_2013</v>
      </c>
      <c r="AS289" s="686" t="str">
        <f t="shared" si="16"/>
        <v>Comb_VehA1_1_2014</v>
      </c>
      <c r="AT289" s="686" t="str">
        <f t="shared" si="16"/>
        <v>Comb_VehA1_2_2014</v>
      </c>
      <c r="AU289" s="686" t="str">
        <f t="shared" si="16"/>
        <v>Comb_VehA1_3_2014</v>
      </c>
      <c r="AV289" s="686" t="str">
        <f t="shared" si="16"/>
        <v>Comb_VehA1_4_2014</v>
      </c>
      <c r="AW289" s="686" t="str">
        <f t="shared" si="16"/>
        <v>Comb_VehA1_5_2014</v>
      </c>
      <c r="AX289" s="686" t="str">
        <f t="shared" si="16"/>
        <v>Comb_VehA1_6_2014</v>
      </c>
      <c r="AY289" s="686" t="str">
        <f t="shared" si="16"/>
        <v>Comb_VehA1_1_2015</v>
      </c>
      <c r="AZ289" s="686" t="str">
        <f t="shared" si="16"/>
        <v>Comb_VehA1_2_2015</v>
      </c>
      <c r="BA289" s="686" t="str">
        <f t="shared" si="16"/>
        <v>Comb_VehA1_3_2015</v>
      </c>
      <c r="BB289" s="686" t="str">
        <f t="shared" si="16"/>
        <v>Comb_VehA1_4_2015</v>
      </c>
      <c r="BC289" s="686" t="str">
        <f t="shared" si="16"/>
        <v>Comb_VehA1_5_2015</v>
      </c>
      <c r="BD289" s="686" t="str">
        <f t="shared" si="16"/>
        <v>Comb_VehA1_6_2015</v>
      </c>
      <c r="BE289" s="686" t="str">
        <f t="shared" si="16"/>
        <v>Comb_VehA1_1_2016</v>
      </c>
      <c r="BF289" s="686" t="str">
        <f t="shared" si="16"/>
        <v>Comb_VehA1_2_2016</v>
      </c>
      <c r="BG289" s="686" t="str">
        <f t="shared" si="16"/>
        <v>Comb_VehA1_3_2016</v>
      </c>
      <c r="BH289" s="686" t="str">
        <f t="shared" si="16"/>
        <v>Comb_VehA1_4_2016</v>
      </c>
      <c r="BI289" s="686" t="str">
        <f t="shared" si="16"/>
        <v>Comb_VehA1_5_2016</v>
      </c>
      <c r="BJ289" s="686" t="str">
        <f t="shared" si="16"/>
        <v>Comb_VehA1_6_2016</v>
      </c>
      <c r="BK289" s="686" t="str">
        <f t="shared" si="16"/>
        <v>Comb_VehA1_1_2017</v>
      </c>
      <c r="BL289" s="686" t="str">
        <f t="shared" si="16"/>
        <v>Comb_VehA1_2_2017</v>
      </c>
      <c r="BM289" s="686" t="str">
        <f t="shared" si="16"/>
        <v>Comb_VehA1_3_2017</v>
      </c>
      <c r="BN289" s="686" t="str">
        <f t="shared" si="16"/>
        <v>Comb_VehA1_4_2017</v>
      </c>
      <c r="BO289" s="686" t="str">
        <f t="shared" si="16"/>
        <v>Comb_VehA1_5_2017</v>
      </c>
      <c r="BP289" s="686" t="str">
        <f t="shared" si="16"/>
        <v>Comb_VehA1_6_2017</v>
      </c>
      <c r="BQ289" s="686" t="str">
        <f t="shared" si="16"/>
        <v>Comb_VehA1_1_2018</v>
      </c>
      <c r="BR289" s="686" t="str">
        <f t="shared" si="16"/>
        <v>Comb_VehA1_2_2018</v>
      </c>
      <c r="BS289" s="686" t="str">
        <f t="shared" si="16"/>
        <v>Comb_VehA1_3_2018</v>
      </c>
      <c r="BT289" s="686" t="str">
        <f t="shared" si="16"/>
        <v>Comb_VehA1_4_2018</v>
      </c>
      <c r="BU289" s="686" t="str">
        <f t="shared" si="16"/>
        <v>Comb_VehA1_5_2018</v>
      </c>
      <c r="BV289" s="686" t="str">
        <f t="shared" si="16"/>
        <v>Comb_VehA1_6_2018</v>
      </c>
      <c r="BW289" s="686" t="str">
        <f t="shared" si="16"/>
        <v>Comb_VehA1_1_2019</v>
      </c>
      <c r="BX289" s="686" t="str">
        <f t="shared" si="16"/>
        <v>Comb_VehA1_2_2019</v>
      </c>
      <c r="BY289" s="686" t="str">
        <f t="shared" si="16"/>
        <v>Comb_VehA1_3_2019</v>
      </c>
      <c r="BZ289" s="686" t="str">
        <f t="shared" si="16"/>
        <v>Comb_VehA1_4_2019</v>
      </c>
      <c r="CA289" s="686" t="str">
        <f t="shared" si="16"/>
        <v>Comb_VehA1_5_2019</v>
      </c>
      <c r="CB289" s="686" t="str">
        <f t="shared" si="16"/>
        <v>Comb_VehA1_6_2019</v>
      </c>
      <c r="CC289" s="686" t="str">
        <f>"Comb_VehA1_"&amp;CC288&amp;"_"&amp;CC286</f>
        <v>Comb_VehA1_1_2020</v>
      </c>
      <c r="CD289" s="686" t="str">
        <f>"Comb_VehA1_"&amp;CD288&amp;"_"&amp;CD286</f>
        <v>Comb_VehA1_2_2020</v>
      </c>
      <c r="CE289" s="686" t="str">
        <f>"Comb_VehA1_"&amp;CE288&amp;"_"&amp;CE286</f>
        <v>Comb_VehA1_3_2020</v>
      </c>
      <c r="CF289" s="686" t="str">
        <f>"Comb_VehA1_"&amp;CF288&amp;"_"&amp;CF286</f>
        <v>Comb_VehA1_4_2020</v>
      </c>
      <c r="CG289" s="686" t="str">
        <f t="shared" ref="CG289:CH289" si="17">"Comb_VehA1_"&amp;CG288&amp;"_"&amp;CG286</f>
        <v>Comb_VehA1_5_2020</v>
      </c>
      <c r="CH289" s="686" t="str">
        <f t="shared" si="17"/>
        <v>Comb_VehA1_6_2020</v>
      </c>
      <c r="CI289" s="686" t="str">
        <f>"Comb_VehA1_"&amp;CI288&amp;"_"&amp;CI286</f>
        <v>Comb_VehA1_1_2021</v>
      </c>
      <c r="CJ289" s="686" t="str">
        <f>"Comb_VehA1_"&amp;CJ288&amp;"_"&amp;CJ286</f>
        <v>Comb_VehA1_2_2021</v>
      </c>
      <c r="CK289" s="686" t="str">
        <f>"Comb_VehA1_"&amp;CK288&amp;"_"&amp;CK286</f>
        <v>Comb_VehA1_3_2021</v>
      </c>
      <c r="CL289" s="686" t="str">
        <f>"Comb_VehA1_"&amp;CL288&amp;"_"&amp;CL286</f>
        <v>Comb_VehA1_4_2021</v>
      </c>
      <c r="CM289" s="686" t="str">
        <f t="shared" ref="CM289:CN289" si="18">"Comb_VehA1_"&amp;CM288&amp;"_"&amp;CM286</f>
        <v>Comb_VehA1_5_2021</v>
      </c>
      <c r="CN289" s="686" t="str">
        <f t="shared" si="18"/>
        <v>Comb_VehA1_6_2021</v>
      </c>
      <c r="CO289" s="686" t="str">
        <f>"Comb_VehA1_"&amp;CO288&amp;"_"&amp;CO286</f>
        <v>Comb_VehA1_1_2022</v>
      </c>
      <c r="CP289" s="686" t="str">
        <f>"Comb_VehA1_"&amp;CP288&amp;"_"&amp;CP286</f>
        <v>Comb_VehA1_2_2022</v>
      </c>
      <c r="CQ289" s="686" t="str">
        <f>"Comb_VehA1_"&amp;CQ288&amp;"_"&amp;CQ286</f>
        <v>Comb_VehA1_3_2022</v>
      </c>
      <c r="CR289" s="686" t="str">
        <f>"Comb_VehA1_"&amp;CR288&amp;"_"&amp;CR286</f>
        <v>Comb_VehA1_4_2022</v>
      </c>
      <c r="CS289" s="686" t="str">
        <f t="shared" ref="CS289:CZ289" si="19">"Comb_VehA1_"&amp;CS288&amp;"_"&amp;CS286</f>
        <v>Comb_VehA1_5_2022</v>
      </c>
      <c r="CT289" s="686" t="str">
        <f t="shared" si="19"/>
        <v>Comb_VehA1_6_2022</v>
      </c>
      <c r="CU289" s="686" t="str">
        <f t="shared" si="19"/>
        <v>Comb_VehA1_1_2023</v>
      </c>
      <c r="CV289" s="686" t="str">
        <f t="shared" si="19"/>
        <v>Comb_VehA1_2_2023</v>
      </c>
      <c r="CW289" s="686" t="str">
        <f t="shared" si="19"/>
        <v>Comb_VehA1_3_2023</v>
      </c>
      <c r="CX289" s="686" t="str">
        <f t="shared" si="19"/>
        <v>Comb_VehA1_4_2023</v>
      </c>
      <c r="CY289" s="686" t="str">
        <f t="shared" si="19"/>
        <v>Comb_VehA1_5_2023</v>
      </c>
      <c r="CZ289" s="686" t="str">
        <f t="shared" si="19"/>
        <v>Comb_VehA1_6_2023</v>
      </c>
      <c r="DA289" s="686" t="str">
        <f>"Comb_VehA1_"&amp;DA288&amp;"_"&amp;DA286</f>
        <v>Comb_VehA1_1_2024</v>
      </c>
      <c r="DB289" s="686" t="str">
        <f t="shared" ref="DB289:DF289" si="20">"Comb_VehA1_"&amp;DB288&amp;"_"&amp;DB286</f>
        <v>Comb_VehA1_2_2024</v>
      </c>
      <c r="DC289" s="686" t="str">
        <f t="shared" si="20"/>
        <v>Comb_VehA1_3_2024</v>
      </c>
      <c r="DD289" s="686" t="str">
        <f t="shared" si="20"/>
        <v>Comb_VehA1_4_2024</v>
      </c>
      <c r="DE289" s="686" t="str">
        <f t="shared" si="20"/>
        <v>Comb_VehA1_5_2024</v>
      </c>
      <c r="DF289" s="686" t="str">
        <f t="shared" si="20"/>
        <v>Comb_VehA1_6_2024</v>
      </c>
    </row>
    <row r="290" spans="1:110" ht="18" customHeight="1" x14ac:dyDescent="0.25">
      <c r="A290" s="96"/>
      <c r="C290" s="763" t="s">
        <v>298</v>
      </c>
      <c r="D290" s="763" t="s">
        <v>298</v>
      </c>
      <c r="E290" s="763" t="s">
        <v>298</v>
      </c>
      <c r="F290" s="763" t="s">
        <v>675</v>
      </c>
      <c r="G290" s="764" t="s">
        <v>298</v>
      </c>
      <c r="H290" s="765" t="s">
        <v>298</v>
      </c>
      <c r="I290" s="763" t="s">
        <v>298</v>
      </c>
      <c r="J290" s="763" t="s">
        <v>298</v>
      </c>
      <c r="K290" s="763" t="s">
        <v>298</v>
      </c>
      <c r="L290" s="687" t="s">
        <v>675</v>
      </c>
      <c r="M290" s="765" t="s">
        <v>298</v>
      </c>
      <c r="N290" s="765" t="s">
        <v>298</v>
      </c>
      <c r="O290" s="763" t="s">
        <v>298</v>
      </c>
      <c r="P290" s="763" t="s">
        <v>298</v>
      </c>
      <c r="Q290" s="763" t="s">
        <v>298</v>
      </c>
      <c r="R290" s="687" t="s">
        <v>675</v>
      </c>
      <c r="S290" s="765" t="s">
        <v>298</v>
      </c>
      <c r="T290" s="765" t="s">
        <v>298</v>
      </c>
      <c r="U290" s="763" t="s">
        <v>298</v>
      </c>
      <c r="V290" s="763" t="s">
        <v>298</v>
      </c>
      <c r="W290" s="763" t="s">
        <v>298</v>
      </c>
      <c r="X290" s="687" t="s">
        <v>675</v>
      </c>
      <c r="Y290" s="765" t="s">
        <v>298</v>
      </c>
      <c r="Z290" s="765" t="s">
        <v>298</v>
      </c>
      <c r="AA290" s="763" t="s">
        <v>298</v>
      </c>
      <c r="AB290" s="763" t="s">
        <v>298</v>
      </c>
      <c r="AC290" s="763" t="s">
        <v>298</v>
      </c>
      <c r="AD290" s="687" t="s">
        <v>675</v>
      </c>
      <c r="AE290" s="765" t="s">
        <v>298</v>
      </c>
      <c r="AF290" s="765" t="s">
        <v>298</v>
      </c>
      <c r="AG290" s="763" t="s">
        <v>298</v>
      </c>
      <c r="AH290" s="763" t="s">
        <v>298</v>
      </c>
      <c r="AI290" s="763" t="s">
        <v>298</v>
      </c>
      <c r="AJ290" s="687" t="s">
        <v>675</v>
      </c>
      <c r="AK290" s="765" t="s">
        <v>298</v>
      </c>
      <c r="AL290" s="765" t="s">
        <v>298</v>
      </c>
      <c r="AM290" s="763" t="s">
        <v>298</v>
      </c>
      <c r="AN290" s="763" t="s">
        <v>298</v>
      </c>
      <c r="AO290" s="763" t="s">
        <v>298</v>
      </c>
      <c r="AP290" s="687" t="s">
        <v>675</v>
      </c>
      <c r="AQ290" s="765" t="s">
        <v>298</v>
      </c>
      <c r="AR290" s="765" t="s">
        <v>298</v>
      </c>
      <c r="AS290" s="763" t="s">
        <v>298</v>
      </c>
      <c r="AT290" s="763" t="s">
        <v>298</v>
      </c>
      <c r="AU290" s="763" t="s">
        <v>298</v>
      </c>
      <c r="AV290" s="687" t="s">
        <v>675</v>
      </c>
      <c r="AW290" s="765" t="s">
        <v>298</v>
      </c>
      <c r="AX290" s="765" t="s">
        <v>298</v>
      </c>
      <c r="AY290" s="763" t="s">
        <v>298</v>
      </c>
      <c r="AZ290" s="763" t="s">
        <v>298</v>
      </c>
      <c r="BA290" s="763" t="s">
        <v>298</v>
      </c>
      <c r="BB290" s="687" t="s">
        <v>675</v>
      </c>
      <c r="BC290" s="765" t="s">
        <v>298</v>
      </c>
      <c r="BD290" s="765" t="s">
        <v>298</v>
      </c>
      <c r="BE290" s="763" t="s">
        <v>298</v>
      </c>
      <c r="BF290" s="763" t="s">
        <v>298</v>
      </c>
      <c r="BG290" s="763" t="s">
        <v>298</v>
      </c>
      <c r="BH290" s="687" t="s">
        <v>675</v>
      </c>
      <c r="BI290" s="765" t="s">
        <v>298</v>
      </c>
      <c r="BJ290" s="765" t="s">
        <v>298</v>
      </c>
      <c r="BK290" s="763" t="s">
        <v>298</v>
      </c>
      <c r="BL290" s="763" t="s">
        <v>298</v>
      </c>
      <c r="BM290" s="763" t="s">
        <v>298</v>
      </c>
      <c r="BN290" s="687" t="s">
        <v>675</v>
      </c>
      <c r="BO290" s="765" t="s">
        <v>298</v>
      </c>
      <c r="BP290" s="765" t="s">
        <v>298</v>
      </c>
      <c r="BQ290" s="763" t="s">
        <v>298</v>
      </c>
      <c r="BR290" s="763" t="s">
        <v>298</v>
      </c>
      <c r="BS290" s="763" t="s">
        <v>298</v>
      </c>
      <c r="BT290" s="687" t="s">
        <v>675</v>
      </c>
      <c r="BU290" s="765" t="s">
        <v>298</v>
      </c>
      <c r="BV290" s="765" t="s">
        <v>298</v>
      </c>
      <c r="BW290" s="763" t="s">
        <v>479</v>
      </c>
      <c r="BX290" s="763" t="s">
        <v>479</v>
      </c>
      <c r="BY290" s="763" t="s">
        <v>479</v>
      </c>
      <c r="BZ290" s="766" t="s">
        <v>341</v>
      </c>
      <c r="CA290" s="763" t="s">
        <v>479</v>
      </c>
      <c r="CB290" s="763" t="s">
        <v>479</v>
      </c>
      <c r="CC290" s="763" t="s">
        <v>479</v>
      </c>
      <c r="CD290" s="763" t="s">
        <v>479</v>
      </c>
      <c r="CE290" s="763" t="s">
        <v>479</v>
      </c>
      <c r="CF290" s="766" t="s">
        <v>341</v>
      </c>
      <c r="CG290" s="763" t="s">
        <v>479</v>
      </c>
      <c r="CH290" s="763" t="s">
        <v>479</v>
      </c>
      <c r="CI290" s="763" t="s">
        <v>479</v>
      </c>
      <c r="CJ290" s="763" t="s">
        <v>479</v>
      </c>
      <c r="CK290" s="763" t="s">
        <v>479</v>
      </c>
      <c r="CL290" s="766" t="s">
        <v>341</v>
      </c>
      <c r="CM290" s="763" t="s">
        <v>479</v>
      </c>
      <c r="CN290" s="763" t="s">
        <v>479</v>
      </c>
      <c r="CO290" s="763" t="s">
        <v>479</v>
      </c>
      <c r="CP290" s="763" t="s">
        <v>479</v>
      </c>
      <c r="CQ290" s="763" t="s">
        <v>479</v>
      </c>
      <c r="CR290" s="766" t="s">
        <v>341</v>
      </c>
      <c r="CS290" s="763" t="s">
        <v>479</v>
      </c>
      <c r="CT290" s="763" t="s">
        <v>479</v>
      </c>
      <c r="CU290" s="763" t="s">
        <v>479</v>
      </c>
      <c r="CV290" s="763" t="s">
        <v>479</v>
      </c>
      <c r="CW290" s="763" t="s">
        <v>479</v>
      </c>
      <c r="CX290" s="766" t="s">
        <v>341</v>
      </c>
      <c r="CY290" s="763" t="s">
        <v>479</v>
      </c>
      <c r="CZ290" s="763" t="s">
        <v>479</v>
      </c>
      <c r="DA290" s="763" t="s">
        <v>479</v>
      </c>
      <c r="DB290" s="763" t="s">
        <v>479</v>
      </c>
      <c r="DC290" s="763" t="s">
        <v>479</v>
      </c>
      <c r="DD290" s="766" t="s">
        <v>341</v>
      </c>
      <c r="DE290" s="763" t="s">
        <v>479</v>
      </c>
      <c r="DF290" s="763" t="s">
        <v>479</v>
      </c>
    </row>
    <row r="291" spans="1:110" ht="18" customHeight="1" x14ac:dyDescent="0.25">
      <c r="A291" s="96"/>
      <c r="C291" s="687" t="s">
        <v>675</v>
      </c>
      <c r="D291" s="687" t="s">
        <v>675</v>
      </c>
      <c r="E291" s="687" t="s">
        <v>675</v>
      </c>
      <c r="F291" s="689" t="s">
        <v>615</v>
      </c>
      <c r="G291" s="767" t="s">
        <v>627</v>
      </c>
      <c r="H291" s="673" t="s">
        <v>627</v>
      </c>
      <c r="I291" s="687" t="s">
        <v>675</v>
      </c>
      <c r="J291" s="687" t="s">
        <v>675</v>
      </c>
      <c r="K291" s="687" t="s">
        <v>675</v>
      </c>
      <c r="L291" s="687" t="s">
        <v>615</v>
      </c>
      <c r="M291" s="673" t="s">
        <v>627</v>
      </c>
      <c r="N291" s="673" t="s">
        <v>627</v>
      </c>
      <c r="O291" s="687" t="s">
        <v>675</v>
      </c>
      <c r="P291" s="687" t="s">
        <v>675</v>
      </c>
      <c r="Q291" s="687" t="s">
        <v>675</v>
      </c>
      <c r="R291" s="687" t="s">
        <v>615</v>
      </c>
      <c r="S291" s="673" t="s">
        <v>627</v>
      </c>
      <c r="T291" s="673" t="s">
        <v>627</v>
      </c>
      <c r="U291" s="687" t="s">
        <v>675</v>
      </c>
      <c r="V291" s="687" t="s">
        <v>675</v>
      </c>
      <c r="W291" s="687" t="s">
        <v>675</v>
      </c>
      <c r="X291" s="687" t="s">
        <v>615</v>
      </c>
      <c r="Y291" s="673" t="s">
        <v>627</v>
      </c>
      <c r="Z291" s="673" t="s">
        <v>627</v>
      </c>
      <c r="AA291" s="687" t="s">
        <v>675</v>
      </c>
      <c r="AB291" s="687" t="s">
        <v>675</v>
      </c>
      <c r="AC291" s="687" t="s">
        <v>675</v>
      </c>
      <c r="AD291" s="687" t="s">
        <v>615</v>
      </c>
      <c r="AE291" s="673" t="s">
        <v>627</v>
      </c>
      <c r="AF291" s="673" t="s">
        <v>627</v>
      </c>
      <c r="AG291" s="687" t="s">
        <v>675</v>
      </c>
      <c r="AH291" s="687" t="s">
        <v>675</v>
      </c>
      <c r="AI291" s="687" t="s">
        <v>675</v>
      </c>
      <c r="AJ291" s="687" t="s">
        <v>615</v>
      </c>
      <c r="AK291" s="673" t="s">
        <v>627</v>
      </c>
      <c r="AL291" s="673" t="s">
        <v>627</v>
      </c>
      <c r="AM291" s="687" t="s">
        <v>675</v>
      </c>
      <c r="AN291" s="687" t="s">
        <v>675</v>
      </c>
      <c r="AO291" s="687" t="s">
        <v>675</v>
      </c>
      <c r="AP291" s="687" t="s">
        <v>615</v>
      </c>
      <c r="AQ291" s="673" t="s">
        <v>627</v>
      </c>
      <c r="AR291" s="673" t="s">
        <v>627</v>
      </c>
      <c r="AS291" s="687" t="s">
        <v>675</v>
      </c>
      <c r="AT291" s="687" t="s">
        <v>675</v>
      </c>
      <c r="AU291" s="687" t="s">
        <v>675</v>
      </c>
      <c r="AV291" s="687" t="s">
        <v>615</v>
      </c>
      <c r="AW291" s="673" t="s">
        <v>627</v>
      </c>
      <c r="AX291" s="673" t="s">
        <v>627</v>
      </c>
      <c r="AY291" s="687" t="s">
        <v>675</v>
      </c>
      <c r="AZ291" s="687" t="s">
        <v>675</v>
      </c>
      <c r="BA291" s="687" t="s">
        <v>675</v>
      </c>
      <c r="BB291" s="687" t="s">
        <v>615</v>
      </c>
      <c r="BC291" s="673" t="s">
        <v>627</v>
      </c>
      <c r="BD291" s="673" t="s">
        <v>627</v>
      </c>
      <c r="BE291" s="687" t="s">
        <v>675</v>
      </c>
      <c r="BF291" s="687" t="s">
        <v>675</v>
      </c>
      <c r="BG291" s="687" t="s">
        <v>675</v>
      </c>
      <c r="BH291" s="687" t="s">
        <v>615</v>
      </c>
      <c r="BI291" s="673" t="s">
        <v>627</v>
      </c>
      <c r="BJ291" s="673" t="s">
        <v>627</v>
      </c>
      <c r="BK291" s="687" t="s">
        <v>675</v>
      </c>
      <c r="BL291" s="687" t="s">
        <v>675</v>
      </c>
      <c r="BM291" s="687" t="s">
        <v>675</v>
      </c>
      <c r="BN291" s="687" t="s">
        <v>615</v>
      </c>
      <c r="BO291" s="673" t="s">
        <v>627</v>
      </c>
      <c r="BP291" s="673" t="s">
        <v>627</v>
      </c>
      <c r="BQ291" s="687" t="s">
        <v>675</v>
      </c>
      <c r="BR291" s="687" t="s">
        <v>675</v>
      </c>
      <c r="BS291" s="687" t="s">
        <v>675</v>
      </c>
      <c r="BT291" s="687" t="s">
        <v>615</v>
      </c>
      <c r="BU291" s="673" t="s">
        <v>627</v>
      </c>
      <c r="BV291" s="673" t="s">
        <v>627</v>
      </c>
      <c r="BW291" s="687" t="s">
        <v>11</v>
      </c>
      <c r="BX291" s="687" t="s">
        <v>11</v>
      </c>
      <c r="BY291" s="687" t="s">
        <v>11</v>
      </c>
      <c r="BZ291" s="766" t="s">
        <v>212</v>
      </c>
      <c r="CA291" s="687" t="s">
        <v>11</v>
      </c>
      <c r="CB291" s="687" t="s">
        <v>11</v>
      </c>
      <c r="CC291" s="687" t="s">
        <v>11</v>
      </c>
      <c r="CD291" s="687" t="s">
        <v>11</v>
      </c>
      <c r="CE291" s="687" t="s">
        <v>11</v>
      </c>
      <c r="CF291" s="766" t="s">
        <v>212</v>
      </c>
      <c r="CG291" s="687" t="s">
        <v>11</v>
      </c>
      <c r="CH291" s="687" t="s">
        <v>11</v>
      </c>
      <c r="CI291" s="687" t="s">
        <v>11</v>
      </c>
      <c r="CJ291" s="687" t="s">
        <v>11</v>
      </c>
      <c r="CK291" s="687" t="s">
        <v>11</v>
      </c>
      <c r="CL291" s="766" t="s">
        <v>212</v>
      </c>
      <c r="CM291" s="687" t="s">
        <v>11</v>
      </c>
      <c r="CN291" s="687" t="s">
        <v>11</v>
      </c>
      <c r="CO291" s="687" t="s">
        <v>11</v>
      </c>
      <c r="CP291" s="687" t="s">
        <v>11</v>
      </c>
      <c r="CQ291" s="687" t="s">
        <v>11</v>
      </c>
      <c r="CR291" s="766" t="s">
        <v>212</v>
      </c>
      <c r="CS291" s="687" t="s">
        <v>11</v>
      </c>
      <c r="CT291" s="687" t="s">
        <v>11</v>
      </c>
      <c r="CU291" s="687" t="s">
        <v>11</v>
      </c>
      <c r="CV291" s="687" t="s">
        <v>11</v>
      </c>
      <c r="CW291" s="687" t="s">
        <v>11</v>
      </c>
      <c r="CX291" s="766" t="s">
        <v>212</v>
      </c>
      <c r="CY291" s="687" t="s">
        <v>11</v>
      </c>
      <c r="CZ291" s="687" t="s">
        <v>11</v>
      </c>
      <c r="DA291" s="687" t="s">
        <v>11</v>
      </c>
      <c r="DB291" s="687" t="s">
        <v>11</v>
      </c>
      <c r="DC291" s="687" t="s">
        <v>11</v>
      </c>
      <c r="DD291" s="766" t="s">
        <v>212</v>
      </c>
      <c r="DE291" s="687" t="s">
        <v>11</v>
      </c>
      <c r="DF291" s="687" t="s">
        <v>11</v>
      </c>
    </row>
    <row r="292" spans="1:110" ht="18" customHeight="1" x14ac:dyDescent="0.25">
      <c r="A292" s="96"/>
      <c r="C292" s="687" t="s">
        <v>615</v>
      </c>
      <c r="D292" s="689" t="s">
        <v>1427</v>
      </c>
      <c r="E292" s="689" t="s">
        <v>615</v>
      </c>
      <c r="F292" s="689" t="s">
        <v>1427</v>
      </c>
      <c r="I292" s="687" t="s">
        <v>615</v>
      </c>
      <c r="J292" s="689" t="s">
        <v>1427</v>
      </c>
      <c r="K292" s="689" t="s">
        <v>615</v>
      </c>
      <c r="L292" s="689" t="s">
        <v>1427</v>
      </c>
      <c r="O292" s="687" t="s">
        <v>615</v>
      </c>
      <c r="P292" s="689" t="s">
        <v>1427</v>
      </c>
      <c r="Q292" s="689" t="s">
        <v>615</v>
      </c>
      <c r="R292" s="689" t="s">
        <v>1427</v>
      </c>
      <c r="U292" s="687" t="s">
        <v>615</v>
      </c>
      <c r="V292" s="689" t="s">
        <v>1427</v>
      </c>
      <c r="W292" s="689" t="s">
        <v>615</v>
      </c>
      <c r="X292" s="689" t="s">
        <v>1427</v>
      </c>
      <c r="AA292" s="687" t="s">
        <v>615</v>
      </c>
      <c r="AB292" s="689" t="s">
        <v>1427</v>
      </c>
      <c r="AC292" s="689" t="s">
        <v>615</v>
      </c>
      <c r="AD292" s="689" t="s">
        <v>1427</v>
      </c>
      <c r="AG292" s="687" t="s">
        <v>615</v>
      </c>
      <c r="AH292" s="689" t="s">
        <v>1427</v>
      </c>
      <c r="AI292" s="689" t="s">
        <v>615</v>
      </c>
      <c r="AJ292" s="689" t="s">
        <v>1427</v>
      </c>
      <c r="AM292" s="687" t="s">
        <v>615</v>
      </c>
      <c r="AN292" s="689" t="s">
        <v>1427</v>
      </c>
      <c r="AO292" s="689" t="s">
        <v>615</v>
      </c>
      <c r="AP292" s="689" t="s">
        <v>1427</v>
      </c>
      <c r="AS292" s="687" t="s">
        <v>615</v>
      </c>
      <c r="AT292" s="689" t="s">
        <v>1427</v>
      </c>
      <c r="AU292" s="689" t="s">
        <v>615</v>
      </c>
      <c r="AV292" s="689" t="s">
        <v>1427</v>
      </c>
      <c r="AY292" s="687" t="s">
        <v>615</v>
      </c>
      <c r="AZ292" s="689" t="s">
        <v>1427</v>
      </c>
      <c r="BA292" s="689" t="s">
        <v>615</v>
      </c>
      <c r="BB292" s="689" t="s">
        <v>1427</v>
      </c>
      <c r="BE292" s="687" t="s">
        <v>615</v>
      </c>
      <c r="BF292" s="689" t="s">
        <v>1427</v>
      </c>
      <c r="BG292" s="689" t="s">
        <v>615</v>
      </c>
      <c r="BH292" s="689" t="s">
        <v>1427</v>
      </c>
      <c r="BK292" s="687" t="s">
        <v>615</v>
      </c>
      <c r="BL292" s="689" t="s">
        <v>1427</v>
      </c>
      <c r="BM292" s="689" t="s">
        <v>615</v>
      </c>
      <c r="BN292" s="689" t="s">
        <v>1427</v>
      </c>
      <c r="BQ292" s="687" t="s">
        <v>615</v>
      </c>
      <c r="BR292" s="689" t="s">
        <v>1427</v>
      </c>
      <c r="BS292" s="689" t="s">
        <v>615</v>
      </c>
      <c r="BT292" s="689" t="s">
        <v>1427</v>
      </c>
      <c r="BW292" s="689" t="s">
        <v>12</v>
      </c>
      <c r="BX292" s="689" t="s">
        <v>12</v>
      </c>
      <c r="BY292" s="687" t="s">
        <v>12</v>
      </c>
      <c r="BZ292" s="766" t="s">
        <v>480</v>
      </c>
      <c r="CA292" s="689" t="s">
        <v>12</v>
      </c>
      <c r="CB292" s="689" t="s">
        <v>12</v>
      </c>
      <c r="CC292" s="689" t="s">
        <v>12</v>
      </c>
      <c r="CD292" s="689" t="s">
        <v>12</v>
      </c>
      <c r="CE292" s="687" t="s">
        <v>12</v>
      </c>
      <c r="CF292" s="766" t="s">
        <v>480</v>
      </c>
      <c r="CG292" s="689" t="s">
        <v>12</v>
      </c>
      <c r="CH292" s="689" t="s">
        <v>12</v>
      </c>
      <c r="CI292" s="689" t="s">
        <v>12</v>
      </c>
      <c r="CJ292" s="689" t="s">
        <v>12</v>
      </c>
      <c r="CK292" s="687" t="s">
        <v>12</v>
      </c>
      <c r="CL292" s="766" t="s">
        <v>480</v>
      </c>
      <c r="CM292" s="689" t="s">
        <v>12</v>
      </c>
      <c r="CN292" s="689" t="s">
        <v>12</v>
      </c>
      <c r="CO292" s="689" t="s">
        <v>12</v>
      </c>
      <c r="CP292" s="689" t="s">
        <v>12</v>
      </c>
      <c r="CQ292" s="687" t="s">
        <v>12</v>
      </c>
      <c r="CR292" s="766" t="s">
        <v>480</v>
      </c>
      <c r="CS292" s="689" t="s">
        <v>12</v>
      </c>
      <c r="CT292" s="689" t="s">
        <v>12</v>
      </c>
      <c r="CU292" s="689" t="s">
        <v>12</v>
      </c>
      <c r="CV292" s="689" t="s">
        <v>12</v>
      </c>
      <c r="CW292" s="687" t="s">
        <v>12</v>
      </c>
      <c r="CX292" s="766" t="s">
        <v>480</v>
      </c>
      <c r="CY292" s="689" t="s">
        <v>12</v>
      </c>
      <c r="CZ292" s="689" t="s">
        <v>12</v>
      </c>
      <c r="DA292" s="689" t="s">
        <v>12</v>
      </c>
      <c r="DB292" s="689" t="s">
        <v>12</v>
      </c>
      <c r="DC292" s="687" t="s">
        <v>12</v>
      </c>
      <c r="DD292" s="766" t="s">
        <v>480</v>
      </c>
      <c r="DE292" s="689" t="s">
        <v>12</v>
      </c>
      <c r="DF292" s="689" t="s">
        <v>12</v>
      </c>
    </row>
    <row r="293" spans="1:110" ht="18" customHeight="1" x14ac:dyDescent="0.25">
      <c r="A293" s="96"/>
      <c r="C293" s="689" t="s">
        <v>478</v>
      </c>
      <c r="D293" s="674" t="s">
        <v>627</v>
      </c>
      <c r="E293" s="689" t="s">
        <v>1428</v>
      </c>
      <c r="F293" s="674" t="s">
        <v>627</v>
      </c>
      <c r="I293" s="689" t="s">
        <v>478</v>
      </c>
      <c r="J293" s="674" t="s">
        <v>627</v>
      </c>
      <c r="K293" s="689" t="s">
        <v>1428</v>
      </c>
      <c r="L293" s="674" t="s">
        <v>627</v>
      </c>
      <c r="O293" s="689" t="s">
        <v>478</v>
      </c>
      <c r="P293" s="674" t="s">
        <v>627</v>
      </c>
      <c r="Q293" s="689" t="s">
        <v>1428</v>
      </c>
      <c r="R293" s="674" t="s">
        <v>627</v>
      </c>
      <c r="U293" s="689" t="s">
        <v>478</v>
      </c>
      <c r="V293" s="674" t="s">
        <v>627</v>
      </c>
      <c r="W293" s="689" t="s">
        <v>1428</v>
      </c>
      <c r="X293" s="674" t="s">
        <v>627</v>
      </c>
      <c r="AA293" s="689" t="s">
        <v>478</v>
      </c>
      <c r="AB293" s="674" t="s">
        <v>627</v>
      </c>
      <c r="AC293" s="689" t="s">
        <v>1428</v>
      </c>
      <c r="AD293" s="674" t="s">
        <v>627</v>
      </c>
      <c r="AG293" s="689" t="s">
        <v>478</v>
      </c>
      <c r="AH293" s="674" t="s">
        <v>627</v>
      </c>
      <c r="AI293" s="689" t="s">
        <v>1428</v>
      </c>
      <c r="AJ293" s="674" t="s">
        <v>627</v>
      </c>
      <c r="AM293" s="689" t="s">
        <v>478</v>
      </c>
      <c r="AN293" s="674" t="s">
        <v>627</v>
      </c>
      <c r="AO293" s="689" t="s">
        <v>1428</v>
      </c>
      <c r="AP293" s="674" t="s">
        <v>627</v>
      </c>
      <c r="AS293" s="689" t="s">
        <v>478</v>
      </c>
      <c r="AT293" s="674" t="s">
        <v>627</v>
      </c>
      <c r="AU293" s="689" t="s">
        <v>1428</v>
      </c>
      <c r="AV293" s="674" t="s">
        <v>627</v>
      </c>
      <c r="AY293" s="689" t="s">
        <v>478</v>
      </c>
      <c r="AZ293" s="674" t="s">
        <v>627</v>
      </c>
      <c r="BA293" s="689" t="s">
        <v>1428</v>
      </c>
      <c r="BB293" s="674" t="s">
        <v>627</v>
      </c>
      <c r="BE293" s="689" t="s">
        <v>478</v>
      </c>
      <c r="BF293" s="674" t="s">
        <v>627</v>
      </c>
      <c r="BG293" s="689" t="s">
        <v>1428</v>
      </c>
      <c r="BH293" s="674" t="s">
        <v>627</v>
      </c>
      <c r="BK293" s="689" t="s">
        <v>478</v>
      </c>
      <c r="BL293" s="674" t="s">
        <v>627</v>
      </c>
      <c r="BM293" s="689" t="s">
        <v>1428</v>
      </c>
      <c r="BN293" s="674" t="s">
        <v>627</v>
      </c>
      <c r="BQ293" s="689" t="s">
        <v>478</v>
      </c>
      <c r="BR293" s="674" t="s">
        <v>627</v>
      </c>
      <c r="BS293" s="689" t="s">
        <v>1428</v>
      </c>
      <c r="BT293" s="674" t="s">
        <v>627</v>
      </c>
      <c r="BW293" s="689" t="s">
        <v>504</v>
      </c>
      <c r="BX293" s="689" t="s">
        <v>504</v>
      </c>
      <c r="BY293" s="689" t="s">
        <v>504</v>
      </c>
      <c r="BZ293" s="766" t="s">
        <v>481</v>
      </c>
      <c r="CA293" s="689" t="s">
        <v>504</v>
      </c>
      <c r="CB293" s="689" t="s">
        <v>504</v>
      </c>
      <c r="CC293" s="689" t="s">
        <v>504</v>
      </c>
      <c r="CD293" s="689" t="s">
        <v>504</v>
      </c>
      <c r="CE293" s="689" t="s">
        <v>504</v>
      </c>
      <c r="CF293" s="766" t="s">
        <v>481</v>
      </c>
      <c r="CG293" s="689" t="s">
        <v>504</v>
      </c>
      <c r="CH293" s="689" t="s">
        <v>504</v>
      </c>
      <c r="CI293" s="689" t="s">
        <v>504</v>
      </c>
      <c r="CJ293" s="689" t="s">
        <v>504</v>
      </c>
      <c r="CK293" s="689" t="s">
        <v>504</v>
      </c>
      <c r="CL293" s="766" t="s">
        <v>481</v>
      </c>
      <c r="CM293" s="689" t="s">
        <v>504</v>
      </c>
      <c r="CN293" s="689" t="s">
        <v>504</v>
      </c>
      <c r="CO293" s="689" t="s">
        <v>504</v>
      </c>
      <c r="CP293" s="689" t="s">
        <v>504</v>
      </c>
      <c r="CQ293" s="689" t="s">
        <v>504</v>
      </c>
      <c r="CR293" s="766" t="s">
        <v>481</v>
      </c>
      <c r="CS293" s="689" t="s">
        <v>504</v>
      </c>
      <c r="CT293" s="689" t="s">
        <v>504</v>
      </c>
      <c r="CU293" s="689" t="s">
        <v>504</v>
      </c>
      <c r="CV293" s="689" t="s">
        <v>504</v>
      </c>
      <c r="CW293" s="689" t="s">
        <v>504</v>
      </c>
      <c r="CX293" s="766" t="s">
        <v>481</v>
      </c>
      <c r="CY293" s="689" t="s">
        <v>504</v>
      </c>
      <c r="CZ293" s="689" t="s">
        <v>504</v>
      </c>
      <c r="DA293" s="689" t="s">
        <v>504</v>
      </c>
      <c r="DB293" s="689" t="s">
        <v>504</v>
      </c>
      <c r="DC293" s="689" t="s">
        <v>504</v>
      </c>
      <c r="DD293" s="766" t="s">
        <v>481</v>
      </c>
      <c r="DE293" s="689" t="s">
        <v>504</v>
      </c>
      <c r="DF293" s="689" t="s">
        <v>504</v>
      </c>
    </row>
    <row r="294" spans="1:110" ht="18" customHeight="1" x14ac:dyDescent="0.25">
      <c r="A294" s="96"/>
      <c r="C294" s="689" t="s">
        <v>1427</v>
      </c>
      <c r="E294" s="689" t="s">
        <v>1427</v>
      </c>
      <c r="I294" s="689" t="s">
        <v>1427</v>
      </c>
      <c r="K294" s="689" t="s">
        <v>1427</v>
      </c>
      <c r="O294" s="689" t="s">
        <v>1427</v>
      </c>
      <c r="Q294" s="689" t="s">
        <v>1427</v>
      </c>
      <c r="U294" s="689" t="s">
        <v>1427</v>
      </c>
      <c r="W294" s="689" t="s">
        <v>1427</v>
      </c>
      <c r="AA294" s="689" t="s">
        <v>1427</v>
      </c>
      <c r="AC294" s="689" t="s">
        <v>1427</v>
      </c>
      <c r="AG294" s="689" t="s">
        <v>1427</v>
      </c>
      <c r="AI294" s="689" t="s">
        <v>1427</v>
      </c>
      <c r="AM294" s="689" t="s">
        <v>1427</v>
      </c>
      <c r="AO294" s="689" t="s">
        <v>1427</v>
      </c>
      <c r="AS294" s="689" t="s">
        <v>1427</v>
      </c>
      <c r="AU294" s="689" t="s">
        <v>1427</v>
      </c>
      <c r="AY294" s="689" t="s">
        <v>1427</v>
      </c>
      <c r="BA294" s="689" t="s">
        <v>1427</v>
      </c>
      <c r="BE294" s="689" t="s">
        <v>1427</v>
      </c>
      <c r="BG294" s="689" t="s">
        <v>1427</v>
      </c>
      <c r="BK294" s="689" t="s">
        <v>1427</v>
      </c>
      <c r="BM294" s="689" t="s">
        <v>1427</v>
      </c>
      <c r="BQ294" s="689" t="s">
        <v>1427</v>
      </c>
      <c r="BS294" s="689" t="s">
        <v>1427</v>
      </c>
      <c r="BW294" s="766" t="s">
        <v>341</v>
      </c>
      <c r="BX294" s="766" t="s">
        <v>341</v>
      </c>
      <c r="BY294" s="689" t="s">
        <v>341</v>
      </c>
      <c r="BZ294" s="766" t="s">
        <v>482</v>
      </c>
      <c r="CA294" s="674" t="s">
        <v>627</v>
      </c>
      <c r="CB294" s="674" t="s">
        <v>627</v>
      </c>
      <c r="CC294" s="766" t="s">
        <v>341</v>
      </c>
      <c r="CD294" s="766" t="s">
        <v>341</v>
      </c>
      <c r="CE294" s="689" t="s">
        <v>341</v>
      </c>
      <c r="CF294" s="766" t="s">
        <v>482</v>
      </c>
      <c r="CG294" s="674" t="s">
        <v>627</v>
      </c>
      <c r="CH294" s="674" t="s">
        <v>627</v>
      </c>
      <c r="CI294" s="766" t="s">
        <v>341</v>
      </c>
      <c r="CJ294" s="766" t="s">
        <v>341</v>
      </c>
      <c r="CK294" s="689" t="s">
        <v>341</v>
      </c>
      <c r="CL294" s="766" t="s">
        <v>482</v>
      </c>
      <c r="CM294" s="674" t="s">
        <v>627</v>
      </c>
      <c r="CN294" s="674" t="s">
        <v>627</v>
      </c>
      <c r="CO294" s="766" t="s">
        <v>341</v>
      </c>
      <c r="CP294" s="766" t="s">
        <v>341</v>
      </c>
      <c r="CQ294" s="689" t="s">
        <v>341</v>
      </c>
      <c r="CR294" s="766" t="s">
        <v>482</v>
      </c>
      <c r="CS294" s="674" t="s">
        <v>627</v>
      </c>
      <c r="CT294" s="674" t="s">
        <v>627</v>
      </c>
      <c r="CU294" s="766" t="s">
        <v>341</v>
      </c>
      <c r="CV294" s="766" t="s">
        <v>341</v>
      </c>
      <c r="CW294" s="689" t="s">
        <v>341</v>
      </c>
      <c r="CX294" s="766" t="s">
        <v>482</v>
      </c>
      <c r="CY294" s="674" t="s">
        <v>627</v>
      </c>
      <c r="CZ294" s="674" t="s">
        <v>627</v>
      </c>
      <c r="DA294" s="766" t="s">
        <v>341</v>
      </c>
      <c r="DB294" s="766" t="s">
        <v>341</v>
      </c>
      <c r="DC294" s="689" t="s">
        <v>341</v>
      </c>
      <c r="DD294" s="766" t="s">
        <v>482</v>
      </c>
      <c r="DE294" s="674" t="s">
        <v>627</v>
      </c>
      <c r="DF294" s="674" t="s">
        <v>627</v>
      </c>
    </row>
    <row r="295" spans="1:110" ht="18" customHeight="1" x14ac:dyDescent="0.25">
      <c r="A295" s="96"/>
      <c r="C295" s="674" t="s">
        <v>627</v>
      </c>
      <c r="E295" s="674" t="s">
        <v>627</v>
      </c>
      <c r="I295" s="674" t="s">
        <v>627</v>
      </c>
      <c r="K295" s="674" t="s">
        <v>627</v>
      </c>
      <c r="O295" s="674" t="s">
        <v>627</v>
      </c>
      <c r="Q295" s="674" t="s">
        <v>627</v>
      </c>
      <c r="U295" s="674" t="s">
        <v>627</v>
      </c>
      <c r="W295" s="674" t="s">
        <v>627</v>
      </c>
      <c r="AA295" s="674" t="s">
        <v>627</v>
      </c>
      <c r="AC295" s="674" t="s">
        <v>627</v>
      </c>
      <c r="AG295" s="674" t="s">
        <v>627</v>
      </c>
      <c r="AI295" s="674" t="s">
        <v>627</v>
      </c>
      <c r="AM295" s="674" t="s">
        <v>627</v>
      </c>
      <c r="AO295" s="674" t="s">
        <v>627</v>
      </c>
      <c r="AS295" s="674" t="s">
        <v>627</v>
      </c>
      <c r="AU295" s="674" t="s">
        <v>627</v>
      </c>
      <c r="AY295" s="674" t="s">
        <v>627</v>
      </c>
      <c r="BA295" s="674" t="s">
        <v>627</v>
      </c>
      <c r="BE295" s="674" t="s">
        <v>627</v>
      </c>
      <c r="BG295" s="674" t="s">
        <v>627</v>
      </c>
      <c r="BK295" s="674" t="s">
        <v>627</v>
      </c>
      <c r="BM295" s="674" t="s">
        <v>627</v>
      </c>
      <c r="BQ295" s="674" t="s">
        <v>627</v>
      </c>
      <c r="BS295" s="674" t="s">
        <v>627</v>
      </c>
      <c r="BW295" s="766" t="s">
        <v>212</v>
      </c>
      <c r="BX295" s="766" t="s">
        <v>212</v>
      </c>
      <c r="BY295" s="766" t="s">
        <v>212</v>
      </c>
      <c r="BZ295" s="766" t="s">
        <v>615</v>
      </c>
      <c r="CC295" s="766" t="s">
        <v>212</v>
      </c>
      <c r="CD295" s="766" t="s">
        <v>212</v>
      </c>
      <c r="CE295" s="766" t="s">
        <v>212</v>
      </c>
      <c r="CF295" s="766" t="s">
        <v>615</v>
      </c>
      <c r="CI295" s="766" t="s">
        <v>212</v>
      </c>
      <c r="CJ295" s="766" t="s">
        <v>212</v>
      </c>
      <c r="CK295" s="766" t="s">
        <v>212</v>
      </c>
      <c r="CL295" s="766" t="s">
        <v>615</v>
      </c>
      <c r="CO295" s="766" t="s">
        <v>212</v>
      </c>
      <c r="CP295" s="766" t="s">
        <v>212</v>
      </c>
      <c r="CQ295" s="766" t="s">
        <v>212</v>
      </c>
      <c r="CR295" s="766" t="s">
        <v>615</v>
      </c>
      <c r="CU295" s="766" t="s">
        <v>212</v>
      </c>
      <c r="CV295" s="766" t="s">
        <v>212</v>
      </c>
      <c r="CW295" s="766" t="s">
        <v>212</v>
      </c>
      <c r="CX295" s="766" t="s">
        <v>615</v>
      </c>
      <c r="DA295" s="766" t="s">
        <v>212</v>
      </c>
      <c r="DB295" s="766" t="s">
        <v>212</v>
      </c>
      <c r="DC295" s="766" t="s">
        <v>212</v>
      </c>
      <c r="DD295" s="766" t="s">
        <v>615</v>
      </c>
    </row>
    <row r="296" spans="1:110" ht="18" customHeight="1" x14ac:dyDescent="0.25">
      <c r="A296" s="96"/>
      <c r="B296" s="110"/>
      <c r="C296" s="80"/>
      <c r="Q296" s="23"/>
      <c r="R296" s="86"/>
      <c r="S296" s="86"/>
      <c r="U296" s="86"/>
      <c r="V296" s="86"/>
      <c r="W296" s="86"/>
      <c r="AA296" s="86"/>
      <c r="AB296" s="86"/>
      <c r="AC296" s="86"/>
      <c r="AD296" s="86"/>
      <c r="AE296" s="86"/>
      <c r="AG296" s="86"/>
      <c r="AH296" s="86"/>
      <c r="AI296" s="86"/>
      <c r="AK296" s="86"/>
      <c r="AL296" s="24"/>
      <c r="AM296" s="86"/>
      <c r="AN296" s="86"/>
      <c r="AO296" s="86"/>
      <c r="AQ296" s="86"/>
      <c r="AS296" s="86"/>
      <c r="AT296" s="86"/>
      <c r="AU296" s="86"/>
      <c r="AW296" s="86"/>
      <c r="AY296" s="86"/>
      <c r="AZ296" s="86"/>
      <c r="BA296" s="86"/>
      <c r="BC296" s="86"/>
      <c r="BE296" s="86"/>
      <c r="BF296" s="86"/>
      <c r="BG296" s="86"/>
      <c r="BI296" s="86"/>
      <c r="BK296" s="86"/>
      <c r="BL296" s="86"/>
      <c r="BM296" s="86"/>
      <c r="BO296" s="86"/>
      <c r="BQ296" s="86"/>
      <c r="BR296" s="86"/>
      <c r="BS296" s="86"/>
      <c r="BU296" s="86"/>
      <c r="BW296" s="766" t="s">
        <v>480</v>
      </c>
      <c r="BX296" s="766" t="s">
        <v>480</v>
      </c>
      <c r="BY296" s="766" t="s">
        <v>480</v>
      </c>
      <c r="BZ296" s="23" t="s">
        <v>1427</v>
      </c>
      <c r="CC296" s="766" t="s">
        <v>480</v>
      </c>
      <c r="CD296" s="766" t="s">
        <v>480</v>
      </c>
      <c r="CE296" s="766" t="s">
        <v>480</v>
      </c>
      <c r="CF296" s="23" t="s">
        <v>1427</v>
      </c>
      <c r="CI296" s="766" t="s">
        <v>480</v>
      </c>
      <c r="CJ296" s="766" t="s">
        <v>480</v>
      </c>
      <c r="CK296" s="766" t="s">
        <v>480</v>
      </c>
      <c r="CL296" s="23" t="s">
        <v>1427</v>
      </c>
      <c r="CO296" s="766" t="s">
        <v>480</v>
      </c>
      <c r="CP296" s="766" t="s">
        <v>480</v>
      </c>
      <c r="CQ296" s="766" t="s">
        <v>480</v>
      </c>
      <c r="CR296" s="23" t="s">
        <v>1427</v>
      </c>
      <c r="CU296" s="766" t="s">
        <v>480</v>
      </c>
      <c r="CV296" s="766" t="s">
        <v>480</v>
      </c>
      <c r="CW296" s="766" t="s">
        <v>480</v>
      </c>
      <c r="CX296" s="23" t="s">
        <v>1427</v>
      </c>
      <c r="DA296" s="766" t="s">
        <v>480</v>
      </c>
      <c r="DB296" s="766" t="s">
        <v>480</v>
      </c>
      <c r="DC296" s="766" t="s">
        <v>480</v>
      </c>
      <c r="DD296" s="23" t="s">
        <v>1427</v>
      </c>
    </row>
    <row r="297" spans="1:110" ht="18" customHeight="1" x14ac:dyDescent="0.25">
      <c r="A297" s="96"/>
      <c r="B297" s="110"/>
      <c r="K297" s="86"/>
      <c r="L297" s="86"/>
      <c r="M297" s="86"/>
      <c r="Q297" s="23"/>
      <c r="R297" s="86"/>
      <c r="S297" s="86"/>
      <c r="AG297" s="23"/>
      <c r="BW297" s="766" t="s">
        <v>481</v>
      </c>
      <c r="BX297" s="23" t="s">
        <v>481</v>
      </c>
      <c r="BY297" s="766" t="s">
        <v>481</v>
      </c>
      <c r="BZ297" s="674" t="s">
        <v>627</v>
      </c>
      <c r="CC297" s="766" t="s">
        <v>481</v>
      </c>
      <c r="CD297" s="23" t="s">
        <v>481</v>
      </c>
      <c r="CE297" s="766" t="s">
        <v>481</v>
      </c>
      <c r="CF297" s="674" t="s">
        <v>627</v>
      </c>
      <c r="CI297" s="766" t="s">
        <v>481</v>
      </c>
      <c r="CJ297" s="23" t="s">
        <v>481</v>
      </c>
      <c r="CK297" s="766" t="s">
        <v>481</v>
      </c>
      <c r="CL297" s="674" t="s">
        <v>627</v>
      </c>
      <c r="CO297" s="766" t="s">
        <v>481</v>
      </c>
      <c r="CP297" s="23" t="s">
        <v>481</v>
      </c>
      <c r="CQ297" s="766" t="s">
        <v>481</v>
      </c>
      <c r="CR297" s="674" t="s">
        <v>627</v>
      </c>
      <c r="CU297" s="766" t="s">
        <v>481</v>
      </c>
      <c r="CV297" s="23" t="s">
        <v>481</v>
      </c>
      <c r="CW297" s="766" t="s">
        <v>481</v>
      </c>
      <c r="CX297" s="674" t="s">
        <v>627</v>
      </c>
      <c r="DA297" s="766" t="s">
        <v>481</v>
      </c>
      <c r="DB297" s="23" t="s">
        <v>481</v>
      </c>
      <c r="DC297" s="766" t="s">
        <v>481</v>
      </c>
      <c r="DD297" s="674" t="s">
        <v>627</v>
      </c>
    </row>
    <row r="298" spans="1:110" ht="18" customHeight="1" x14ac:dyDescent="0.25">
      <c r="A298" s="96"/>
      <c r="B298" s="110"/>
      <c r="Q298" s="23"/>
      <c r="AG298" s="23"/>
      <c r="BW298" s="766" t="s">
        <v>482</v>
      </c>
      <c r="BX298" s="23" t="s">
        <v>482</v>
      </c>
      <c r="BY298" s="766" t="s">
        <v>482</v>
      </c>
      <c r="CC298" s="766" t="s">
        <v>482</v>
      </c>
      <c r="CD298" s="23" t="s">
        <v>482</v>
      </c>
      <c r="CE298" s="766" t="s">
        <v>482</v>
      </c>
      <c r="CI298" s="766" t="s">
        <v>482</v>
      </c>
      <c r="CJ298" s="23" t="s">
        <v>482</v>
      </c>
      <c r="CK298" s="766" t="s">
        <v>482</v>
      </c>
      <c r="CO298" s="766" t="s">
        <v>482</v>
      </c>
      <c r="CP298" s="23" t="s">
        <v>482</v>
      </c>
      <c r="CQ298" s="766" t="s">
        <v>482</v>
      </c>
      <c r="CU298" s="766" t="s">
        <v>482</v>
      </c>
      <c r="CV298" s="23" t="s">
        <v>482</v>
      </c>
      <c r="CW298" s="766" t="s">
        <v>482</v>
      </c>
      <c r="DA298" s="766" t="s">
        <v>482</v>
      </c>
      <c r="DB298" s="23" t="s">
        <v>482</v>
      </c>
      <c r="DC298" s="766" t="s">
        <v>482</v>
      </c>
    </row>
    <row r="299" spans="1:110" ht="18" customHeight="1" x14ac:dyDescent="0.25">
      <c r="A299" s="96"/>
      <c r="B299" s="110"/>
      <c r="Q299" s="23"/>
      <c r="AG299" s="23"/>
      <c r="BW299" s="688" t="s">
        <v>615</v>
      </c>
      <c r="BX299" s="23" t="s">
        <v>1427</v>
      </c>
      <c r="BY299" s="766" t="s">
        <v>615</v>
      </c>
      <c r="CC299" s="688" t="s">
        <v>615</v>
      </c>
      <c r="CD299" s="23" t="s">
        <v>1427</v>
      </c>
      <c r="CE299" s="766" t="s">
        <v>615</v>
      </c>
      <c r="CI299" s="688" t="s">
        <v>615</v>
      </c>
      <c r="CJ299" s="23" t="s">
        <v>1427</v>
      </c>
      <c r="CK299" s="766" t="s">
        <v>615</v>
      </c>
      <c r="CO299" s="688" t="s">
        <v>615</v>
      </c>
      <c r="CP299" s="23" t="s">
        <v>1427</v>
      </c>
      <c r="CQ299" s="766" t="s">
        <v>615</v>
      </c>
      <c r="CU299" s="688" t="s">
        <v>615</v>
      </c>
      <c r="CV299" s="23" t="s">
        <v>1427</v>
      </c>
      <c r="CW299" s="766" t="s">
        <v>615</v>
      </c>
      <c r="DA299" s="688" t="s">
        <v>615</v>
      </c>
      <c r="DB299" s="23" t="s">
        <v>1427</v>
      </c>
      <c r="DC299" s="766" t="s">
        <v>615</v>
      </c>
    </row>
    <row r="300" spans="1:110" ht="18" customHeight="1" x14ac:dyDescent="0.25">
      <c r="A300" s="96"/>
      <c r="B300" s="110"/>
      <c r="Q300" s="23"/>
      <c r="AG300" s="23"/>
      <c r="BW300" s="689" t="s">
        <v>478</v>
      </c>
      <c r="BX300" s="674" t="s">
        <v>627</v>
      </c>
      <c r="BY300" s="689" t="s">
        <v>1428</v>
      </c>
      <c r="CC300" s="689" t="s">
        <v>478</v>
      </c>
      <c r="CD300" s="674" t="s">
        <v>627</v>
      </c>
      <c r="CE300" s="689" t="s">
        <v>1428</v>
      </c>
      <c r="CI300" s="689" t="s">
        <v>478</v>
      </c>
      <c r="CJ300" s="674" t="s">
        <v>627</v>
      </c>
      <c r="CK300" s="689" t="s">
        <v>1428</v>
      </c>
      <c r="CO300" s="689" t="s">
        <v>478</v>
      </c>
      <c r="CP300" s="674" t="s">
        <v>627</v>
      </c>
      <c r="CQ300" s="689" t="s">
        <v>1428</v>
      </c>
      <c r="CU300" s="689" t="s">
        <v>478</v>
      </c>
      <c r="CV300" s="674" t="s">
        <v>627</v>
      </c>
      <c r="CW300" s="689" t="s">
        <v>1428</v>
      </c>
      <c r="DA300" s="689" t="s">
        <v>478</v>
      </c>
      <c r="DB300" s="674" t="s">
        <v>627</v>
      </c>
      <c r="DC300" s="689" t="s">
        <v>1428</v>
      </c>
    </row>
    <row r="301" spans="1:110" ht="18" customHeight="1" x14ac:dyDescent="0.25">
      <c r="A301" s="96"/>
      <c r="B301" s="110"/>
      <c r="Q301" s="23"/>
      <c r="AG301" s="23"/>
      <c r="BW301" s="689" t="s">
        <v>1427</v>
      </c>
      <c r="BY301" s="23" t="s">
        <v>1427</v>
      </c>
      <c r="CC301" s="689" t="s">
        <v>1427</v>
      </c>
      <c r="CE301" s="23" t="s">
        <v>1427</v>
      </c>
      <c r="CI301" s="689" t="s">
        <v>1427</v>
      </c>
      <c r="CK301" s="23" t="s">
        <v>1427</v>
      </c>
      <c r="CO301" s="689" t="s">
        <v>1427</v>
      </c>
      <c r="CQ301" s="23" t="s">
        <v>1427</v>
      </c>
      <c r="CU301" s="689" t="s">
        <v>1427</v>
      </c>
      <c r="CW301" s="23" t="s">
        <v>1427</v>
      </c>
      <c r="DA301" s="689" t="s">
        <v>1427</v>
      </c>
      <c r="DC301" s="23" t="s">
        <v>1427</v>
      </c>
    </row>
    <row r="302" spans="1:110" ht="18" customHeight="1" x14ac:dyDescent="0.25">
      <c r="A302" s="96"/>
      <c r="B302" s="110"/>
      <c r="Q302" s="23"/>
      <c r="AG302" s="23"/>
      <c r="BW302" s="674" t="s">
        <v>627</v>
      </c>
      <c r="BY302" s="674" t="s">
        <v>627</v>
      </c>
      <c r="CC302" s="674" t="s">
        <v>627</v>
      </c>
      <c r="CE302" s="674" t="s">
        <v>627</v>
      </c>
      <c r="CI302" s="674" t="s">
        <v>627</v>
      </c>
      <c r="CK302" s="674" t="s">
        <v>627</v>
      </c>
      <c r="CO302" s="674" t="s">
        <v>627</v>
      </c>
      <c r="CQ302" s="674" t="s">
        <v>627</v>
      </c>
      <c r="CU302" s="674" t="s">
        <v>627</v>
      </c>
      <c r="CW302" s="674" t="s">
        <v>627</v>
      </c>
      <c r="DA302" s="674" t="s">
        <v>627</v>
      </c>
      <c r="DC302" s="674" t="s">
        <v>627</v>
      </c>
    </row>
    <row r="303" spans="1:110" ht="18" customHeight="1" x14ac:dyDescent="0.25">
      <c r="A303" s="96"/>
      <c r="B303" s="110" t="s">
        <v>741</v>
      </c>
      <c r="Q303" s="23"/>
      <c r="AG303" s="23"/>
      <c r="AW303" s="86"/>
      <c r="AX303" s="86"/>
      <c r="AY303" s="32"/>
      <c r="BA303" s="32"/>
      <c r="BF303" s="86"/>
      <c r="BG303" s="32"/>
      <c r="BI303" s="32"/>
    </row>
    <row r="304" spans="1:110" ht="18" customHeight="1" x14ac:dyDescent="0.25">
      <c r="A304" s="96"/>
      <c r="B304" s="80"/>
      <c r="BA304" s="86"/>
      <c r="BF304" s="86"/>
      <c r="BG304" s="32"/>
      <c r="BI304" s="32"/>
      <c r="BJ304" s="92"/>
      <c r="BK304" s="32"/>
      <c r="BM304" s="32"/>
    </row>
    <row r="305" spans="1:58" ht="18" customHeight="1" x14ac:dyDescent="0.25">
      <c r="A305" s="96"/>
      <c r="B305" s="80"/>
      <c r="C305" s="1287" t="s">
        <v>827</v>
      </c>
      <c r="D305" s="1287" t="s">
        <v>799</v>
      </c>
      <c r="E305" s="1287" t="s">
        <v>800</v>
      </c>
      <c r="F305" s="1287" t="s">
        <v>801</v>
      </c>
      <c r="G305" s="1294" t="s">
        <v>797</v>
      </c>
      <c r="H305" s="1295"/>
      <c r="I305" s="1296"/>
      <c r="J305" s="1294" t="s">
        <v>798</v>
      </c>
      <c r="K305" s="1295"/>
      <c r="L305" s="1296"/>
      <c r="M305" s="1291" t="s">
        <v>736</v>
      </c>
      <c r="N305" s="1292"/>
      <c r="O305" s="1292"/>
      <c r="P305" s="1293"/>
      <c r="AQ305" s="86"/>
      <c r="AR305" s="86"/>
      <c r="AS305" s="86"/>
      <c r="AT305" s="86"/>
      <c r="AU305" s="86"/>
      <c r="AV305" s="86"/>
      <c r="AW305" s="86"/>
      <c r="AX305" s="86"/>
      <c r="AY305" s="86"/>
      <c r="AZ305" s="86"/>
      <c r="BA305" s="80"/>
      <c r="BB305" s="24"/>
      <c r="BC305" s="86"/>
      <c r="BF305" s="86"/>
    </row>
    <row r="306" spans="1:58" ht="18" customHeight="1" x14ac:dyDescent="0.25">
      <c r="A306" s="96"/>
      <c r="B306" s="80"/>
      <c r="C306" s="1288"/>
      <c r="D306" s="1288"/>
      <c r="E306" s="1288"/>
      <c r="F306" s="1288"/>
      <c r="G306" s="188" t="s">
        <v>624</v>
      </c>
      <c r="H306" s="188" t="s">
        <v>625</v>
      </c>
      <c r="I306" s="188" t="s">
        <v>626</v>
      </c>
      <c r="J306" s="188" t="s">
        <v>624</v>
      </c>
      <c r="K306" s="188" t="s">
        <v>625</v>
      </c>
      <c r="L306" s="188" t="s">
        <v>626</v>
      </c>
      <c r="M306" s="188" t="s">
        <v>802</v>
      </c>
      <c r="N306" s="188" t="s">
        <v>803</v>
      </c>
      <c r="O306" s="188" t="s">
        <v>804</v>
      </c>
      <c r="P306" s="188" t="s">
        <v>805</v>
      </c>
      <c r="AQ306" s="86"/>
      <c r="AR306" s="86"/>
      <c r="AS306" s="86"/>
      <c r="AT306" s="86"/>
      <c r="AU306" s="86"/>
      <c r="AV306" s="86"/>
      <c r="AW306" s="86"/>
      <c r="AX306" s="86"/>
      <c r="AY306" s="86"/>
      <c r="AZ306" s="86"/>
      <c r="BA306" s="80"/>
      <c r="BB306" s="86"/>
      <c r="BC306" s="86"/>
      <c r="BF306" s="86"/>
    </row>
    <row r="307" spans="1:58" ht="18" customHeight="1" x14ac:dyDescent="0.25">
      <c r="A307" s="96"/>
      <c r="B307" s="80"/>
      <c r="C307" s="174" t="s">
        <v>220</v>
      </c>
      <c r="D307" s="174"/>
      <c r="E307" s="174"/>
      <c r="F307" s="174"/>
      <c r="G307" s="174"/>
      <c r="H307" s="174"/>
      <c r="I307" s="174"/>
      <c r="J307" s="174"/>
      <c r="K307" s="174"/>
      <c r="L307" s="174"/>
      <c r="M307" s="174"/>
      <c r="N307" s="174"/>
      <c r="O307" s="174"/>
      <c r="P307" s="174" t="s">
        <v>219</v>
      </c>
      <c r="AQ307" s="86"/>
      <c r="AR307" s="86"/>
      <c r="AS307" s="86"/>
      <c r="AT307" s="86"/>
      <c r="AU307" s="86"/>
      <c r="AV307" s="86"/>
      <c r="AW307" s="86"/>
      <c r="AX307" s="86"/>
      <c r="AY307" s="86"/>
      <c r="AZ307" s="86"/>
      <c r="BA307" s="80"/>
      <c r="BB307" s="86"/>
      <c r="BC307" s="86"/>
      <c r="BF307" s="86"/>
    </row>
    <row r="308" spans="1:58" ht="18" customHeight="1" x14ac:dyDescent="0.25">
      <c r="A308" s="96"/>
      <c r="B308" s="80"/>
      <c r="C308" s="63" t="str">
        <f>IF(ISTEXT('4. Vehículos y maquinaria'!E40),'4. Vehículos y maquinaria'!E40,"")</f>
        <v/>
      </c>
      <c r="D308" s="63">
        <f>'4. Vehículos y maquinaria'!F40</f>
        <v>0</v>
      </c>
      <c r="E308" s="63">
        <f>'4. Vehículos y maquinaria'!G40</f>
        <v>0</v>
      </c>
      <c r="F308" s="64">
        <f>'4. Vehículos y maquinaria'!H40</f>
        <v>0</v>
      </c>
      <c r="G308" s="775" t="str">
        <f>IF($E308="Otro (ud)","-",IFERROR(INDEX($F$200:$BG$257,MATCH($E308&amp;$D308,$E$200:$E$257,0),MATCH($D$8&amp;G$306,$F$199:$BG$199,0)),""))</f>
        <v/>
      </c>
      <c r="H308" s="775" t="str">
        <f>IF($E308="Otro (ud)","-",IFERROR(INDEX($F$200:$BG$257,MATCH($E308&amp;$D308,$E$200:$E$257,0),MATCH($D$8&amp;H$306,$F$199:$BG$199,0)),""))</f>
        <v/>
      </c>
      <c r="I308" s="775" t="str">
        <f>IF($E308="Otro (ud)","-",IFERROR(INDEX($F$200:$BG$257,MATCH($E308&amp;$D308,$E$200:$E$257,0),MATCH($D$8&amp;I$306,$F$199:$BG$199,0)),""))</f>
        <v/>
      </c>
      <c r="J308" s="64">
        <f>'4. Vehículos y maquinaria'!L40</f>
        <v>0</v>
      </c>
      <c r="K308" s="64">
        <f>'4. Vehículos y maquinaria'!M40</f>
        <v>0</v>
      </c>
      <c r="L308" s="64">
        <f>'4. Vehículos y maquinaria'!N40</f>
        <v>0</v>
      </c>
      <c r="M308" s="65" t="str">
        <f>IFERROR(IF($E308="Otro (ud)",$F308*$J308,$F308*$G308),"")</f>
        <v/>
      </c>
      <c r="N308" s="65" t="str">
        <f>IFERROR(IF($E308="Otro (ud)",$F308*$K308,IF($H308="-",0,$F308*$H308)),"")</f>
        <v/>
      </c>
      <c r="O308" s="65" t="str">
        <f>IFERROR(IF($E308="Otro (ud)",$F308*$L308,IF($I308="-",0,$F308*$I308)),"")</f>
        <v/>
      </c>
      <c r="P308" s="66" t="str">
        <f t="shared" ref="P308:P327" si="21">IFERROR($M308+$N308*$H$13/1000+$O308*$H$14/1000,"")</f>
        <v/>
      </c>
      <c r="AQ308" s="86"/>
      <c r="AR308" s="86"/>
      <c r="AS308" s="86"/>
      <c r="AT308" s="86"/>
      <c r="AU308" s="86"/>
      <c r="AV308" s="86"/>
      <c r="AW308" s="86"/>
      <c r="AX308" s="86"/>
      <c r="AY308" s="86"/>
      <c r="AZ308" s="80"/>
      <c r="BA308" s="80"/>
      <c r="BB308" s="86"/>
      <c r="BC308" s="86"/>
      <c r="BF308" s="86"/>
    </row>
    <row r="309" spans="1:58" ht="18" customHeight="1" x14ac:dyDescent="0.25">
      <c r="A309" s="96"/>
      <c r="B309" s="80"/>
      <c r="C309" s="63" t="str">
        <f>IF(ISTEXT('4. Vehículos y maquinaria'!E41),'4. Vehículos y maquinaria'!E41,"")</f>
        <v/>
      </c>
      <c r="D309" s="63">
        <f>'4. Vehículos y maquinaria'!F41</f>
        <v>0</v>
      </c>
      <c r="E309" s="63">
        <f>'4. Vehículos y maquinaria'!G41</f>
        <v>0</v>
      </c>
      <c r="F309" s="64">
        <f>'4. Vehículos y maquinaria'!H41</f>
        <v>0</v>
      </c>
      <c r="G309" s="775" t="str">
        <f t="shared" ref="G309:I326" si="22">IF($E309="Otro (ud)","-",IFERROR(INDEX($F$200:$BG$257,MATCH($E309&amp;$D309,$E$200:$E$257,0),MATCH($D$8&amp;G$306,$F$199:$BG$199,0)),""))</f>
        <v/>
      </c>
      <c r="H309" s="775" t="str">
        <f t="shared" si="22"/>
        <v/>
      </c>
      <c r="I309" s="775" t="str">
        <f t="shared" si="22"/>
        <v/>
      </c>
      <c r="J309" s="64">
        <f>'4. Vehículos y maquinaria'!L41</f>
        <v>0</v>
      </c>
      <c r="K309" s="64">
        <f>'4. Vehículos y maquinaria'!M41</f>
        <v>0</v>
      </c>
      <c r="L309" s="64">
        <f>'4. Vehículos y maquinaria'!N41</f>
        <v>0</v>
      </c>
      <c r="M309" s="65" t="str">
        <f t="shared" ref="M309:M326" si="23">IFERROR(IF($E309="Otro (ud)",$F309*$J309,$F309*$G309),"")</f>
        <v/>
      </c>
      <c r="N309" s="65" t="str">
        <f t="shared" ref="N309:N326" si="24">IFERROR(IF($E309="Otro (ud)",$F309*$K309,IF($H309="-",0,$F309*$H309)),"")</f>
        <v/>
      </c>
      <c r="O309" s="65" t="str">
        <f t="shared" ref="O309:O326" si="25">IFERROR(IF($E309="Otro (ud)",$F309*$L309,IF($I309="-",0,$F309*$I309)),"")</f>
        <v/>
      </c>
      <c r="P309" s="66" t="str">
        <f t="shared" si="21"/>
        <v/>
      </c>
      <c r="AQ309" s="86"/>
      <c r="AR309" s="86"/>
      <c r="AS309" s="86"/>
      <c r="AT309" s="86"/>
      <c r="AU309" s="86"/>
      <c r="AV309" s="86"/>
      <c r="AW309" s="86"/>
      <c r="AX309" s="86"/>
      <c r="AY309" s="86"/>
      <c r="AZ309" s="80"/>
      <c r="BA309" s="80"/>
      <c r="BB309" s="86"/>
      <c r="BC309" s="86"/>
      <c r="BF309" s="86"/>
    </row>
    <row r="310" spans="1:58" ht="18" customHeight="1" x14ac:dyDescent="0.25">
      <c r="A310" s="96"/>
      <c r="B310" s="80"/>
      <c r="C310" s="63" t="str">
        <f>IF(ISTEXT('4. Vehículos y maquinaria'!E42),'4. Vehículos y maquinaria'!E42,"")</f>
        <v/>
      </c>
      <c r="D310" s="63">
        <f>'4. Vehículos y maquinaria'!F42</f>
        <v>0</v>
      </c>
      <c r="E310" s="63">
        <f>'4. Vehículos y maquinaria'!G42</f>
        <v>0</v>
      </c>
      <c r="F310" s="64">
        <f>'4. Vehículos y maquinaria'!H42</f>
        <v>0</v>
      </c>
      <c r="G310" s="775" t="str">
        <f t="shared" si="22"/>
        <v/>
      </c>
      <c r="H310" s="775" t="str">
        <f t="shared" si="22"/>
        <v/>
      </c>
      <c r="I310" s="775" t="str">
        <f t="shared" si="22"/>
        <v/>
      </c>
      <c r="J310" s="64">
        <f>'4. Vehículos y maquinaria'!L42</f>
        <v>0</v>
      </c>
      <c r="K310" s="64">
        <f>'4. Vehículos y maquinaria'!M42</f>
        <v>0</v>
      </c>
      <c r="L310" s="64">
        <f>'4. Vehículos y maquinaria'!N42</f>
        <v>0</v>
      </c>
      <c r="M310" s="65" t="str">
        <f t="shared" si="23"/>
        <v/>
      </c>
      <c r="N310" s="65" t="str">
        <f t="shared" si="24"/>
        <v/>
      </c>
      <c r="O310" s="65" t="str">
        <f t="shared" si="25"/>
        <v/>
      </c>
      <c r="P310" s="66" t="str">
        <f t="shared" si="21"/>
        <v/>
      </c>
      <c r="AQ310" s="86"/>
      <c r="AR310" s="86"/>
      <c r="AS310" s="86"/>
      <c r="AT310" s="86"/>
      <c r="AU310" s="86"/>
      <c r="AV310" s="86"/>
      <c r="AW310" s="86"/>
      <c r="AX310" s="86"/>
      <c r="AY310" s="86"/>
      <c r="AZ310" s="80"/>
      <c r="BA310" s="80"/>
      <c r="BB310" s="86"/>
      <c r="BC310" s="86"/>
      <c r="BF310" s="86"/>
    </row>
    <row r="311" spans="1:58" ht="18" customHeight="1" x14ac:dyDescent="0.25">
      <c r="A311" s="96"/>
      <c r="B311" s="80"/>
      <c r="C311" s="63" t="str">
        <f>IF(ISTEXT('4. Vehículos y maquinaria'!E43),'4. Vehículos y maquinaria'!E43,"")</f>
        <v/>
      </c>
      <c r="D311" s="63">
        <f>'4. Vehículos y maquinaria'!F43</f>
        <v>0</v>
      </c>
      <c r="E311" s="63">
        <f>'4. Vehículos y maquinaria'!G43</f>
        <v>0</v>
      </c>
      <c r="F311" s="64">
        <f>'4. Vehículos y maquinaria'!H43</f>
        <v>0</v>
      </c>
      <c r="G311" s="775" t="str">
        <f t="shared" si="22"/>
        <v/>
      </c>
      <c r="H311" s="775" t="str">
        <f t="shared" si="22"/>
        <v/>
      </c>
      <c r="I311" s="775" t="str">
        <f t="shared" si="22"/>
        <v/>
      </c>
      <c r="J311" s="64">
        <f>'4. Vehículos y maquinaria'!L43</f>
        <v>0</v>
      </c>
      <c r="K311" s="64">
        <f>'4. Vehículos y maquinaria'!M43</f>
        <v>0</v>
      </c>
      <c r="L311" s="64">
        <f>'4. Vehículos y maquinaria'!N43</f>
        <v>0</v>
      </c>
      <c r="M311" s="65" t="str">
        <f t="shared" si="23"/>
        <v/>
      </c>
      <c r="N311" s="65" t="str">
        <f t="shared" si="24"/>
        <v/>
      </c>
      <c r="O311" s="65" t="str">
        <f t="shared" si="25"/>
        <v/>
      </c>
      <c r="P311" s="66" t="str">
        <f t="shared" si="21"/>
        <v/>
      </c>
      <c r="AQ311" s="86"/>
      <c r="AR311" s="86"/>
      <c r="AS311" s="86"/>
      <c r="AT311" s="86"/>
      <c r="AU311" s="86"/>
      <c r="AV311" s="86"/>
      <c r="AW311" s="86"/>
      <c r="AX311" s="86"/>
      <c r="AY311" s="86"/>
      <c r="AZ311" s="80"/>
      <c r="BA311" s="80"/>
      <c r="BB311" s="86"/>
      <c r="BC311" s="86"/>
      <c r="BF311" s="86"/>
    </row>
    <row r="312" spans="1:58" ht="18" customHeight="1" x14ac:dyDescent="0.25">
      <c r="A312" s="96"/>
      <c r="B312" s="80"/>
      <c r="C312" s="63" t="str">
        <f>IF(ISTEXT('4. Vehículos y maquinaria'!E44),'4. Vehículos y maquinaria'!E44,"")</f>
        <v/>
      </c>
      <c r="D312" s="63">
        <f>'4. Vehículos y maquinaria'!F44</f>
        <v>0</v>
      </c>
      <c r="E312" s="63">
        <f>'4. Vehículos y maquinaria'!G44</f>
        <v>0</v>
      </c>
      <c r="F312" s="64">
        <f>'4. Vehículos y maquinaria'!H44</f>
        <v>0</v>
      </c>
      <c r="G312" s="775" t="str">
        <f t="shared" si="22"/>
        <v/>
      </c>
      <c r="H312" s="775" t="str">
        <f t="shared" si="22"/>
        <v/>
      </c>
      <c r="I312" s="775" t="str">
        <f t="shared" si="22"/>
        <v/>
      </c>
      <c r="J312" s="64">
        <f>'4. Vehículos y maquinaria'!L44</f>
        <v>0</v>
      </c>
      <c r="K312" s="64">
        <f>'4. Vehículos y maquinaria'!M44</f>
        <v>0</v>
      </c>
      <c r="L312" s="64">
        <f>'4. Vehículos y maquinaria'!N44</f>
        <v>0</v>
      </c>
      <c r="M312" s="65" t="str">
        <f t="shared" si="23"/>
        <v/>
      </c>
      <c r="N312" s="65" t="str">
        <f t="shared" si="24"/>
        <v/>
      </c>
      <c r="O312" s="65" t="str">
        <f t="shared" si="25"/>
        <v/>
      </c>
      <c r="P312" s="66" t="str">
        <f t="shared" si="21"/>
        <v/>
      </c>
      <c r="AQ312" s="86"/>
      <c r="AR312" s="86"/>
      <c r="AS312" s="86"/>
      <c r="AT312" s="86"/>
      <c r="AU312" s="86"/>
      <c r="AV312" s="86"/>
      <c r="AW312" s="86"/>
      <c r="AX312" s="86"/>
      <c r="AY312" s="86"/>
      <c r="AZ312" s="80"/>
      <c r="BA312" s="80"/>
      <c r="BB312" s="86"/>
      <c r="BC312" s="86"/>
      <c r="BF312" s="86"/>
    </row>
    <row r="313" spans="1:58" ht="18" customHeight="1" x14ac:dyDescent="0.25">
      <c r="A313" s="96"/>
      <c r="B313" s="80"/>
      <c r="C313" s="63" t="str">
        <f>IF(ISTEXT('4. Vehículos y maquinaria'!E45),'4. Vehículos y maquinaria'!E45,"")</f>
        <v/>
      </c>
      <c r="D313" s="63">
        <f>'4. Vehículos y maquinaria'!F45</f>
        <v>0</v>
      </c>
      <c r="E313" s="63">
        <f>'4. Vehículos y maquinaria'!G45</f>
        <v>0</v>
      </c>
      <c r="F313" s="64">
        <f>'4. Vehículos y maquinaria'!H45</f>
        <v>0</v>
      </c>
      <c r="G313" s="775" t="str">
        <f t="shared" si="22"/>
        <v/>
      </c>
      <c r="H313" s="775" t="str">
        <f t="shared" si="22"/>
        <v/>
      </c>
      <c r="I313" s="775" t="str">
        <f t="shared" si="22"/>
        <v/>
      </c>
      <c r="J313" s="64">
        <f>'4. Vehículos y maquinaria'!L45</f>
        <v>0</v>
      </c>
      <c r="K313" s="64">
        <f>'4. Vehículos y maquinaria'!M45</f>
        <v>0</v>
      </c>
      <c r="L313" s="64">
        <f>'4. Vehículos y maquinaria'!N45</f>
        <v>0</v>
      </c>
      <c r="M313" s="65" t="str">
        <f t="shared" si="23"/>
        <v/>
      </c>
      <c r="N313" s="65" t="str">
        <f t="shared" si="24"/>
        <v/>
      </c>
      <c r="O313" s="65" t="str">
        <f t="shared" si="25"/>
        <v/>
      </c>
      <c r="P313" s="66" t="str">
        <f t="shared" si="21"/>
        <v/>
      </c>
      <c r="AQ313" s="86"/>
      <c r="AR313" s="86"/>
      <c r="AS313" s="86"/>
      <c r="AT313" s="86"/>
      <c r="AU313" s="86"/>
      <c r="AV313" s="86"/>
      <c r="AW313" s="86"/>
      <c r="AX313" s="86"/>
      <c r="AY313" s="86"/>
      <c r="AZ313" s="80"/>
      <c r="BA313" s="80"/>
      <c r="BB313" s="86"/>
      <c r="BC313" s="86"/>
      <c r="BF313" s="86"/>
    </row>
    <row r="314" spans="1:58" ht="18" customHeight="1" x14ac:dyDescent="0.25">
      <c r="A314" s="96"/>
      <c r="B314" s="80"/>
      <c r="C314" s="63" t="str">
        <f>IF(ISTEXT('4. Vehículos y maquinaria'!E46),'4. Vehículos y maquinaria'!E46,"")</f>
        <v/>
      </c>
      <c r="D314" s="63">
        <f>'4. Vehículos y maquinaria'!F46</f>
        <v>0</v>
      </c>
      <c r="E314" s="63">
        <f>'4. Vehículos y maquinaria'!G46</f>
        <v>0</v>
      </c>
      <c r="F314" s="64">
        <f>'4. Vehículos y maquinaria'!H46</f>
        <v>0</v>
      </c>
      <c r="G314" s="775" t="str">
        <f t="shared" si="22"/>
        <v/>
      </c>
      <c r="H314" s="775" t="str">
        <f t="shared" si="22"/>
        <v/>
      </c>
      <c r="I314" s="775" t="str">
        <f t="shared" si="22"/>
        <v/>
      </c>
      <c r="J314" s="64">
        <f>'4. Vehículos y maquinaria'!L46</f>
        <v>0</v>
      </c>
      <c r="K314" s="64">
        <f>'4. Vehículos y maquinaria'!M46</f>
        <v>0</v>
      </c>
      <c r="L314" s="64">
        <f>'4. Vehículos y maquinaria'!N46</f>
        <v>0</v>
      </c>
      <c r="M314" s="65" t="str">
        <f t="shared" si="23"/>
        <v/>
      </c>
      <c r="N314" s="65" t="str">
        <f t="shared" si="24"/>
        <v/>
      </c>
      <c r="O314" s="65" t="str">
        <f t="shared" si="25"/>
        <v/>
      </c>
      <c r="P314" s="66" t="str">
        <f t="shared" si="21"/>
        <v/>
      </c>
      <c r="AQ314" s="86"/>
      <c r="AR314" s="86"/>
      <c r="AS314" s="86"/>
      <c r="AT314" s="86"/>
      <c r="AU314" s="86"/>
      <c r="AV314" s="86"/>
      <c r="AW314" s="86"/>
      <c r="AX314" s="86"/>
      <c r="AY314" s="86"/>
      <c r="AZ314" s="80"/>
      <c r="BA314" s="80"/>
      <c r="BB314" s="86"/>
      <c r="BC314" s="86"/>
      <c r="BF314" s="86"/>
    </row>
    <row r="315" spans="1:58" ht="18" customHeight="1" x14ac:dyDescent="0.25">
      <c r="A315" s="96"/>
      <c r="B315" s="80"/>
      <c r="C315" s="63" t="str">
        <f>IF(ISTEXT('4. Vehículos y maquinaria'!E47),'4. Vehículos y maquinaria'!E47,"")</f>
        <v/>
      </c>
      <c r="D315" s="63">
        <f>'4. Vehículos y maquinaria'!F47</f>
        <v>0</v>
      </c>
      <c r="E315" s="63">
        <f>'4. Vehículos y maquinaria'!G47</f>
        <v>0</v>
      </c>
      <c r="F315" s="64">
        <f>'4. Vehículos y maquinaria'!H47</f>
        <v>0</v>
      </c>
      <c r="G315" s="775" t="str">
        <f t="shared" si="22"/>
        <v/>
      </c>
      <c r="H315" s="775" t="str">
        <f t="shared" si="22"/>
        <v/>
      </c>
      <c r="I315" s="775" t="str">
        <f t="shared" si="22"/>
        <v/>
      </c>
      <c r="J315" s="64">
        <f>'4. Vehículos y maquinaria'!L47</f>
        <v>0</v>
      </c>
      <c r="K315" s="64">
        <f>'4. Vehículos y maquinaria'!M47</f>
        <v>0</v>
      </c>
      <c r="L315" s="64">
        <f>'4. Vehículos y maquinaria'!N47</f>
        <v>0</v>
      </c>
      <c r="M315" s="65" t="str">
        <f t="shared" si="23"/>
        <v/>
      </c>
      <c r="N315" s="65" t="str">
        <f t="shared" si="24"/>
        <v/>
      </c>
      <c r="O315" s="65" t="str">
        <f t="shared" si="25"/>
        <v/>
      </c>
      <c r="P315" s="66" t="str">
        <f t="shared" si="21"/>
        <v/>
      </c>
      <c r="AQ315" s="86"/>
      <c r="AR315" s="86"/>
      <c r="AS315" s="86"/>
      <c r="AT315" s="86"/>
      <c r="AU315" s="86"/>
      <c r="AV315" s="86"/>
      <c r="AW315" s="86"/>
      <c r="AX315" s="86"/>
      <c r="AY315" s="86"/>
      <c r="AZ315" s="80"/>
      <c r="BA315" s="80"/>
      <c r="BB315" s="24"/>
    </row>
    <row r="316" spans="1:58" ht="18" customHeight="1" x14ac:dyDescent="0.25">
      <c r="A316" s="96"/>
      <c r="B316" s="80"/>
      <c r="C316" s="63" t="str">
        <f>IF(ISTEXT('4. Vehículos y maquinaria'!E48),'4. Vehículos y maquinaria'!E48,"")</f>
        <v/>
      </c>
      <c r="D316" s="63">
        <f>'4. Vehículos y maquinaria'!F48</f>
        <v>0</v>
      </c>
      <c r="E316" s="63">
        <f>'4. Vehículos y maquinaria'!G48</f>
        <v>0</v>
      </c>
      <c r="F316" s="64">
        <f>'4. Vehículos y maquinaria'!H48</f>
        <v>0</v>
      </c>
      <c r="G316" s="775" t="str">
        <f t="shared" si="22"/>
        <v/>
      </c>
      <c r="H316" s="775" t="str">
        <f t="shared" si="22"/>
        <v/>
      </c>
      <c r="I316" s="775" t="str">
        <f t="shared" si="22"/>
        <v/>
      </c>
      <c r="J316" s="64">
        <f>'4. Vehículos y maquinaria'!L48</f>
        <v>0</v>
      </c>
      <c r="K316" s="64">
        <f>'4. Vehículos y maquinaria'!M48</f>
        <v>0</v>
      </c>
      <c r="L316" s="64">
        <f>'4. Vehículos y maquinaria'!N48</f>
        <v>0</v>
      </c>
      <c r="M316" s="65" t="str">
        <f t="shared" si="23"/>
        <v/>
      </c>
      <c r="N316" s="65" t="str">
        <f t="shared" si="24"/>
        <v/>
      </c>
      <c r="O316" s="65" t="str">
        <f t="shared" si="25"/>
        <v/>
      </c>
      <c r="P316" s="66" t="str">
        <f t="shared" si="21"/>
        <v/>
      </c>
      <c r="AQ316" s="86"/>
      <c r="AR316" s="86"/>
      <c r="AS316" s="86"/>
      <c r="AT316" s="86"/>
      <c r="AU316" s="86"/>
      <c r="AV316" s="86"/>
      <c r="AW316" s="86"/>
      <c r="AX316" s="86"/>
      <c r="AY316" s="86"/>
      <c r="AZ316" s="80"/>
      <c r="BA316" s="80"/>
      <c r="BB316" s="24"/>
    </row>
    <row r="317" spans="1:58" ht="18" customHeight="1" x14ac:dyDescent="0.25">
      <c r="A317" s="96"/>
      <c r="B317" s="80"/>
      <c r="C317" s="63" t="str">
        <f>IF(ISTEXT('4. Vehículos y maquinaria'!E49),'4. Vehículos y maquinaria'!E49,"")</f>
        <v/>
      </c>
      <c r="D317" s="63">
        <f>'4. Vehículos y maquinaria'!F49</f>
        <v>0</v>
      </c>
      <c r="E317" s="63">
        <f>'4. Vehículos y maquinaria'!G49</f>
        <v>0</v>
      </c>
      <c r="F317" s="64">
        <f>'4. Vehículos y maquinaria'!H49</f>
        <v>0</v>
      </c>
      <c r="G317" s="775" t="str">
        <f t="shared" si="22"/>
        <v/>
      </c>
      <c r="H317" s="775" t="str">
        <f t="shared" si="22"/>
        <v/>
      </c>
      <c r="I317" s="775" t="str">
        <f t="shared" si="22"/>
        <v/>
      </c>
      <c r="J317" s="64">
        <f>'4. Vehículos y maquinaria'!L49</f>
        <v>0</v>
      </c>
      <c r="K317" s="64">
        <f>'4. Vehículos y maquinaria'!M49</f>
        <v>0</v>
      </c>
      <c r="L317" s="64">
        <f>'4. Vehículos y maquinaria'!N49</f>
        <v>0</v>
      </c>
      <c r="M317" s="65" t="str">
        <f t="shared" si="23"/>
        <v/>
      </c>
      <c r="N317" s="65" t="str">
        <f t="shared" si="24"/>
        <v/>
      </c>
      <c r="O317" s="65" t="str">
        <f t="shared" si="25"/>
        <v/>
      </c>
      <c r="P317" s="66" t="str">
        <f t="shared" si="21"/>
        <v/>
      </c>
      <c r="AQ317" s="86"/>
      <c r="AR317" s="86"/>
      <c r="AS317" s="86"/>
      <c r="AT317" s="86"/>
      <c r="AU317" s="86"/>
      <c r="AV317" s="86"/>
      <c r="AW317" s="86"/>
      <c r="AX317" s="86"/>
      <c r="AY317" s="86"/>
      <c r="AZ317" s="80"/>
      <c r="BA317" s="80"/>
      <c r="BB317" s="24"/>
    </row>
    <row r="318" spans="1:58" ht="18" customHeight="1" x14ac:dyDescent="0.25">
      <c r="A318" s="96"/>
      <c r="B318" s="80"/>
      <c r="C318" s="63" t="str">
        <f>IF(ISTEXT('4. Vehículos y maquinaria'!E50),'4. Vehículos y maquinaria'!E50,"")</f>
        <v/>
      </c>
      <c r="D318" s="63">
        <f>'4. Vehículos y maquinaria'!F50</f>
        <v>0</v>
      </c>
      <c r="E318" s="63">
        <f>'4. Vehículos y maquinaria'!G50</f>
        <v>0</v>
      </c>
      <c r="F318" s="64">
        <f>'4. Vehículos y maquinaria'!H50</f>
        <v>0</v>
      </c>
      <c r="G318" s="775" t="str">
        <f t="shared" si="22"/>
        <v/>
      </c>
      <c r="H318" s="775" t="str">
        <f t="shared" si="22"/>
        <v/>
      </c>
      <c r="I318" s="775" t="str">
        <f t="shared" si="22"/>
        <v/>
      </c>
      <c r="J318" s="64">
        <f>'4. Vehículos y maquinaria'!L50</f>
        <v>0</v>
      </c>
      <c r="K318" s="64">
        <f>'4. Vehículos y maquinaria'!M50</f>
        <v>0</v>
      </c>
      <c r="L318" s="64">
        <f>'4. Vehículos y maquinaria'!N50</f>
        <v>0</v>
      </c>
      <c r="M318" s="65" t="str">
        <f t="shared" si="23"/>
        <v/>
      </c>
      <c r="N318" s="65" t="str">
        <f t="shared" si="24"/>
        <v/>
      </c>
      <c r="O318" s="65" t="str">
        <f t="shared" si="25"/>
        <v/>
      </c>
      <c r="P318" s="66" t="str">
        <f t="shared" si="21"/>
        <v/>
      </c>
      <c r="AQ318" s="86"/>
      <c r="AR318" s="86"/>
      <c r="AS318" s="86"/>
      <c r="AT318" s="86"/>
      <c r="AU318" s="86"/>
      <c r="AV318" s="86"/>
      <c r="AW318" s="86"/>
      <c r="AX318" s="86"/>
      <c r="AY318" s="86"/>
      <c r="AZ318" s="80"/>
      <c r="BA318" s="80"/>
      <c r="BB318" s="24"/>
    </row>
    <row r="319" spans="1:58" ht="18" customHeight="1" x14ac:dyDescent="0.25">
      <c r="A319" s="96"/>
      <c r="B319" s="80"/>
      <c r="C319" s="63" t="str">
        <f>IF(ISTEXT('4. Vehículos y maquinaria'!E51),'4. Vehículos y maquinaria'!E51,"")</f>
        <v/>
      </c>
      <c r="D319" s="63">
        <f>'4. Vehículos y maquinaria'!F51</f>
        <v>0</v>
      </c>
      <c r="E319" s="63">
        <f>'4. Vehículos y maquinaria'!G51</f>
        <v>0</v>
      </c>
      <c r="F319" s="64">
        <f>'4. Vehículos y maquinaria'!H51</f>
        <v>0</v>
      </c>
      <c r="G319" s="775" t="str">
        <f t="shared" si="22"/>
        <v/>
      </c>
      <c r="H319" s="775" t="str">
        <f t="shared" si="22"/>
        <v/>
      </c>
      <c r="I319" s="775" t="str">
        <f t="shared" si="22"/>
        <v/>
      </c>
      <c r="J319" s="64">
        <f>'4. Vehículos y maquinaria'!L51</f>
        <v>0</v>
      </c>
      <c r="K319" s="64">
        <f>'4. Vehículos y maquinaria'!M51</f>
        <v>0</v>
      </c>
      <c r="L319" s="64">
        <f>'4. Vehículos y maquinaria'!N51</f>
        <v>0</v>
      </c>
      <c r="M319" s="65" t="str">
        <f t="shared" si="23"/>
        <v/>
      </c>
      <c r="N319" s="65" t="str">
        <f t="shared" si="24"/>
        <v/>
      </c>
      <c r="O319" s="65" t="str">
        <f t="shared" si="25"/>
        <v/>
      </c>
      <c r="P319" s="66" t="str">
        <f t="shared" si="21"/>
        <v/>
      </c>
      <c r="AQ319" s="86"/>
      <c r="AR319" s="86"/>
      <c r="AS319" s="86"/>
      <c r="AT319" s="86"/>
      <c r="AU319" s="86"/>
      <c r="AV319" s="86"/>
      <c r="AW319" s="86"/>
      <c r="AX319" s="86"/>
      <c r="AY319" s="86"/>
      <c r="AZ319" s="80"/>
      <c r="BA319" s="80"/>
      <c r="BB319" s="24"/>
    </row>
    <row r="320" spans="1:58" ht="18" customHeight="1" x14ac:dyDescent="0.25">
      <c r="C320" s="63" t="str">
        <f>IF(ISTEXT('4. Vehículos y maquinaria'!E52),'4. Vehículos y maquinaria'!E52,"")</f>
        <v/>
      </c>
      <c r="D320" s="63">
        <f>'4. Vehículos y maquinaria'!F52</f>
        <v>0</v>
      </c>
      <c r="E320" s="63">
        <f>'4. Vehículos y maquinaria'!G52</f>
        <v>0</v>
      </c>
      <c r="F320" s="64">
        <f>'4. Vehículos y maquinaria'!H52</f>
        <v>0</v>
      </c>
      <c r="G320" s="775" t="str">
        <f t="shared" si="22"/>
        <v/>
      </c>
      <c r="H320" s="775" t="str">
        <f t="shared" si="22"/>
        <v/>
      </c>
      <c r="I320" s="775" t="str">
        <f t="shared" si="22"/>
        <v/>
      </c>
      <c r="J320" s="64">
        <f>'4. Vehículos y maquinaria'!L52</f>
        <v>0</v>
      </c>
      <c r="K320" s="64">
        <f>'4. Vehículos y maquinaria'!M52</f>
        <v>0</v>
      </c>
      <c r="L320" s="64">
        <f>'4. Vehículos y maquinaria'!N52</f>
        <v>0</v>
      </c>
      <c r="M320" s="65" t="str">
        <f t="shared" si="23"/>
        <v/>
      </c>
      <c r="N320" s="65" t="str">
        <f t="shared" si="24"/>
        <v/>
      </c>
      <c r="O320" s="65" t="str">
        <f t="shared" si="25"/>
        <v/>
      </c>
      <c r="P320" s="66" t="str">
        <f t="shared" si="21"/>
        <v/>
      </c>
      <c r="BB320" s="24"/>
    </row>
    <row r="321" spans="1:54" ht="18" customHeight="1" x14ac:dyDescent="0.25">
      <c r="C321" s="63" t="str">
        <f>IF(ISTEXT('4. Vehículos y maquinaria'!E53),'4. Vehículos y maquinaria'!E53,"")</f>
        <v/>
      </c>
      <c r="D321" s="63">
        <f>'4. Vehículos y maquinaria'!F53</f>
        <v>0</v>
      </c>
      <c r="E321" s="63">
        <f>'4. Vehículos y maquinaria'!G53</f>
        <v>0</v>
      </c>
      <c r="F321" s="64">
        <f>'4. Vehículos y maquinaria'!H53</f>
        <v>0</v>
      </c>
      <c r="G321" s="775" t="str">
        <f t="shared" si="22"/>
        <v/>
      </c>
      <c r="H321" s="775" t="str">
        <f t="shared" si="22"/>
        <v/>
      </c>
      <c r="I321" s="775" t="str">
        <f t="shared" si="22"/>
        <v/>
      </c>
      <c r="J321" s="64">
        <f>'4. Vehículos y maquinaria'!L53</f>
        <v>0</v>
      </c>
      <c r="K321" s="64">
        <f>'4. Vehículos y maquinaria'!M53</f>
        <v>0</v>
      </c>
      <c r="L321" s="64">
        <f>'4. Vehículos y maquinaria'!N53</f>
        <v>0</v>
      </c>
      <c r="M321" s="65" t="str">
        <f t="shared" si="23"/>
        <v/>
      </c>
      <c r="N321" s="65" t="str">
        <f t="shared" si="24"/>
        <v/>
      </c>
      <c r="O321" s="65" t="str">
        <f t="shared" si="25"/>
        <v/>
      </c>
      <c r="P321" s="66" t="str">
        <f t="shared" si="21"/>
        <v/>
      </c>
      <c r="BB321" s="24"/>
    </row>
    <row r="322" spans="1:54" ht="18" customHeight="1" x14ac:dyDescent="0.25">
      <c r="C322" s="63" t="str">
        <f>IF(ISTEXT('4. Vehículos y maquinaria'!E54),'4. Vehículos y maquinaria'!E54,"")</f>
        <v/>
      </c>
      <c r="D322" s="63">
        <f>'4. Vehículos y maquinaria'!F54</f>
        <v>0</v>
      </c>
      <c r="E322" s="63">
        <f>'4. Vehículos y maquinaria'!G54</f>
        <v>0</v>
      </c>
      <c r="F322" s="64">
        <f>'4. Vehículos y maquinaria'!H54</f>
        <v>0</v>
      </c>
      <c r="G322" s="775" t="str">
        <f t="shared" si="22"/>
        <v/>
      </c>
      <c r="H322" s="775" t="str">
        <f t="shared" si="22"/>
        <v/>
      </c>
      <c r="I322" s="775" t="str">
        <f t="shared" si="22"/>
        <v/>
      </c>
      <c r="J322" s="64">
        <f>'4. Vehículos y maquinaria'!L54</f>
        <v>0</v>
      </c>
      <c r="K322" s="64">
        <f>'4. Vehículos y maquinaria'!M54</f>
        <v>0</v>
      </c>
      <c r="L322" s="64">
        <f>'4. Vehículos y maquinaria'!N54</f>
        <v>0</v>
      </c>
      <c r="M322" s="65" t="str">
        <f t="shared" si="23"/>
        <v/>
      </c>
      <c r="N322" s="65" t="str">
        <f t="shared" si="24"/>
        <v/>
      </c>
      <c r="O322" s="65" t="str">
        <f t="shared" si="25"/>
        <v/>
      </c>
      <c r="P322" s="66" t="str">
        <f t="shared" si="21"/>
        <v/>
      </c>
      <c r="BB322" s="24"/>
    </row>
    <row r="323" spans="1:54" ht="18" customHeight="1" x14ac:dyDescent="0.25">
      <c r="C323" s="63" t="str">
        <f>IF(ISTEXT('4. Vehículos y maquinaria'!E55),'4. Vehículos y maquinaria'!E55,"")</f>
        <v/>
      </c>
      <c r="D323" s="63">
        <f>'4. Vehículos y maquinaria'!F55</f>
        <v>0</v>
      </c>
      <c r="E323" s="63">
        <f>'4. Vehículos y maquinaria'!G55</f>
        <v>0</v>
      </c>
      <c r="F323" s="64">
        <f>'4. Vehículos y maquinaria'!H55</f>
        <v>0</v>
      </c>
      <c r="G323" s="775" t="str">
        <f t="shared" si="22"/>
        <v/>
      </c>
      <c r="H323" s="775" t="str">
        <f t="shared" si="22"/>
        <v/>
      </c>
      <c r="I323" s="775" t="str">
        <f t="shared" si="22"/>
        <v/>
      </c>
      <c r="J323" s="64">
        <f>'4. Vehículos y maquinaria'!L55</f>
        <v>0</v>
      </c>
      <c r="K323" s="64">
        <f>'4. Vehículos y maquinaria'!M55</f>
        <v>0</v>
      </c>
      <c r="L323" s="64">
        <f>'4. Vehículos y maquinaria'!N55</f>
        <v>0</v>
      </c>
      <c r="M323" s="65" t="str">
        <f t="shared" si="23"/>
        <v/>
      </c>
      <c r="N323" s="65" t="str">
        <f t="shared" si="24"/>
        <v/>
      </c>
      <c r="O323" s="65" t="str">
        <f t="shared" si="25"/>
        <v/>
      </c>
      <c r="P323" s="66" t="str">
        <f t="shared" si="21"/>
        <v/>
      </c>
    </row>
    <row r="324" spans="1:54" ht="18" customHeight="1" x14ac:dyDescent="0.25">
      <c r="C324" s="63" t="str">
        <f>IF(ISTEXT('4. Vehículos y maquinaria'!E56),'4. Vehículos y maquinaria'!E56,"")</f>
        <v/>
      </c>
      <c r="D324" s="63">
        <f>'4. Vehículos y maquinaria'!F56</f>
        <v>0</v>
      </c>
      <c r="E324" s="63">
        <f>'4. Vehículos y maquinaria'!G56</f>
        <v>0</v>
      </c>
      <c r="F324" s="64">
        <f>'4. Vehículos y maquinaria'!H56</f>
        <v>0</v>
      </c>
      <c r="G324" s="775" t="str">
        <f t="shared" si="22"/>
        <v/>
      </c>
      <c r="H324" s="775" t="str">
        <f t="shared" si="22"/>
        <v/>
      </c>
      <c r="I324" s="775" t="str">
        <f t="shared" si="22"/>
        <v/>
      </c>
      <c r="J324" s="64">
        <f>'4. Vehículos y maquinaria'!L56</f>
        <v>0</v>
      </c>
      <c r="K324" s="64">
        <f>'4. Vehículos y maquinaria'!M56</f>
        <v>0</v>
      </c>
      <c r="L324" s="64">
        <f>'4. Vehículos y maquinaria'!N56</f>
        <v>0</v>
      </c>
      <c r="M324" s="65" t="str">
        <f t="shared" si="23"/>
        <v/>
      </c>
      <c r="N324" s="65" t="str">
        <f t="shared" si="24"/>
        <v/>
      </c>
      <c r="O324" s="65" t="str">
        <f t="shared" si="25"/>
        <v/>
      </c>
      <c r="P324" s="66" t="str">
        <f t="shared" si="21"/>
        <v/>
      </c>
    </row>
    <row r="325" spans="1:54" ht="18" customHeight="1" x14ac:dyDescent="0.25">
      <c r="C325" s="63" t="str">
        <f>IF(ISTEXT('4. Vehículos y maquinaria'!E57),'4. Vehículos y maquinaria'!E57,"")</f>
        <v/>
      </c>
      <c r="D325" s="63">
        <f>'4. Vehículos y maquinaria'!F57</f>
        <v>0</v>
      </c>
      <c r="E325" s="63">
        <f>'4. Vehículos y maquinaria'!G57</f>
        <v>0</v>
      </c>
      <c r="F325" s="64">
        <f>'4. Vehículos y maquinaria'!H57</f>
        <v>0</v>
      </c>
      <c r="G325" s="775" t="str">
        <f t="shared" si="22"/>
        <v/>
      </c>
      <c r="H325" s="775" t="str">
        <f t="shared" si="22"/>
        <v/>
      </c>
      <c r="I325" s="775" t="str">
        <f t="shared" si="22"/>
        <v/>
      </c>
      <c r="J325" s="64">
        <f>'4. Vehículos y maquinaria'!L57</f>
        <v>0</v>
      </c>
      <c r="K325" s="64">
        <f>'4. Vehículos y maquinaria'!M57</f>
        <v>0</v>
      </c>
      <c r="L325" s="64">
        <f>'4. Vehículos y maquinaria'!N57</f>
        <v>0</v>
      </c>
      <c r="M325" s="65" t="str">
        <f t="shared" si="23"/>
        <v/>
      </c>
      <c r="N325" s="65" t="str">
        <f t="shared" si="24"/>
        <v/>
      </c>
      <c r="O325" s="65" t="str">
        <f t="shared" si="25"/>
        <v/>
      </c>
      <c r="P325" s="66" t="str">
        <f t="shared" si="21"/>
        <v/>
      </c>
    </row>
    <row r="326" spans="1:54" ht="18" customHeight="1" x14ac:dyDescent="0.25">
      <c r="C326" s="63" t="str">
        <f>IF(ISTEXT('4. Vehículos y maquinaria'!E58),'4. Vehículos y maquinaria'!E58,"")</f>
        <v/>
      </c>
      <c r="D326" s="63">
        <f>'4. Vehículos y maquinaria'!F58</f>
        <v>0</v>
      </c>
      <c r="E326" s="63">
        <f>'4. Vehículos y maquinaria'!G58</f>
        <v>0</v>
      </c>
      <c r="F326" s="64">
        <f>'4. Vehículos y maquinaria'!H58</f>
        <v>0</v>
      </c>
      <c r="G326" s="775" t="str">
        <f t="shared" si="22"/>
        <v/>
      </c>
      <c r="H326" s="775" t="str">
        <f t="shared" si="22"/>
        <v/>
      </c>
      <c r="I326" s="775" t="str">
        <f t="shared" si="22"/>
        <v/>
      </c>
      <c r="J326" s="64">
        <f>'4. Vehículos y maquinaria'!L58</f>
        <v>0</v>
      </c>
      <c r="K326" s="64">
        <f>'4. Vehículos y maquinaria'!M58</f>
        <v>0</v>
      </c>
      <c r="L326" s="64">
        <f>'4. Vehículos y maquinaria'!N58</f>
        <v>0</v>
      </c>
      <c r="M326" s="65" t="str">
        <f t="shared" si="23"/>
        <v/>
      </c>
      <c r="N326" s="65" t="str">
        <f t="shared" si="24"/>
        <v/>
      </c>
      <c r="O326" s="65" t="str">
        <f t="shared" si="25"/>
        <v/>
      </c>
      <c r="P326" s="66" t="str">
        <f t="shared" si="21"/>
        <v/>
      </c>
    </row>
    <row r="327" spans="1:54" ht="18" customHeight="1" x14ac:dyDescent="0.25">
      <c r="C327" s="63" t="str">
        <f>IF(ISTEXT('4. Vehículos y maquinaria'!E59),'4. Vehículos y maquinaria'!E59,"")</f>
        <v/>
      </c>
      <c r="D327" s="63">
        <f>'4. Vehículos y maquinaria'!F59</f>
        <v>0</v>
      </c>
      <c r="E327" s="63">
        <f>'4. Vehículos y maquinaria'!G59</f>
        <v>0</v>
      </c>
      <c r="F327" s="64">
        <f>'4. Vehículos y maquinaria'!H59</f>
        <v>0</v>
      </c>
      <c r="G327" s="775" t="str">
        <f>IF($E327="Otro (ud)","-",IFERROR(INDEX($F$200:$BG$257,MATCH($E327&amp;$D327,$E$200:$E$257,0),MATCH($D$8&amp;G$306,$F$199:$BG$199,0)),""))</f>
        <v/>
      </c>
      <c r="H327" s="775" t="str">
        <f>IF($E327="Otro (ud)","-",IFERROR(INDEX($F$200:$BG$257,MATCH($E327&amp;$D327,$E$200:$E$257,0),MATCH($D$8&amp;H$306,$F$199:$BG$199,0)),""))</f>
        <v/>
      </c>
      <c r="I327" s="775" t="str">
        <f>IF($E327="Otro (ud)","-",IFERROR(INDEX($F$200:$BG$257,MATCH($E327&amp;$D327,$E$200:$E$257,0),MATCH($D$8&amp;I$306,$F$199:$BG$199,0)),""))</f>
        <v/>
      </c>
      <c r="J327" s="64">
        <f>'4. Vehículos y maquinaria'!L59</f>
        <v>0</v>
      </c>
      <c r="K327" s="64">
        <f>'4. Vehículos y maquinaria'!M59</f>
        <v>0</v>
      </c>
      <c r="L327" s="64">
        <f>'4. Vehículos y maquinaria'!N59</f>
        <v>0</v>
      </c>
      <c r="M327" s="65" t="str">
        <f>IFERROR(IF($E327="Otro (ud)",$F327*$J327,$F327*$G327),"")</f>
        <v/>
      </c>
      <c r="N327" s="65" t="str">
        <f>IFERROR(IF($E327="Otro (ud)",$F327*$K327,IF($H327="-",0,$F327*$H327)),"")</f>
        <v/>
      </c>
      <c r="O327" s="65" t="str">
        <f>IFERROR(IF($E327="Otro (ud)",$F327*$L327,IF($I327="-",0,$F327*$I327)),"")</f>
        <v/>
      </c>
      <c r="P327" s="66" t="str">
        <f t="shared" si="21"/>
        <v/>
      </c>
    </row>
    <row r="328" spans="1:54" ht="18" customHeight="1" x14ac:dyDescent="0.25">
      <c r="D328" s="24"/>
      <c r="E328" s="24"/>
      <c r="F328" s="24"/>
      <c r="M328" s="180">
        <f>SUM(M308:M327)</f>
        <v>0</v>
      </c>
      <c r="N328" s="180">
        <f>SUM(N308:N327)</f>
        <v>0</v>
      </c>
      <c r="O328" s="180">
        <f>SUM(O308:O327)</f>
        <v>0</v>
      </c>
      <c r="P328" s="181">
        <f>SUM(P308:P327)</f>
        <v>0</v>
      </c>
    </row>
    <row r="329" spans="1:54" ht="18" customHeight="1" x14ac:dyDescent="0.25">
      <c r="D329" s="24"/>
      <c r="E329" s="24"/>
      <c r="F329" s="24"/>
      <c r="M329" s="324"/>
      <c r="N329" s="324"/>
      <c r="O329" s="324"/>
      <c r="P329" s="324"/>
    </row>
    <row r="330" spans="1:54" ht="18" customHeight="1" x14ac:dyDescent="0.25">
      <c r="C330" s="132" t="s">
        <v>1364</v>
      </c>
      <c r="D330" s="24" t="s">
        <v>1365</v>
      </c>
      <c r="E330" s="24"/>
      <c r="M330" s="91"/>
      <c r="N330" s="91"/>
      <c r="O330" s="91"/>
    </row>
    <row r="331" spans="1:54" ht="18" customHeight="1" x14ac:dyDescent="0.25">
      <c r="C331" s="132"/>
      <c r="D331" s="24"/>
      <c r="E331" s="25" t="s">
        <v>823</v>
      </c>
      <c r="M331" s="91"/>
      <c r="N331" s="91"/>
      <c r="O331" s="91"/>
    </row>
    <row r="332" spans="1:54" ht="18" customHeight="1" x14ac:dyDescent="0.25">
      <c r="D332" s="169" t="s">
        <v>815</v>
      </c>
      <c r="E332" s="169" t="s">
        <v>816</v>
      </c>
      <c r="F332" s="169" t="s">
        <v>817</v>
      </c>
      <c r="G332" s="169" t="s">
        <v>818</v>
      </c>
    </row>
    <row r="333" spans="1:54" ht="18" customHeight="1" x14ac:dyDescent="0.25">
      <c r="B333" s="23" t="s">
        <v>836</v>
      </c>
      <c r="C333" s="123" t="s">
        <v>796</v>
      </c>
      <c r="D333" s="170">
        <f>M422</f>
        <v>0</v>
      </c>
      <c r="E333" s="170">
        <f t="shared" ref="E333:G333" si="26">N422</f>
        <v>0</v>
      </c>
      <c r="F333" s="170">
        <f t="shared" si="26"/>
        <v>0</v>
      </c>
      <c r="G333" s="170">
        <f t="shared" si="26"/>
        <v>0</v>
      </c>
      <c r="Q333" s="23"/>
      <c r="R333" s="24"/>
      <c r="AG333" s="23"/>
      <c r="AH333" s="24"/>
    </row>
    <row r="334" spans="1:54" ht="18" customHeight="1" x14ac:dyDescent="0.25">
      <c r="A334" s="96"/>
      <c r="B334" s="83"/>
      <c r="C334" s="80"/>
      <c r="D334" s="80"/>
      <c r="E334" s="80"/>
      <c r="F334" s="80"/>
      <c r="G334" s="168">
        <f>D333+E333*$H$13/1000+F333*$H$14/1000</f>
        <v>0</v>
      </c>
      <c r="H334" s="80"/>
      <c r="M334" s="82"/>
      <c r="N334" s="82"/>
      <c r="O334" s="82"/>
      <c r="P334" s="80"/>
      <c r="Q334" s="80"/>
      <c r="R334" s="80"/>
      <c r="S334" s="80"/>
      <c r="T334" s="80"/>
      <c r="U334" s="80"/>
      <c r="V334" s="82"/>
      <c r="W334" s="82"/>
      <c r="X334" s="82"/>
      <c r="Y334" s="82"/>
      <c r="Z334" s="82"/>
      <c r="AA334" s="82"/>
      <c r="AB334" s="80"/>
      <c r="AC334" s="80"/>
      <c r="AD334" s="80"/>
      <c r="AE334" s="80"/>
      <c r="AF334" s="80"/>
      <c r="AG334" s="80"/>
      <c r="AH334" s="82"/>
      <c r="AI334" s="82"/>
      <c r="AJ334" s="82"/>
      <c r="AK334" s="82"/>
      <c r="AL334" s="82"/>
      <c r="AM334" s="82"/>
      <c r="AN334" s="80"/>
      <c r="AO334" s="80"/>
      <c r="AP334" s="80"/>
      <c r="AQ334" s="80"/>
      <c r="AR334" s="80"/>
      <c r="AS334" s="80"/>
      <c r="AT334" s="82"/>
      <c r="AU334" s="82"/>
      <c r="AV334" s="82"/>
      <c r="AW334" s="82"/>
      <c r="AX334" s="82"/>
      <c r="AY334" s="82"/>
      <c r="AZ334" s="80"/>
      <c r="BA334" s="80"/>
    </row>
    <row r="335" spans="1:54" ht="18" customHeight="1" x14ac:dyDescent="0.25">
      <c r="B335" s="8"/>
      <c r="C335" s="8"/>
      <c r="D335" s="8"/>
      <c r="E335" s="8"/>
      <c r="Q335" s="23"/>
      <c r="R335" s="24"/>
      <c r="AG335" s="23"/>
      <c r="AH335" s="24"/>
    </row>
    <row r="336" spans="1:54" ht="18" customHeight="1" x14ac:dyDescent="0.25">
      <c r="C336" s="8"/>
      <c r="D336" s="8"/>
      <c r="E336" s="8"/>
      <c r="M336" s="91"/>
      <c r="N336" s="91"/>
      <c r="O336" s="91"/>
    </row>
    <row r="337" spans="1:59" ht="18" customHeight="1" x14ac:dyDescent="0.25">
      <c r="C337" s="8"/>
      <c r="D337" s="8"/>
      <c r="E337" s="8"/>
      <c r="L337" s="91"/>
      <c r="M337" s="91"/>
      <c r="N337" s="91"/>
      <c r="O337" s="91"/>
    </row>
    <row r="338" spans="1:59" ht="18" customHeight="1" x14ac:dyDescent="0.25">
      <c r="C338" s="8"/>
      <c r="D338" s="8"/>
      <c r="E338" s="8"/>
      <c r="L338" s="91"/>
      <c r="M338" s="91"/>
      <c r="N338" s="91"/>
      <c r="O338" s="91"/>
    </row>
    <row r="339" spans="1:59" ht="18" customHeight="1" x14ac:dyDescent="0.25">
      <c r="C339" s="8"/>
      <c r="D339" s="8"/>
      <c r="E339" s="8"/>
      <c r="L339" s="91"/>
      <c r="M339" s="91"/>
      <c r="N339" s="91"/>
      <c r="O339" s="91"/>
    </row>
    <row r="340" spans="1:59" ht="18" customHeight="1" x14ac:dyDescent="0.25">
      <c r="A340" s="23"/>
      <c r="B340" s="80"/>
      <c r="C340" s="81"/>
      <c r="D340" s="80"/>
      <c r="F340" s="660">
        <v>2007</v>
      </c>
      <c r="G340" s="660">
        <v>2007</v>
      </c>
      <c r="H340" s="660">
        <v>2007</v>
      </c>
      <c r="I340" s="660">
        <v>2008</v>
      </c>
      <c r="J340" s="660">
        <v>2008</v>
      </c>
      <c r="K340" s="660">
        <v>2008</v>
      </c>
      <c r="L340" s="660">
        <v>2009</v>
      </c>
      <c r="M340" s="660">
        <v>2009</v>
      </c>
      <c r="N340" s="660">
        <v>2009</v>
      </c>
      <c r="O340" s="660">
        <v>2010</v>
      </c>
      <c r="P340" s="660">
        <v>2010</v>
      </c>
      <c r="Q340" s="660">
        <v>2010</v>
      </c>
      <c r="R340" s="660">
        <v>2011</v>
      </c>
      <c r="S340" s="660">
        <v>2011</v>
      </c>
      <c r="T340" s="660">
        <v>2011</v>
      </c>
      <c r="U340" s="660">
        <v>2012</v>
      </c>
      <c r="V340" s="660">
        <v>2012</v>
      </c>
      <c r="W340" s="660">
        <v>2012</v>
      </c>
      <c r="X340" s="660">
        <v>2013</v>
      </c>
      <c r="Y340" s="660">
        <v>2013</v>
      </c>
      <c r="Z340" s="660">
        <v>2013</v>
      </c>
      <c r="AA340" s="660">
        <v>2014</v>
      </c>
      <c r="AB340" s="660">
        <v>2014</v>
      </c>
      <c r="AC340" s="660">
        <v>2014</v>
      </c>
      <c r="AD340" s="660">
        <v>2015</v>
      </c>
      <c r="AE340" s="660">
        <v>2015</v>
      </c>
      <c r="AF340" s="660">
        <v>2015</v>
      </c>
      <c r="AG340" s="660">
        <v>2016</v>
      </c>
      <c r="AH340" s="660">
        <v>2016</v>
      </c>
      <c r="AI340" s="660">
        <v>2016</v>
      </c>
      <c r="AJ340" s="660">
        <v>2017</v>
      </c>
      <c r="AK340" s="660">
        <v>2017</v>
      </c>
      <c r="AL340" s="660">
        <v>2017</v>
      </c>
      <c r="AM340" s="660">
        <v>2018</v>
      </c>
      <c r="AN340" s="660">
        <v>2018</v>
      </c>
      <c r="AO340" s="660">
        <v>2018</v>
      </c>
      <c r="AP340" s="660">
        <v>2019</v>
      </c>
      <c r="AQ340" s="660">
        <v>2019</v>
      </c>
      <c r="AR340" s="660">
        <v>2019</v>
      </c>
      <c r="AS340" s="660">
        <v>2020</v>
      </c>
      <c r="AT340" s="660">
        <v>2020</v>
      </c>
      <c r="AU340" s="660">
        <v>2020</v>
      </c>
      <c r="AV340" s="660">
        <v>2021</v>
      </c>
      <c r="AW340" s="660">
        <v>2021</v>
      </c>
      <c r="AX340" s="660">
        <v>2021</v>
      </c>
      <c r="AY340" s="660">
        <v>2022</v>
      </c>
      <c r="AZ340" s="660">
        <v>2022</v>
      </c>
      <c r="BA340" s="660">
        <v>2022</v>
      </c>
      <c r="BB340" s="660">
        <v>2023</v>
      </c>
      <c r="BC340" s="660">
        <v>2023</v>
      </c>
      <c r="BD340" s="660">
        <v>2023</v>
      </c>
      <c r="BE340" s="660">
        <v>2024</v>
      </c>
      <c r="BF340" s="660">
        <v>2024</v>
      </c>
      <c r="BG340" s="660">
        <v>2024</v>
      </c>
    </row>
    <row r="341" spans="1:59" ht="18" customHeight="1" x14ac:dyDescent="0.25">
      <c r="B341" s="80"/>
      <c r="C341" s="81"/>
      <c r="D341" s="80"/>
      <c r="F341" s="660" t="s">
        <v>1366</v>
      </c>
      <c r="G341" s="660" t="s">
        <v>1367</v>
      </c>
      <c r="H341" s="660" t="s">
        <v>1368</v>
      </c>
      <c r="I341" s="660" t="s">
        <v>1366</v>
      </c>
      <c r="J341" s="660" t="s">
        <v>1367</v>
      </c>
      <c r="K341" s="660" t="s">
        <v>1368</v>
      </c>
      <c r="L341" s="660" t="s">
        <v>1366</v>
      </c>
      <c r="M341" s="660" t="s">
        <v>1367</v>
      </c>
      <c r="N341" s="660" t="s">
        <v>1368</v>
      </c>
      <c r="O341" s="660" t="s">
        <v>1366</v>
      </c>
      <c r="P341" s="660" t="s">
        <v>1367</v>
      </c>
      <c r="Q341" s="660" t="s">
        <v>1368</v>
      </c>
      <c r="R341" s="660" t="s">
        <v>1366</v>
      </c>
      <c r="S341" s="660" t="s">
        <v>1367</v>
      </c>
      <c r="T341" s="660" t="s">
        <v>1368</v>
      </c>
      <c r="U341" s="660" t="s">
        <v>1366</v>
      </c>
      <c r="V341" s="660" t="s">
        <v>1367</v>
      </c>
      <c r="W341" s="660" t="s">
        <v>1368</v>
      </c>
      <c r="X341" s="660" t="s">
        <v>1366</v>
      </c>
      <c r="Y341" s="660" t="s">
        <v>1367</v>
      </c>
      <c r="Z341" s="660" t="s">
        <v>1368</v>
      </c>
      <c r="AA341" s="660" t="s">
        <v>1366</v>
      </c>
      <c r="AB341" s="660" t="s">
        <v>1367</v>
      </c>
      <c r="AC341" s="660" t="s">
        <v>1368</v>
      </c>
      <c r="AD341" s="660" t="s">
        <v>1366</v>
      </c>
      <c r="AE341" s="660" t="s">
        <v>1367</v>
      </c>
      <c r="AF341" s="660" t="s">
        <v>1368</v>
      </c>
      <c r="AG341" s="660" t="s">
        <v>1366</v>
      </c>
      <c r="AH341" s="660" t="s">
        <v>1367</v>
      </c>
      <c r="AI341" s="660" t="s">
        <v>1368</v>
      </c>
      <c r="AJ341" s="660" t="s">
        <v>1366</v>
      </c>
      <c r="AK341" s="660" t="s">
        <v>1367</v>
      </c>
      <c r="AL341" s="660" t="s">
        <v>1368</v>
      </c>
      <c r="AM341" s="660" t="s">
        <v>1366</v>
      </c>
      <c r="AN341" s="660" t="s">
        <v>1367</v>
      </c>
      <c r="AO341" s="660" t="s">
        <v>1368</v>
      </c>
      <c r="AP341" s="660" t="s">
        <v>1366</v>
      </c>
      <c r="AQ341" s="660" t="s">
        <v>1367</v>
      </c>
      <c r="AR341" s="660" t="s">
        <v>1368</v>
      </c>
      <c r="AS341" s="660" t="s">
        <v>1366</v>
      </c>
      <c r="AT341" s="660" t="s">
        <v>1367</v>
      </c>
      <c r="AU341" s="660" t="s">
        <v>1368</v>
      </c>
      <c r="AV341" s="660" t="s">
        <v>1366</v>
      </c>
      <c r="AW341" s="660" t="s">
        <v>1367</v>
      </c>
      <c r="AX341" s="660" t="s">
        <v>1368</v>
      </c>
      <c r="AY341" s="660" t="s">
        <v>1366</v>
      </c>
      <c r="AZ341" s="660" t="s">
        <v>1367</v>
      </c>
      <c r="BA341" s="660" t="s">
        <v>1368</v>
      </c>
      <c r="BB341" s="660" t="s">
        <v>1366</v>
      </c>
      <c r="BC341" s="660" t="s">
        <v>1367</v>
      </c>
      <c r="BD341" s="660" t="s">
        <v>1368</v>
      </c>
      <c r="BE341" s="660" t="s">
        <v>1366</v>
      </c>
      <c r="BF341" s="660" t="s">
        <v>1367</v>
      </c>
      <c r="BG341" s="660" t="s">
        <v>1368</v>
      </c>
    </row>
    <row r="342" spans="1:59" ht="18" customHeight="1" x14ac:dyDescent="0.25">
      <c r="B342" s="80"/>
      <c r="C342" s="81"/>
      <c r="D342" s="80"/>
      <c r="F342" s="661" t="str">
        <f>F340&amp;F341</f>
        <v>2007CO2 (kg/km)</v>
      </c>
      <c r="G342" s="661" t="str">
        <f t="shared" ref="G342:AZ342" si="27">G340&amp;G341</f>
        <v>2007CH4 (g/km)</v>
      </c>
      <c r="H342" s="661" t="str">
        <f t="shared" si="27"/>
        <v>2007N2O (g/km)</v>
      </c>
      <c r="I342" s="661" t="str">
        <f t="shared" si="27"/>
        <v>2008CO2 (kg/km)</v>
      </c>
      <c r="J342" s="661" t="str">
        <f t="shared" si="27"/>
        <v>2008CH4 (g/km)</v>
      </c>
      <c r="K342" s="661" t="str">
        <f t="shared" si="27"/>
        <v>2008N2O (g/km)</v>
      </c>
      <c r="L342" s="661" t="str">
        <f t="shared" si="27"/>
        <v>2009CO2 (kg/km)</v>
      </c>
      <c r="M342" s="661" t="str">
        <f t="shared" si="27"/>
        <v>2009CH4 (g/km)</v>
      </c>
      <c r="N342" s="661" t="str">
        <f t="shared" si="27"/>
        <v>2009N2O (g/km)</v>
      </c>
      <c r="O342" s="661" t="str">
        <f t="shared" si="27"/>
        <v>2010CO2 (kg/km)</v>
      </c>
      <c r="P342" s="661" t="str">
        <f t="shared" si="27"/>
        <v>2010CH4 (g/km)</v>
      </c>
      <c r="Q342" s="661" t="str">
        <f t="shared" si="27"/>
        <v>2010N2O (g/km)</v>
      </c>
      <c r="R342" s="661" t="str">
        <f t="shared" si="27"/>
        <v>2011CO2 (kg/km)</v>
      </c>
      <c r="S342" s="661" t="str">
        <f t="shared" si="27"/>
        <v>2011CH4 (g/km)</v>
      </c>
      <c r="T342" s="661" t="str">
        <f t="shared" si="27"/>
        <v>2011N2O (g/km)</v>
      </c>
      <c r="U342" s="661" t="str">
        <f t="shared" si="27"/>
        <v>2012CO2 (kg/km)</v>
      </c>
      <c r="V342" s="661" t="str">
        <f t="shared" si="27"/>
        <v>2012CH4 (g/km)</v>
      </c>
      <c r="W342" s="661" t="str">
        <f t="shared" si="27"/>
        <v>2012N2O (g/km)</v>
      </c>
      <c r="X342" s="661" t="str">
        <f t="shared" si="27"/>
        <v>2013CO2 (kg/km)</v>
      </c>
      <c r="Y342" s="661" t="str">
        <f t="shared" si="27"/>
        <v>2013CH4 (g/km)</v>
      </c>
      <c r="Z342" s="661" t="str">
        <f t="shared" si="27"/>
        <v>2013N2O (g/km)</v>
      </c>
      <c r="AA342" s="661" t="str">
        <f t="shared" si="27"/>
        <v>2014CO2 (kg/km)</v>
      </c>
      <c r="AB342" s="661" t="str">
        <f t="shared" si="27"/>
        <v>2014CH4 (g/km)</v>
      </c>
      <c r="AC342" s="661" t="str">
        <f t="shared" si="27"/>
        <v>2014N2O (g/km)</v>
      </c>
      <c r="AD342" s="661" t="str">
        <f t="shared" si="27"/>
        <v>2015CO2 (kg/km)</v>
      </c>
      <c r="AE342" s="661" t="str">
        <f t="shared" si="27"/>
        <v>2015CH4 (g/km)</v>
      </c>
      <c r="AF342" s="661" t="str">
        <f t="shared" si="27"/>
        <v>2015N2O (g/km)</v>
      </c>
      <c r="AG342" s="661" t="str">
        <f t="shared" si="27"/>
        <v>2016CO2 (kg/km)</v>
      </c>
      <c r="AH342" s="661" t="str">
        <f t="shared" si="27"/>
        <v>2016CH4 (g/km)</v>
      </c>
      <c r="AI342" s="661" t="str">
        <f t="shared" si="27"/>
        <v>2016N2O (g/km)</v>
      </c>
      <c r="AJ342" s="661" t="str">
        <f t="shared" si="27"/>
        <v>2017CO2 (kg/km)</v>
      </c>
      <c r="AK342" s="661" t="str">
        <f t="shared" si="27"/>
        <v>2017CH4 (g/km)</v>
      </c>
      <c r="AL342" s="661" t="str">
        <f t="shared" si="27"/>
        <v>2017N2O (g/km)</v>
      </c>
      <c r="AM342" s="661" t="str">
        <f t="shared" si="27"/>
        <v>2018CO2 (kg/km)</v>
      </c>
      <c r="AN342" s="661" t="str">
        <f t="shared" si="27"/>
        <v>2018CH4 (g/km)</v>
      </c>
      <c r="AO342" s="661" t="str">
        <f t="shared" si="27"/>
        <v>2018N2O (g/km)</v>
      </c>
      <c r="AP342" s="661" t="str">
        <f t="shared" si="27"/>
        <v>2019CO2 (kg/km)</v>
      </c>
      <c r="AQ342" s="661" t="str">
        <f t="shared" si="27"/>
        <v>2019CH4 (g/km)</v>
      </c>
      <c r="AR342" s="661" t="str">
        <f t="shared" si="27"/>
        <v>2019N2O (g/km)</v>
      </c>
      <c r="AS342" s="661" t="str">
        <f t="shared" si="27"/>
        <v>2020CO2 (kg/km)</v>
      </c>
      <c r="AT342" s="661" t="str">
        <f t="shared" si="27"/>
        <v>2020CH4 (g/km)</v>
      </c>
      <c r="AU342" s="661" t="str">
        <f t="shared" si="27"/>
        <v>2020N2O (g/km)</v>
      </c>
      <c r="AV342" s="661" t="str">
        <f t="shared" si="27"/>
        <v>2021CO2 (kg/km)</v>
      </c>
      <c r="AW342" s="661" t="str">
        <f t="shared" si="27"/>
        <v>2021CH4 (g/km)</v>
      </c>
      <c r="AX342" s="661" t="str">
        <f t="shared" si="27"/>
        <v>2021N2O (g/km)</v>
      </c>
      <c r="AY342" s="661" t="str">
        <f t="shared" si="27"/>
        <v>2022CO2 (kg/km)</v>
      </c>
      <c r="AZ342" s="661" t="str">
        <f t="shared" si="27"/>
        <v>2022CH4 (g/km)</v>
      </c>
      <c r="BA342" s="661" t="str">
        <f>BA340&amp;BA341</f>
        <v>2022N2O (g/km)</v>
      </c>
      <c r="BB342" s="661" t="str">
        <f t="shared" ref="BB342:BC342" si="28">BB340&amp;BB341</f>
        <v>2023CO2 (kg/km)</v>
      </c>
      <c r="BC342" s="661" t="str">
        <f t="shared" si="28"/>
        <v>2023CH4 (g/km)</v>
      </c>
      <c r="BD342" s="661" t="str">
        <f>BD340&amp;BD341</f>
        <v>2023N2O (g/km)</v>
      </c>
      <c r="BE342" s="661" t="str">
        <f t="shared" ref="BE342:BF342" si="29">BE340&amp;BE341</f>
        <v>2024CO2 (kg/km)</v>
      </c>
      <c r="BF342" s="661" t="str">
        <f t="shared" si="29"/>
        <v>2024CH4 (g/km)</v>
      </c>
      <c r="BG342" s="661" t="str">
        <f>BG340&amp;BG341</f>
        <v>2024N2O (g/km)</v>
      </c>
    </row>
    <row r="343" spans="1:59" ht="18" customHeight="1" x14ac:dyDescent="0.25">
      <c r="B343" s="33"/>
      <c r="C343" s="666" t="s">
        <v>1355</v>
      </c>
      <c r="D343" s="768" t="s">
        <v>1179</v>
      </c>
      <c r="E343" s="776" t="str">
        <f t="shared" ref="E343:E356" si="30">C343&amp;D343</f>
        <v>Gasóleo (km)Turismos (M1)</v>
      </c>
      <c r="F343" s="960">
        <v>0.17399999999999999</v>
      </c>
      <c r="G343" s="960">
        <v>1E-3</v>
      </c>
      <c r="H343" s="960">
        <v>7.0000000000000001E-3</v>
      </c>
      <c r="I343" s="960">
        <v>0.17199999999999999</v>
      </c>
      <c r="J343" s="960">
        <v>1E-3</v>
      </c>
      <c r="K343" s="960">
        <v>7.0000000000000001E-3</v>
      </c>
      <c r="L343" s="960">
        <v>0.17</v>
      </c>
      <c r="M343" s="960">
        <v>1E-3</v>
      </c>
      <c r="N343" s="960">
        <v>7.0000000000000001E-3</v>
      </c>
      <c r="O343" s="960">
        <v>0.16600000000000001</v>
      </c>
      <c r="P343" s="960">
        <v>1E-3</v>
      </c>
      <c r="Q343" s="960">
        <v>7.0000000000000001E-3</v>
      </c>
      <c r="R343" s="960">
        <v>0.16500000000000001</v>
      </c>
      <c r="S343" s="960">
        <v>1E-3</v>
      </c>
      <c r="T343" s="960">
        <v>7.0000000000000001E-3</v>
      </c>
      <c r="U343" s="960">
        <v>0.16200000000000001</v>
      </c>
      <c r="V343" s="960">
        <v>1E-3</v>
      </c>
      <c r="W343" s="960">
        <v>7.0000000000000001E-3</v>
      </c>
      <c r="X343" s="960">
        <v>0.157</v>
      </c>
      <c r="Y343" s="960">
        <v>1E-3</v>
      </c>
      <c r="Z343" s="960">
        <v>7.0000000000000001E-3</v>
      </c>
      <c r="AA343" s="960">
        <v>0.16700000000000001</v>
      </c>
      <c r="AB343" s="960">
        <v>1E-3</v>
      </c>
      <c r="AC343" s="960">
        <v>7.0000000000000001E-3</v>
      </c>
      <c r="AD343" s="960">
        <v>0.16600000000000001</v>
      </c>
      <c r="AE343" s="960">
        <v>1E-3</v>
      </c>
      <c r="AF343" s="960">
        <v>7.0000000000000001E-3</v>
      </c>
      <c r="AG343" s="960">
        <v>0.16600000000000001</v>
      </c>
      <c r="AH343" s="960">
        <v>1E-3</v>
      </c>
      <c r="AI343" s="960">
        <v>7.0000000000000001E-3</v>
      </c>
      <c r="AJ343" s="960">
        <v>0.16500000000000001</v>
      </c>
      <c r="AK343" s="960">
        <v>0</v>
      </c>
      <c r="AL343" s="960">
        <v>7.0000000000000001E-3</v>
      </c>
      <c r="AM343" s="960">
        <v>0.16400000000000001</v>
      </c>
      <c r="AN343" s="960">
        <v>0</v>
      </c>
      <c r="AO343" s="960">
        <v>7.0000000000000001E-3</v>
      </c>
      <c r="AP343" s="960">
        <v>0.16200000000000001</v>
      </c>
      <c r="AQ343" s="960">
        <v>0</v>
      </c>
      <c r="AR343" s="960">
        <v>7.0000000000000001E-3</v>
      </c>
      <c r="AS343" s="960">
        <v>0.161</v>
      </c>
      <c r="AT343" s="960">
        <v>0</v>
      </c>
      <c r="AU343" s="960">
        <v>7.0000000000000001E-3</v>
      </c>
      <c r="AV343" s="960">
        <v>0.159</v>
      </c>
      <c r="AW343" s="960">
        <v>0</v>
      </c>
      <c r="AX343" s="960">
        <v>7.0000000000000001E-3</v>
      </c>
      <c r="AY343" s="960">
        <v>0.16</v>
      </c>
      <c r="AZ343" s="960">
        <v>0</v>
      </c>
      <c r="BA343" s="960">
        <v>7.0000000000000001E-3</v>
      </c>
      <c r="BB343" s="960">
        <v>0.16</v>
      </c>
      <c r="BC343" s="960">
        <v>0</v>
      </c>
      <c r="BD343" s="960">
        <v>7.0000000000000001E-3</v>
      </c>
      <c r="BE343" s="961">
        <v>0.156</v>
      </c>
      <c r="BF343" s="961">
        <v>0</v>
      </c>
      <c r="BG343" s="961">
        <v>7.0000000000000001E-3</v>
      </c>
    </row>
    <row r="344" spans="1:59" ht="18" customHeight="1" x14ac:dyDescent="0.25">
      <c r="B344" s="33"/>
      <c r="C344" s="666" t="s">
        <v>1355</v>
      </c>
      <c r="D344" s="770" t="s">
        <v>1180</v>
      </c>
      <c r="E344" s="776" t="str">
        <f t="shared" si="30"/>
        <v>Gasóleo (km)Furgonetas y furgones (N1)</v>
      </c>
      <c r="F344" s="960">
        <v>0.28499999999999998</v>
      </c>
      <c r="G344" s="960">
        <v>2E-3</v>
      </c>
      <c r="H344" s="960">
        <v>7.0000000000000001E-3</v>
      </c>
      <c r="I344" s="960">
        <v>0.28100000000000003</v>
      </c>
      <c r="J344" s="960">
        <v>2E-3</v>
      </c>
      <c r="K344" s="960">
        <v>7.0000000000000001E-3</v>
      </c>
      <c r="L344" s="960">
        <v>0.27800000000000002</v>
      </c>
      <c r="M344" s="960">
        <v>2E-3</v>
      </c>
      <c r="N344" s="960">
        <v>7.0000000000000001E-3</v>
      </c>
      <c r="O344" s="960">
        <v>0.27200000000000002</v>
      </c>
      <c r="P344" s="960">
        <v>1E-3</v>
      </c>
      <c r="Q344" s="960">
        <v>7.0000000000000001E-3</v>
      </c>
      <c r="R344" s="960">
        <v>0.27</v>
      </c>
      <c r="S344" s="960">
        <v>1E-3</v>
      </c>
      <c r="T344" s="960">
        <v>7.0000000000000001E-3</v>
      </c>
      <c r="U344" s="960">
        <v>0.26500000000000001</v>
      </c>
      <c r="V344" s="960">
        <v>1E-3</v>
      </c>
      <c r="W344" s="960">
        <v>7.0000000000000001E-3</v>
      </c>
      <c r="X344" s="960">
        <v>0.25700000000000001</v>
      </c>
      <c r="Y344" s="960">
        <v>1E-3</v>
      </c>
      <c r="Z344" s="960">
        <v>7.0000000000000001E-3</v>
      </c>
      <c r="AA344" s="960">
        <v>0.27300000000000002</v>
      </c>
      <c r="AB344" s="960">
        <v>1E-3</v>
      </c>
      <c r="AC344" s="960">
        <v>7.0000000000000001E-3</v>
      </c>
      <c r="AD344" s="960">
        <v>0.26800000000000002</v>
      </c>
      <c r="AE344" s="960">
        <v>1E-3</v>
      </c>
      <c r="AF344" s="960">
        <v>8.0000000000000002E-3</v>
      </c>
      <c r="AG344" s="960">
        <v>0.26700000000000002</v>
      </c>
      <c r="AH344" s="960">
        <v>1E-3</v>
      </c>
      <c r="AI344" s="960">
        <v>7.0000000000000001E-3</v>
      </c>
      <c r="AJ344" s="960">
        <v>0.26500000000000001</v>
      </c>
      <c r="AK344" s="960">
        <v>1E-3</v>
      </c>
      <c r="AL344" s="960">
        <v>7.0000000000000001E-3</v>
      </c>
      <c r="AM344" s="960">
        <v>0.26200000000000001</v>
      </c>
      <c r="AN344" s="960">
        <v>1E-3</v>
      </c>
      <c r="AO344" s="960">
        <v>7.0000000000000001E-3</v>
      </c>
      <c r="AP344" s="960">
        <v>0.25700000000000001</v>
      </c>
      <c r="AQ344" s="960">
        <v>1E-3</v>
      </c>
      <c r="AR344" s="960">
        <v>7.0000000000000001E-3</v>
      </c>
      <c r="AS344" s="960">
        <v>0.255</v>
      </c>
      <c r="AT344" s="960">
        <v>1E-3</v>
      </c>
      <c r="AU344" s="960">
        <v>7.0000000000000001E-3</v>
      </c>
      <c r="AV344" s="960">
        <v>0.25</v>
      </c>
      <c r="AW344" s="960">
        <v>1E-3</v>
      </c>
      <c r="AX344" s="960">
        <v>8.0000000000000002E-3</v>
      </c>
      <c r="AY344" s="960">
        <v>0.248</v>
      </c>
      <c r="AZ344" s="960">
        <v>0</v>
      </c>
      <c r="BA344" s="960">
        <v>7.0000000000000001E-3</v>
      </c>
      <c r="BB344" s="960">
        <v>0.247</v>
      </c>
      <c r="BC344" s="960">
        <v>0</v>
      </c>
      <c r="BD344" s="960">
        <v>7.0000000000000001E-3</v>
      </c>
      <c r="BE344" s="961">
        <v>0.24</v>
      </c>
      <c r="BF344" s="961">
        <v>0</v>
      </c>
      <c r="BG344" s="961">
        <v>7.0000000000000001E-3</v>
      </c>
    </row>
    <row r="345" spans="1:59" ht="18" customHeight="1" x14ac:dyDescent="0.25">
      <c r="B345" s="33"/>
      <c r="C345" s="666" t="s">
        <v>1355</v>
      </c>
      <c r="D345" s="770" t="s">
        <v>1423</v>
      </c>
      <c r="E345" s="776" t="str">
        <f t="shared" si="30"/>
        <v>Gasóleo (km)Camiones (N2, N3)</v>
      </c>
      <c r="F345" s="960">
        <v>0.77200000000000002</v>
      </c>
      <c r="G345" s="960" t="s">
        <v>131</v>
      </c>
      <c r="H345" s="960" t="s">
        <v>131</v>
      </c>
      <c r="I345" s="960">
        <v>0.77200000000000002</v>
      </c>
      <c r="J345" s="960" t="s">
        <v>131</v>
      </c>
      <c r="K345" s="960" t="s">
        <v>131</v>
      </c>
      <c r="L345" s="960">
        <v>0.77200000000000002</v>
      </c>
      <c r="M345" s="960" t="s">
        <v>131</v>
      </c>
      <c r="N345" s="960" t="s">
        <v>131</v>
      </c>
      <c r="O345" s="960">
        <v>0.77200000000000002</v>
      </c>
      <c r="P345" s="960" t="s">
        <v>131</v>
      </c>
      <c r="Q345" s="960" t="s">
        <v>131</v>
      </c>
      <c r="R345" s="960">
        <v>0.77200000000000002</v>
      </c>
      <c r="S345" s="960" t="s">
        <v>131</v>
      </c>
      <c r="T345" s="960" t="s">
        <v>131</v>
      </c>
      <c r="U345" s="960">
        <v>0.77200000000000002</v>
      </c>
      <c r="V345" s="960" t="s">
        <v>131</v>
      </c>
      <c r="W345" s="960" t="s">
        <v>131</v>
      </c>
      <c r="X345" s="960">
        <v>0.77200000000000002</v>
      </c>
      <c r="Y345" s="960" t="s">
        <v>131</v>
      </c>
      <c r="Z345" s="960" t="s">
        <v>131</v>
      </c>
      <c r="AA345" s="960">
        <v>0.77200000000000002</v>
      </c>
      <c r="AB345" s="960" t="s">
        <v>131</v>
      </c>
      <c r="AC345" s="960" t="s">
        <v>131</v>
      </c>
      <c r="AD345" s="960">
        <v>0.77200000000000002</v>
      </c>
      <c r="AE345" s="960" t="s">
        <v>131</v>
      </c>
      <c r="AF345" s="960" t="s">
        <v>131</v>
      </c>
      <c r="AG345" s="960">
        <v>0.77200000000000002</v>
      </c>
      <c r="AH345" s="960" t="s">
        <v>131</v>
      </c>
      <c r="AI345" s="960" t="s">
        <v>131</v>
      </c>
      <c r="AJ345" s="960">
        <v>0.77200000000000002</v>
      </c>
      <c r="AK345" s="960" t="s">
        <v>131</v>
      </c>
      <c r="AL345" s="960" t="s">
        <v>131</v>
      </c>
      <c r="AM345" s="960">
        <v>0.77200000000000002</v>
      </c>
      <c r="AN345" s="960" t="s">
        <v>131</v>
      </c>
      <c r="AO345" s="960" t="s">
        <v>131</v>
      </c>
      <c r="AP345" s="960">
        <v>0.77200000000000002</v>
      </c>
      <c r="AQ345" s="960" t="s">
        <v>131</v>
      </c>
      <c r="AR345" s="960" t="s">
        <v>131</v>
      </c>
      <c r="AS345" s="960">
        <v>0.77200000000000002</v>
      </c>
      <c r="AT345" s="960" t="s">
        <v>131</v>
      </c>
      <c r="AU345" s="960" t="s">
        <v>131</v>
      </c>
      <c r="AV345" s="960">
        <v>0.76800000000000002</v>
      </c>
      <c r="AW345" s="960" t="s">
        <v>131</v>
      </c>
      <c r="AX345" s="960" t="s">
        <v>131</v>
      </c>
      <c r="AY345" s="960">
        <v>0.76800000000000002</v>
      </c>
      <c r="AZ345" s="960" t="s">
        <v>131</v>
      </c>
      <c r="BA345" s="960" t="s">
        <v>131</v>
      </c>
      <c r="BB345" s="960">
        <v>0.76800000000000002</v>
      </c>
      <c r="BC345" s="960" t="s">
        <v>131</v>
      </c>
      <c r="BD345" s="960" t="s">
        <v>131</v>
      </c>
      <c r="BE345" s="961">
        <v>0.76800000000000002</v>
      </c>
      <c r="BF345" s="961" t="s">
        <v>131</v>
      </c>
      <c r="BG345" s="961" t="s">
        <v>131</v>
      </c>
    </row>
    <row r="346" spans="1:59" ht="18" customHeight="1" x14ac:dyDescent="0.25">
      <c r="B346" s="33"/>
      <c r="C346" s="666" t="s">
        <v>1355</v>
      </c>
      <c r="D346" s="770" t="s">
        <v>1424</v>
      </c>
      <c r="E346" s="776" t="str">
        <f t="shared" si="30"/>
        <v>Gasóleo (km)Autobuses (M2, M3)</v>
      </c>
      <c r="F346" s="960">
        <v>0.99</v>
      </c>
      <c r="G346" s="960">
        <v>6.7000000000000004E-2</v>
      </c>
      <c r="H346" s="960">
        <v>8.0000000000000002E-3</v>
      </c>
      <c r="I346" s="960">
        <v>0.95499999999999996</v>
      </c>
      <c r="J346" s="960">
        <v>0.06</v>
      </c>
      <c r="K346" s="960">
        <v>8.9999999999999993E-3</v>
      </c>
      <c r="L346" s="960">
        <v>0.94499999999999995</v>
      </c>
      <c r="M346" s="960">
        <v>5.6000000000000001E-2</v>
      </c>
      <c r="N346" s="960">
        <v>8.9999999999999993E-3</v>
      </c>
      <c r="O346" s="960">
        <v>0.879</v>
      </c>
      <c r="P346" s="960">
        <v>4.2000000000000003E-2</v>
      </c>
      <c r="Q346" s="960">
        <v>1.2999999999999999E-2</v>
      </c>
      <c r="R346" s="960">
        <v>0.85699999999999998</v>
      </c>
      <c r="S346" s="960">
        <v>3.6999999999999998E-2</v>
      </c>
      <c r="T346" s="960">
        <v>1.4999999999999999E-2</v>
      </c>
      <c r="U346" s="960">
        <v>0.83099999999999996</v>
      </c>
      <c r="V346" s="960">
        <v>0.03</v>
      </c>
      <c r="W346" s="960">
        <v>1.7999999999999999E-2</v>
      </c>
      <c r="X346" s="960">
        <v>0.79200000000000004</v>
      </c>
      <c r="Y346" s="960">
        <v>2.5999999999999999E-2</v>
      </c>
      <c r="Z346" s="960">
        <v>0.02</v>
      </c>
      <c r="AA346" s="960">
        <v>0.84199999999999997</v>
      </c>
      <c r="AB346" s="960">
        <v>2.3E-2</v>
      </c>
      <c r="AC346" s="960">
        <v>2.1000000000000001E-2</v>
      </c>
      <c r="AD346" s="960">
        <v>0.875</v>
      </c>
      <c r="AE346" s="960">
        <v>1.7000000000000001E-2</v>
      </c>
      <c r="AF346" s="960">
        <v>2.3E-2</v>
      </c>
      <c r="AG346" s="960">
        <v>0.86799999999999999</v>
      </c>
      <c r="AH346" s="960">
        <v>1.4999999999999999E-2</v>
      </c>
      <c r="AI346" s="960">
        <v>2.4E-2</v>
      </c>
      <c r="AJ346" s="960">
        <v>0.875</v>
      </c>
      <c r="AK346" s="960">
        <v>1.2999999999999999E-2</v>
      </c>
      <c r="AL346" s="960">
        <v>2.5999999999999999E-2</v>
      </c>
      <c r="AM346" s="960">
        <v>0.96499999999999997</v>
      </c>
      <c r="AN346" s="960">
        <v>1.4E-2</v>
      </c>
      <c r="AO346" s="960">
        <v>2.5999999999999999E-2</v>
      </c>
      <c r="AP346" s="960">
        <v>0.95499999999999996</v>
      </c>
      <c r="AQ346" s="960">
        <v>1.2E-2</v>
      </c>
      <c r="AR346" s="960">
        <v>2.8000000000000001E-2</v>
      </c>
      <c r="AS346" s="960">
        <v>0.96599999999999997</v>
      </c>
      <c r="AT346" s="960">
        <v>1.0999999999999999E-2</v>
      </c>
      <c r="AU346" s="960">
        <v>2.9000000000000001E-2</v>
      </c>
      <c r="AV346" s="960">
        <v>0.97299999999999998</v>
      </c>
      <c r="AW346" s="960">
        <v>8.9999999999999993E-3</v>
      </c>
      <c r="AX346" s="960">
        <v>3.1E-2</v>
      </c>
      <c r="AY346" s="960">
        <v>0.97</v>
      </c>
      <c r="AZ346" s="960">
        <v>7.0000000000000001E-3</v>
      </c>
      <c r="BA346" s="960">
        <v>3.3000000000000002E-2</v>
      </c>
      <c r="BB346" s="960">
        <v>0.97299999999999998</v>
      </c>
      <c r="BC346" s="960">
        <v>6.0000000000000001E-3</v>
      </c>
      <c r="BD346" s="960">
        <v>3.4000000000000002E-2</v>
      </c>
      <c r="BE346" s="961">
        <v>0.93400000000000005</v>
      </c>
      <c r="BF346" s="961">
        <v>5.0000000000000001E-3</v>
      </c>
      <c r="BG346" s="961">
        <v>3.4000000000000002E-2</v>
      </c>
    </row>
    <row r="347" spans="1:59" ht="18" customHeight="1" x14ac:dyDescent="0.25">
      <c r="B347" s="33"/>
      <c r="C347" s="666" t="s">
        <v>1356</v>
      </c>
      <c r="D347" s="768" t="s">
        <v>1179</v>
      </c>
      <c r="E347" s="776" t="str">
        <f t="shared" si="30"/>
        <v>Gasolina (km)Turismos (M1)</v>
      </c>
      <c r="F347" s="960">
        <v>0.20399999999999999</v>
      </c>
      <c r="G347" s="960">
        <v>2.9000000000000001E-2</v>
      </c>
      <c r="H347" s="960">
        <v>7.0000000000000001E-3</v>
      </c>
      <c r="I347" s="960">
        <v>0.20499999999999999</v>
      </c>
      <c r="J347" s="960">
        <v>2.9000000000000001E-2</v>
      </c>
      <c r="K347" s="960">
        <v>7.0000000000000001E-3</v>
      </c>
      <c r="L347" s="960">
        <v>0.20499999999999999</v>
      </c>
      <c r="M347" s="960">
        <v>2.8000000000000001E-2</v>
      </c>
      <c r="N347" s="960">
        <v>6.0000000000000001E-3</v>
      </c>
      <c r="O347" s="960">
        <v>0.20300000000000001</v>
      </c>
      <c r="P347" s="960">
        <v>2.7E-2</v>
      </c>
      <c r="Q347" s="960">
        <v>4.0000000000000001E-3</v>
      </c>
      <c r="R347" s="960">
        <v>0.20100000000000001</v>
      </c>
      <c r="S347" s="960">
        <v>2.5999999999999999E-2</v>
      </c>
      <c r="T347" s="960">
        <v>4.0000000000000001E-3</v>
      </c>
      <c r="U347" s="960">
        <v>0.2</v>
      </c>
      <c r="V347" s="960">
        <v>2.5999999999999999E-2</v>
      </c>
      <c r="W347" s="960">
        <v>3.0000000000000001E-3</v>
      </c>
      <c r="X347" s="960">
        <v>0.20100000000000001</v>
      </c>
      <c r="Y347" s="960">
        <v>2.5000000000000001E-2</v>
      </c>
      <c r="Z347" s="960">
        <v>3.0000000000000001E-3</v>
      </c>
      <c r="AA347" s="960">
        <v>0.20200000000000001</v>
      </c>
      <c r="AB347" s="960">
        <v>2.5000000000000001E-2</v>
      </c>
      <c r="AC347" s="960">
        <v>3.0000000000000001E-3</v>
      </c>
      <c r="AD347" s="960">
        <v>0.2</v>
      </c>
      <c r="AE347" s="960">
        <v>2.3E-2</v>
      </c>
      <c r="AF347" s="960">
        <v>3.0000000000000001E-3</v>
      </c>
      <c r="AG347" s="960">
        <v>0.19900000000000001</v>
      </c>
      <c r="AH347" s="960">
        <v>2.1999999999999999E-2</v>
      </c>
      <c r="AI347" s="960">
        <v>3.0000000000000001E-3</v>
      </c>
      <c r="AJ347" s="960">
        <v>0.19900000000000001</v>
      </c>
      <c r="AK347" s="960">
        <v>2.1999999999999999E-2</v>
      </c>
      <c r="AL347" s="960">
        <v>2E-3</v>
      </c>
      <c r="AM347" s="960">
        <v>0.19900000000000001</v>
      </c>
      <c r="AN347" s="960">
        <v>2.1000000000000001E-2</v>
      </c>
      <c r="AO347" s="960">
        <v>2E-3</v>
      </c>
      <c r="AP347" s="960">
        <v>0.19800000000000001</v>
      </c>
      <c r="AQ347" s="960">
        <v>2.1000000000000001E-2</v>
      </c>
      <c r="AR347" s="960">
        <v>2E-3</v>
      </c>
      <c r="AS347" s="960">
        <v>0.19700000000000001</v>
      </c>
      <c r="AT347" s="960">
        <v>0.02</v>
      </c>
      <c r="AU347" s="960">
        <v>2E-3</v>
      </c>
      <c r="AV347" s="960">
        <v>0.19500000000000001</v>
      </c>
      <c r="AW347" s="960">
        <v>0.02</v>
      </c>
      <c r="AX347" s="960">
        <v>2E-3</v>
      </c>
      <c r="AY347" s="960">
        <v>0.192</v>
      </c>
      <c r="AZ347" s="960">
        <v>1.9E-2</v>
      </c>
      <c r="BA347" s="960">
        <v>2E-3</v>
      </c>
      <c r="BB347" s="960">
        <v>0.188</v>
      </c>
      <c r="BC347" s="960">
        <v>1.9E-2</v>
      </c>
      <c r="BD347" s="960">
        <v>2E-3</v>
      </c>
      <c r="BE347" s="961">
        <v>0.184</v>
      </c>
      <c r="BF347" s="961">
        <v>1.7999999999999999E-2</v>
      </c>
      <c r="BG347" s="961">
        <v>2E-3</v>
      </c>
    </row>
    <row r="348" spans="1:59" ht="18" customHeight="1" x14ac:dyDescent="0.25">
      <c r="B348" s="33"/>
      <c r="C348" s="666" t="s">
        <v>1356</v>
      </c>
      <c r="D348" s="770" t="s">
        <v>1180</v>
      </c>
      <c r="E348" s="776" t="str">
        <f t="shared" si="30"/>
        <v>Gasolina (km)Furgonetas y furgones (N1)</v>
      </c>
      <c r="F348" s="960">
        <v>0.29199999999999998</v>
      </c>
      <c r="G348" s="960">
        <v>8.6999999999999994E-2</v>
      </c>
      <c r="H348" s="960">
        <v>8.9999999999999993E-3</v>
      </c>
      <c r="I348" s="960">
        <v>0.28100000000000003</v>
      </c>
      <c r="J348" s="960">
        <v>8.4000000000000005E-2</v>
      </c>
      <c r="K348" s="960">
        <v>8.0000000000000002E-3</v>
      </c>
      <c r="L348" s="960">
        <v>0.28100000000000003</v>
      </c>
      <c r="M348" s="960">
        <v>8.2000000000000003E-2</v>
      </c>
      <c r="N348" s="960">
        <v>8.0000000000000002E-3</v>
      </c>
      <c r="O348" s="960">
        <v>0.28000000000000003</v>
      </c>
      <c r="P348" s="960">
        <v>8.1000000000000003E-2</v>
      </c>
      <c r="Q348" s="960">
        <v>8.0000000000000002E-3</v>
      </c>
      <c r="R348" s="960">
        <v>0.28000000000000003</v>
      </c>
      <c r="S348" s="960">
        <v>8.3000000000000004E-2</v>
      </c>
      <c r="T348" s="960">
        <v>8.0000000000000002E-3</v>
      </c>
      <c r="U348" s="960">
        <v>0.27900000000000003</v>
      </c>
      <c r="V348" s="960">
        <v>8.3000000000000004E-2</v>
      </c>
      <c r="W348" s="960">
        <v>8.0000000000000002E-3</v>
      </c>
      <c r="X348" s="960">
        <v>0.28299999999999997</v>
      </c>
      <c r="Y348" s="960">
        <v>8.3000000000000004E-2</v>
      </c>
      <c r="Z348" s="960">
        <v>8.0000000000000002E-3</v>
      </c>
      <c r="AA348" s="960">
        <v>0.28699999999999998</v>
      </c>
      <c r="AB348" s="960">
        <v>8.4000000000000005E-2</v>
      </c>
      <c r="AC348" s="960">
        <v>8.0000000000000002E-3</v>
      </c>
      <c r="AD348" s="960">
        <v>0.27400000000000002</v>
      </c>
      <c r="AE348" s="960">
        <v>7.9000000000000001E-2</v>
      </c>
      <c r="AF348" s="960">
        <v>8.0000000000000002E-3</v>
      </c>
      <c r="AG348" s="960">
        <v>0.27100000000000002</v>
      </c>
      <c r="AH348" s="960">
        <v>7.8E-2</v>
      </c>
      <c r="AI348" s="960">
        <v>8.0000000000000002E-3</v>
      </c>
      <c r="AJ348" s="960">
        <v>0.27500000000000002</v>
      </c>
      <c r="AK348" s="960">
        <v>7.8E-2</v>
      </c>
      <c r="AL348" s="960">
        <v>8.0000000000000002E-3</v>
      </c>
      <c r="AM348" s="960">
        <v>0.26900000000000002</v>
      </c>
      <c r="AN348" s="960">
        <v>7.6999999999999999E-2</v>
      </c>
      <c r="AO348" s="960">
        <v>7.0000000000000001E-3</v>
      </c>
      <c r="AP348" s="960">
        <v>0.26800000000000002</v>
      </c>
      <c r="AQ348" s="960">
        <v>7.2999999999999995E-2</v>
      </c>
      <c r="AR348" s="960">
        <v>7.0000000000000001E-3</v>
      </c>
      <c r="AS348" s="960">
        <v>0.26400000000000001</v>
      </c>
      <c r="AT348" s="960">
        <v>6.4000000000000001E-2</v>
      </c>
      <c r="AU348" s="960">
        <v>6.0000000000000001E-3</v>
      </c>
      <c r="AV348" s="960">
        <v>0.26200000000000001</v>
      </c>
      <c r="AW348" s="960">
        <v>5.1999999999999998E-2</v>
      </c>
      <c r="AX348" s="960">
        <v>5.0000000000000001E-3</v>
      </c>
      <c r="AY348" s="960">
        <v>0.25</v>
      </c>
      <c r="AZ348" s="960">
        <v>0.04</v>
      </c>
      <c r="BA348" s="960">
        <v>4.0000000000000001E-3</v>
      </c>
      <c r="BB348" s="960">
        <v>0.23899999999999999</v>
      </c>
      <c r="BC348" s="960">
        <v>1.9E-2</v>
      </c>
      <c r="BD348" s="960">
        <v>2E-3</v>
      </c>
      <c r="BE348" s="961">
        <v>0.23699999999999999</v>
      </c>
      <c r="BF348" s="961">
        <v>1.9E-2</v>
      </c>
      <c r="BG348" s="961">
        <v>2E-3</v>
      </c>
    </row>
    <row r="349" spans="1:59" ht="18" customHeight="1" x14ac:dyDescent="0.25">
      <c r="B349" s="33"/>
      <c r="C349" s="666" t="s">
        <v>1356</v>
      </c>
      <c r="D349" s="770" t="s">
        <v>1423</v>
      </c>
      <c r="E349" s="776" t="str">
        <f t="shared" si="30"/>
        <v>Gasolina (km)Camiones (N2, N3)</v>
      </c>
      <c r="F349" s="960">
        <v>0.67700000000000005</v>
      </c>
      <c r="G349" s="960">
        <v>0.14000000000000001</v>
      </c>
      <c r="H349" s="960">
        <v>6.0000000000000001E-3</v>
      </c>
      <c r="I349" s="960">
        <v>0.67700000000000005</v>
      </c>
      <c r="J349" s="960">
        <v>0.14000000000000001</v>
      </c>
      <c r="K349" s="960">
        <v>6.0000000000000001E-3</v>
      </c>
      <c r="L349" s="960">
        <v>0.67800000000000005</v>
      </c>
      <c r="M349" s="960">
        <v>0.14000000000000001</v>
      </c>
      <c r="N349" s="960">
        <v>6.0000000000000001E-3</v>
      </c>
      <c r="O349" s="960">
        <v>0.67100000000000004</v>
      </c>
      <c r="P349" s="960">
        <v>0.14000000000000001</v>
      </c>
      <c r="Q349" s="960">
        <v>6.0000000000000001E-3</v>
      </c>
      <c r="R349" s="960">
        <v>0.66</v>
      </c>
      <c r="S349" s="960">
        <v>0.14000000000000001</v>
      </c>
      <c r="T349" s="960">
        <v>6.0000000000000001E-3</v>
      </c>
      <c r="U349" s="960">
        <v>0.65900000000000003</v>
      </c>
      <c r="V349" s="960">
        <v>0.14000000000000001</v>
      </c>
      <c r="W349" s="960">
        <v>6.0000000000000001E-3</v>
      </c>
      <c r="X349" s="960">
        <v>0.66</v>
      </c>
      <c r="Y349" s="960">
        <v>0.14000000000000001</v>
      </c>
      <c r="Z349" s="960">
        <v>6.0000000000000001E-3</v>
      </c>
      <c r="AA349" s="960">
        <v>0.66300000000000003</v>
      </c>
      <c r="AB349" s="960">
        <v>0.14000000000000001</v>
      </c>
      <c r="AC349" s="960">
        <v>6.0000000000000001E-3</v>
      </c>
      <c r="AD349" s="960">
        <v>0.66</v>
      </c>
      <c r="AE349" s="960">
        <v>0.14000000000000001</v>
      </c>
      <c r="AF349" s="960">
        <v>6.0000000000000001E-3</v>
      </c>
      <c r="AG349" s="960">
        <v>0.66</v>
      </c>
      <c r="AH349" s="960">
        <v>0.14000000000000001</v>
      </c>
      <c r="AI349" s="960">
        <v>6.0000000000000001E-3</v>
      </c>
      <c r="AJ349" s="960">
        <v>0.66900000000000004</v>
      </c>
      <c r="AK349" s="960">
        <v>0.14000000000000001</v>
      </c>
      <c r="AL349" s="960">
        <v>6.0000000000000001E-3</v>
      </c>
      <c r="AM349" s="960">
        <v>0.66800000000000004</v>
      </c>
      <c r="AN349" s="960">
        <v>0.14000000000000001</v>
      </c>
      <c r="AO349" s="960">
        <v>6.0000000000000001E-3</v>
      </c>
      <c r="AP349" s="960">
        <v>0.66700000000000004</v>
      </c>
      <c r="AQ349" s="960">
        <v>0.14000000000000001</v>
      </c>
      <c r="AR349" s="960">
        <v>6.0000000000000001E-3</v>
      </c>
      <c r="AS349" s="960">
        <v>0.67200000000000004</v>
      </c>
      <c r="AT349" s="960">
        <v>0.14000000000000001</v>
      </c>
      <c r="AU349" s="960">
        <v>6.0000000000000001E-3</v>
      </c>
      <c r="AV349" s="960">
        <v>0.67400000000000004</v>
      </c>
      <c r="AW349" s="960">
        <v>0.14000000000000001</v>
      </c>
      <c r="AX349" s="960">
        <v>6.0000000000000001E-3</v>
      </c>
      <c r="AY349" s="960">
        <v>0.67300000000000004</v>
      </c>
      <c r="AZ349" s="960">
        <v>0.14000000000000001</v>
      </c>
      <c r="BA349" s="960">
        <v>6.0000000000000001E-3</v>
      </c>
      <c r="BB349" s="960">
        <v>0.67600000000000005</v>
      </c>
      <c r="BC349" s="960">
        <v>0.14000000000000001</v>
      </c>
      <c r="BD349" s="960">
        <v>6.0000000000000001E-3</v>
      </c>
      <c r="BE349" s="961">
        <v>0.67100000000000004</v>
      </c>
      <c r="BF349" s="961">
        <v>0.14000000000000001</v>
      </c>
      <c r="BG349" s="961">
        <v>6.0000000000000001E-3</v>
      </c>
    </row>
    <row r="350" spans="1:59" ht="18" customHeight="1" x14ac:dyDescent="0.25">
      <c r="B350" s="33"/>
      <c r="C350" s="666" t="s">
        <v>1356</v>
      </c>
      <c r="D350" s="770" t="s">
        <v>1425</v>
      </c>
      <c r="E350" s="776" t="str">
        <f t="shared" si="30"/>
        <v>Gasolina (km)Ciclomotores (L1e, L2e)</v>
      </c>
      <c r="F350" s="960">
        <v>0.06</v>
      </c>
      <c r="G350" s="960">
        <v>2.8000000000000001E-2</v>
      </c>
      <c r="H350" s="960">
        <v>1E-3</v>
      </c>
      <c r="I350" s="960">
        <v>5.8999999999999997E-2</v>
      </c>
      <c r="J350" s="960">
        <v>2.5999999999999999E-2</v>
      </c>
      <c r="K350" s="960">
        <v>1E-3</v>
      </c>
      <c r="L350" s="960">
        <v>5.8000000000000003E-2</v>
      </c>
      <c r="M350" s="960">
        <v>2.5000000000000001E-2</v>
      </c>
      <c r="N350" s="960">
        <v>1E-3</v>
      </c>
      <c r="O350" s="960">
        <v>5.8000000000000003E-2</v>
      </c>
      <c r="P350" s="960">
        <v>2.5000000000000001E-2</v>
      </c>
      <c r="Q350" s="960">
        <v>1E-3</v>
      </c>
      <c r="R350" s="960">
        <v>5.6000000000000001E-2</v>
      </c>
      <c r="S350" s="960">
        <v>2.4E-2</v>
      </c>
      <c r="T350" s="960">
        <v>1E-3</v>
      </c>
      <c r="U350" s="960">
        <v>5.6000000000000001E-2</v>
      </c>
      <c r="V350" s="960">
        <v>2.4E-2</v>
      </c>
      <c r="W350" s="960">
        <v>1E-3</v>
      </c>
      <c r="X350" s="960">
        <v>5.6000000000000001E-2</v>
      </c>
      <c r="Y350" s="960">
        <v>2.4E-2</v>
      </c>
      <c r="Z350" s="960">
        <v>1E-3</v>
      </c>
      <c r="AA350" s="960">
        <v>5.7000000000000002E-2</v>
      </c>
      <c r="AB350" s="960">
        <v>2.4E-2</v>
      </c>
      <c r="AC350" s="960">
        <v>1E-3</v>
      </c>
      <c r="AD350" s="960">
        <v>5.6000000000000001E-2</v>
      </c>
      <c r="AE350" s="960">
        <v>2.5000000000000001E-2</v>
      </c>
      <c r="AF350" s="960">
        <v>1E-3</v>
      </c>
      <c r="AG350" s="960">
        <v>5.6000000000000001E-2</v>
      </c>
      <c r="AH350" s="960">
        <v>2.5000000000000001E-2</v>
      </c>
      <c r="AI350" s="960">
        <v>1E-3</v>
      </c>
      <c r="AJ350" s="960">
        <v>5.7000000000000002E-2</v>
      </c>
      <c r="AK350" s="960">
        <v>2.5000000000000001E-2</v>
      </c>
      <c r="AL350" s="960">
        <v>1E-3</v>
      </c>
      <c r="AM350" s="960">
        <v>5.7000000000000002E-2</v>
      </c>
      <c r="AN350" s="960">
        <v>2.5000000000000001E-2</v>
      </c>
      <c r="AO350" s="960">
        <v>1E-3</v>
      </c>
      <c r="AP350" s="960">
        <v>5.7000000000000002E-2</v>
      </c>
      <c r="AQ350" s="960">
        <v>2.5000000000000001E-2</v>
      </c>
      <c r="AR350" s="960">
        <v>1E-3</v>
      </c>
      <c r="AS350" s="960">
        <v>5.7000000000000002E-2</v>
      </c>
      <c r="AT350" s="960">
        <v>2.5000000000000001E-2</v>
      </c>
      <c r="AU350" s="960">
        <v>1E-3</v>
      </c>
      <c r="AV350" s="960">
        <v>5.7000000000000002E-2</v>
      </c>
      <c r="AW350" s="960">
        <v>2.5000000000000001E-2</v>
      </c>
      <c r="AX350" s="960">
        <v>1E-3</v>
      </c>
      <c r="AY350" s="960">
        <v>5.7000000000000002E-2</v>
      </c>
      <c r="AZ350" s="960">
        <v>2.5000000000000001E-2</v>
      </c>
      <c r="BA350" s="960">
        <v>1E-3</v>
      </c>
      <c r="BB350" s="960">
        <v>5.7000000000000002E-2</v>
      </c>
      <c r="BC350" s="960">
        <v>2.5000000000000001E-2</v>
      </c>
      <c r="BD350" s="960">
        <v>1E-3</v>
      </c>
      <c r="BE350" s="961">
        <v>5.7000000000000002E-2</v>
      </c>
      <c r="BF350" s="961">
        <v>2.5000000000000001E-2</v>
      </c>
      <c r="BG350" s="961">
        <v>1E-3</v>
      </c>
    </row>
    <row r="351" spans="1:59" ht="18" customHeight="1" x14ac:dyDescent="0.25">
      <c r="B351" s="33"/>
      <c r="C351" s="666" t="s">
        <v>1356</v>
      </c>
      <c r="D351" s="770" t="s">
        <v>1426</v>
      </c>
      <c r="E351" s="776" t="str">
        <f t="shared" si="30"/>
        <v>Gasolina (km)Motocicletas (L3e, L4e, L5e, L6e, L7e)</v>
      </c>
      <c r="F351" s="960">
        <v>0.10100000000000001</v>
      </c>
      <c r="G351" s="960">
        <v>0.14299999999999999</v>
      </c>
      <c r="H351" s="960">
        <v>2E-3</v>
      </c>
      <c r="I351" s="960">
        <v>0.10199999999999999</v>
      </c>
      <c r="J351" s="960">
        <v>0.129</v>
      </c>
      <c r="K351" s="960">
        <v>2E-3</v>
      </c>
      <c r="L351" s="960">
        <v>0.104</v>
      </c>
      <c r="M351" s="960">
        <v>0.122</v>
      </c>
      <c r="N351" s="960">
        <v>2E-3</v>
      </c>
      <c r="O351" s="960">
        <v>0.10299999999999999</v>
      </c>
      <c r="P351" s="960">
        <v>0.114</v>
      </c>
      <c r="Q351" s="960">
        <v>2E-3</v>
      </c>
      <c r="R351" s="960">
        <v>0.10100000000000001</v>
      </c>
      <c r="S351" s="960">
        <v>0.111</v>
      </c>
      <c r="T351" s="960">
        <v>2E-3</v>
      </c>
      <c r="U351" s="960">
        <v>0.10100000000000001</v>
      </c>
      <c r="V351" s="960">
        <v>0.109</v>
      </c>
      <c r="W351" s="960">
        <v>2E-3</v>
      </c>
      <c r="X351" s="960">
        <v>0.10100000000000001</v>
      </c>
      <c r="Y351" s="960">
        <v>0.108</v>
      </c>
      <c r="Z351" s="960">
        <v>2E-3</v>
      </c>
      <c r="AA351" s="960">
        <v>0.10100000000000001</v>
      </c>
      <c r="AB351" s="960">
        <v>0.106</v>
      </c>
      <c r="AC351" s="960">
        <v>2E-3</v>
      </c>
      <c r="AD351" s="960">
        <v>0.10199999999999999</v>
      </c>
      <c r="AE351" s="960">
        <v>0.108</v>
      </c>
      <c r="AF351" s="960">
        <v>2E-3</v>
      </c>
      <c r="AG351" s="960">
        <v>0.10199999999999999</v>
      </c>
      <c r="AH351" s="960">
        <v>0.106</v>
      </c>
      <c r="AI351" s="960">
        <v>2E-3</v>
      </c>
      <c r="AJ351" s="960">
        <v>0.10299999999999999</v>
      </c>
      <c r="AK351" s="960">
        <v>0.105</v>
      </c>
      <c r="AL351" s="960">
        <v>2E-3</v>
      </c>
      <c r="AM351" s="960">
        <v>0.10299999999999999</v>
      </c>
      <c r="AN351" s="960">
        <v>0.104</v>
      </c>
      <c r="AO351" s="960">
        <v>2E-3</v>
      </c>
      <c r="AP351" s="960">
        <v>0.10199999999999999</v>
      </c>
      <c r="AQ351" s="960">
        <v>0.10199999999999999</v>
      </c>
      <c r="AR351" s="960">
        <v>2E-3</v>
      </c>
      <c r="AS351" s="960">
        <v>0.10199999999999999</v>
      </c>
      <c r="AT351" s="960">
        <v>9.8000000000000004E-2</v>
      </c>
      <c r="AU351" s="960">
        <v>2E-3</v>
      </c>
      <c r="AV351" s="960">
        <v>0.1</v>
      </c>
      <c r="AW351" s="960">
        <v>9.4E-2</v>
      </c>
      <c r="AX351" s="960">
        <v>2E-3</v>
      </c>
      <c r="AY351" s="960">
        <v>9.9000000000000005E-2</v>
      </c>
      <c r="AZ351" s="960">
        <v>8.7999999999999995E-2</v>
      </c>
      <c r="BA351" s="960">
        <v>2E-3</v>
      </c>
      <c r="BB351" s="960">
        <v>9.7000000000000003E-2</v>
      </c>
      <c r="BC351" s="960">
        <v>8.2000000000000003E-2</v>
      </c>
      <c r="BD351" s="960">
        <v>2E-3</v>
      </c>
      <c r="BE351" s="961">
        <v>9.6000000000000002E-2</v>
      </c>
      <c r="BF351" s="961">
        <v>8.1000000000000003E-2</v>
      </c>
      <c r="BG351" s="961">
        <v>2E-3</v>
      </c>
    </row>
    <row r="352" spans="1:59" ht="18" customHeight="1" x14ac:dyDescent="0.25">
      <c r="B352" s="33"/>
      <c r="C352" s="666" t="s">
        <v>1357</v>
      </c>
      <c r="D352" s="770" t="s">
        <v>1179</v>
      </c>
      <c r="E352" s="776" t="str">
        <f t="shared" si="30"/>
        <v>LPG (km)Turismos (M1)</v>
      </c>
      <c r="F352" s="960">
        <v>0.186</v>
      </c>
      <c r="G352" s="960">
        <v>2.9000000000000001E-2</v>
      </c>
      <c r="H352" s="960">
        <v>8.9999999999999993E-3</v>
      </c>
      <c r="I352" s="960">
        <v>0.186</v>
      </c>
      <c r="J352" s="960">
        <v>2.9000000000000001E-2</v>
      </c>
      <c r="K352" s="960">
        <v>8.9999999999999993E-3</v>
      </c>
      <c r="L352" s="960">
        <v>0.186</v>
      </c>
      <c r="M352" s="960">
        <v>2.9000000000000001E-2</v>
      </c>
      <c r="N352" s="960">
        <v>8.9999999999999993E-3</v>
      </c>
      <c r="O352" s="960">
        <v>0.185</v>
      </c>
      <c r="P352" s="960">
        <v>2.9000000000000001E-2</v>
      </c>
      <c r="Q352" s="960">
        <v>8.9999999999999993E-3</v>
      </c>
      <c r="R352" s="960">
        <v>0.186</v>
      </c>
      <c r="S352" s="960">
        <v>2.9000000000000001E-2</v>
      </c>
      <c r="T352" s="960">
        <v>8.9999999999999993E-3</v>
      </c>
      <c r="U352" s="960">
        <v>0.186</v>
      </c>
      <c r="V352" s="960">
        <v>2.8000000000000001E-2</v>
      </c>
      <c r="W352" s="960">
        <v>8.9999999999999993E-3</v>
      </c>
      <c r="X352" s="960">
        <v>0.186</v>
      </c>
      <c r="Y352" s="960">
        <v>2.8000000000000001E-2</v>
      </c>
      <c r="Z352" s="960">
        <v>8.0000000000000002E-3</v>
      </c>
      <c r="AA352" s="960">
        <v>0.187</v>
      </c>
      <c r="AB352" s="960">
        <v>2.8000000000000001E-2</v>
      </c>
      <c r="AC352" s="960">
        <v>8.0000000000000002E-3</v>
      </c>
      <c r="AD352" s="960">
        <v>0.186</v>
      </c>
      <c r="AE352" s="960">
        <v>2.3E-2</v>
      </c>
      <c r="AF352" s="960">
        <v>3.0000000000000001E-3</v>
      </c>
      <c r="AG352" s="960">
        <v>0.186</v>
      </c>
      <c r="AH352" s="960">
        <v>2.3E-2</v>
      </c>
      <c r="AI352" s="960">
        <v>3.0000000000000001E-3</v>
      </c>
      <c r="AJ352" s="960">
        <v>0.186</v>
      </c>
      <c r="AK352" s="960">
        <v>2.3E-2</v>
      </c>
      <c r="AL352" s="960">
        <v>3.0000000000000001E-3</v>
      </c>
      <c r="AM352" s="960">
        <v>0.186</v>
      </c>
      <c r="AN352" s="960">
        <v>2.3E-2</v>
      </c>
      <c r="AO352" s="960">
        <v>2E-3</v>
      </c>
      <c r="AP352" s="960">
        <v>0.187</v>
      </c>
      <c r="AQ352" s="960">
        <v>2.3E-2</v>
      </c>
      <c r="AR352" s="960">
        <v>2E-3</v>
      </c>
      <c r="AS352" s="960">
        <v>0.186</v>
      </c>
      <c r="AT352" s="960">
        <v>2.3E-2</v>
      </c>
      <c r="AU352" s="960">
        <v>2E-3</v>
      </c>
      <c r="AV352" s="960">
        <v>0.186</v>
      </c>
      <c r="AW352" s="960">
        <v>2.3E-2</v>
      </c>
      <c r="AX352" s="960">
        <v>2E-3</v>
      </c>
      <c r="AY352" s="960">
        <v>0.186</v>
      </c>
      <c r="AZ352" s="960">
        <v>2.3E-2</v>
      </c>
      <c r="BA352" s="960">
        <v>2E-3</v>
      </c>
      <c r="BB352" s="960">
        <v>0.185</v>
      </c>
      <c r="BC352" s="960">
        <v>2.1999999999999999E-2</v>
      </c>
      <c r="BD352" s="960">
        <v>2E-3</v>
      </c>
      <c r="BE352" s="961">
        <v>0.185</v>
      </c>
      <c r="BF352" s="961">
        <v>2.3E-2</v>
      </c>
      <c r="BG352" s="961">
        <v>2E-3</v>
      </c>
    </row>
    <row r="353" spans="1:59" ht="18" customHeight="1" x14ac:dyDescent="0.25">
      <c r="B353" s="33"/>
      <c r="C353" s="666" t="s">
        <v>1358</v>
      </c>
      <c r="D353" s="770" t="s">
        <v>1179</v>
      </c>
      <c r="E353" s="776" t="str">
        <f t="shared" si="30"/>
        <v>CNG (km)Turismos (M1)</v>
      </c>
      <c r="F353" s="960">
        <v>0.2</v>
      </c>
      <c r="G353" s="960">
        <v>8.2000000000000003E-2</v>
      </c>
      <c r="H353" s="960">
        <v>2E-3</v>
      </c>
      <c r="I353" s="960">
        <v>0.2</v>
      </c>
      <c r="J353" s="960">
        <v>8.2000000000000003E-2</v>
      </c>
      <c r="K353" s="960">
        <v>2E-3</v>
      </c>
      <c r="L353" s="960">
        <v>0.2</v>
      </c>
      <c r="M353" s="960">
        <v>8.2000000000000003E-2</v>
      </c>
      <c r="N353" s="960">
        <v>2E-3</v>
      </c>
      <c r="O353" s="960">
        <v>0.2</v>
      </c>
      <c r="P353" s="960">
        <v>8.2000000000000003E-2</v>
      </c>
      <c r="Q353" s="960">
        <v>2E-3</v>
      </c>
      <c r="R353" s="960">
        <v>0.2</v>
      </c>
      <c r="S353" s="960">
        <v>8.2000000000000003E-2</v>
      </c>
      <c r="T353" s="960">
        <v>2E-3</v>
      </c>
      <c r="U353" s="960">
        <v>0.2</v>
      </c>
      <c r="V353" s="960">
        <v>8.2000000000000003E-2</v>
      </c>
      <c r="W353" s="960">
        <v>2E-3</v>
      </c>
      <c r="X353" s="960">
        <v>0.2</v>
      </c>
      <c r="Y353" s="960">
        <v>8.2000000000000003E-2</v>
      </c>
      <c r="Z353" s="960">
        <v>2E-3</v>
      </c>
      <c r="AA353" s="960">
        <v>0.2</v>
      </c>
      <c r="AB353" s="960">
        <v>8.2000000000000003E-2</v>
      </c>
      <c r="AC353" s="960">
        <v>2E-3</v>
      </c>
      <c r="AD353" s="960">
        <v>0.19900000000000001</v>
      </c>
      <c r="AE353" s="960">
        <v>0.08</v>
      </c>
      <c r="AF353" s="960">
        <v>2E-3</v>
      </c>
      <c r="AG353" s="960">
        <v>0.19800000000000001</v>
      </c>
      <c r="AH353" s="960">
        <v>7.9000000000000001E-2</v>
      </c>
      <c r="AI353" s="960">
        <v>2E-3</v>
      </c>
      <c r="AJ353" s="960">
        <v>0.19800000000000001</v>
      </c>
      <c r="AK353" s="960">
        <v>0.08</v>
      </c>
      <c r="AL353" s="960">
        <v>2E-3</v>
      </c>
      <c r="AM353" s="960">
        <v>0.19700000000000001</v>
      </c>
      <c r="AN353" s="960">
        <v>7.9000000000000001E-2</v>
      </c>
      <c r="AO353" s="960">
        <v>2E-3</v>
      </c>
      <c r="AP353" s="960">
        <v>0.19400000000000001</v>
      </c>
      <c r="AQ353" s="960">
        <v>0.08</v>
      </c>
      <c r="AR353" s="960">
        <v>2E-3</v>
      </c>
      <c r="AS353" s="960">
        <v>0.188</v>
      </c>
      <c r="AT353" s="960">
        <v>7.5999999999999998E-2</v>
      </c>
      <c r="AU353" s="960">
        <v>2E-3</v>
      </c>
      <c r="AV353" s="960">
        <v>0.184</v>
      </c>
      <c r="AW353" s="960">
        <v>7.3999999999999996E-2</v>
      </c>
      <c r="AX353" s="960">
        <v>2E-3</v>
      </c>
      <c r="AY353" s="960">
        <v>0.182</v>
      </c>
      <c r="AZ353" s="960">
        <v>7.3999999999999996E-2</v>
      </c>
      <c r="BA353" s="960">
        <v>2E-3</v>
      </c>
      <c r="BB353" s="960">
        <v>0.17799999999999999</v>
      </c>
      <c r="BC353" s="960">
        <v>7.0000000000000007E-2</v>
      </c>
      <c r="BD353" s="960">
        <v>2E-3</v>
      </c>
      <c r="BE353" s="961">
        <v>0.17799999999999999</v>
      </c>
      <c r="BF353" s="961">
        <v>7.0999999999999994E-2</v>
      </c>
      <c r="BG353" s="961">
        <v>2E-3</v>
      </c>
    </row>
    <row r="354" spans="1:59" ht="18" customHeight="1" x14ac:dyDescent="0.25">
      <c r="B354" s="33"/>
      <c r="C354" s="666" t="s">
        <v>1358</v>
      </c>
      <c r="D354" s="770" t="s">
        <v>1423</v>
      </c>
      <c r="E354" s="776" t="str">
        <f t="shared" si="30"/>
        <v>CNG (km)Camiones (N2, N3)</v>
      </c>
      <c r="F354" s="960">
        <v>0.76500000000000001</v>
      </c>
      <c r="G354" s="960" t="s">
        <v>131</v>
      </c>
      <c r="H354" s="960" t="s">
        <v>131</v>
      </c>
      <c r="I354" s="960">
        <v>0.76500000000000001</v>
      </c>
      <c r="J354" s="960" t="s">
        <v>131</v>
      </c>
      <c r="K354" s="960" t="s">
        <v>131</v>
      </c>
      <c r="L354" s="960">
        <v>0.76500000000000001</v>
      </c>
      <c r="M354" s="960" t="s">
        <v>131</v>
      </c>
      <c r="N354" s="960" t="s">
        <v>131</v>
      </c>
      <c r="O354" s="960">
        <v>0.76500000000000001</v>
      </c>
      <c r="P354" s="960" t="s">
        <v>131</v>
      </c>
      <c r="Q354" s="960" t="s">
        <v>131</v>
      </c>
      <c r="R354" s="960">
        <v>0.76500000000000001</v>
      </c>
      <c r="S354" s="960" t="s">
        <v>131</v>
      </c>
      <c r="T354" s="960" t="s">
        <v>131</v>
      </c>
      <c r="U354" s="960">
        <v>0.76500000000000001</v>
      </c>
      <c r="V354" s="960" t="s">
        <v>131</v>
      </c>
      <c r="W354" s="960" t="s">
        <v>131</v>
      </c>
      <c r="X354" s="960">
        <v>0.76500000000000001</v>
      </c>
      <c r="Y354" s="960" t="s">
        <v>131</v>
      </c>
      <c r="Z354" s="960" t="s">
        <v>131</v>
      </c>
      <c r="AA354" s="960">
        <v>0.76500000000000001</v>
      </c>
      <c r="AB354" s="960" t="s">
        <v>131</v>
      </c>
      <c r="AC354" s="960" t="s">
        <v>131</v>
      </c>
      <c r="AD354" s="960">
        <v>0.76500000000000001</v>
      </c>
      <c r="AE354" s="960" t="s">
        <v>131</v>
      </c>
      <c r="AF354" s="960" t="s">
        <v>131</v>
      </c>
      <c r="AG354" s="960">
        <v>0.76500000000000001</v>
      </c>
      <c r="AH354" s="960" t="s">
        <v>131</v>
      </c>
      <c r="AI354" s="960" t="s">
        <v>131</v>
      </c>
      <c r="AJ354" s="960">
        <v>0.76500000000000001</v>
      </c>
      <c r="AK354" s="960" t="s">
        <v>131</v>
      </c>
      <c r="AL354" s="960" t="s">
        <v>131</v>
      </c>
      <c r="AM354" s="960">
        <v>0.76500000000000001</v>
      </c>
      <c r="AN354" s="960" t="s">
        <v>131</v>
      </c>
      <c r="AO354" s="960" t="s">
        <v>131</v>
      </c>
      <c r="AP354" s="960">
        <v>0.76500000000000001</v>
      </c>
      <c r="AQ354" s="960" t="s">
        <v>131</v>
      </c>
      <c r="AR354" s="960" t="s">
        <v>131</v>
      </c>
      <c r="AS354" s="960">
        <v>0.76500000000000001</v>
      </c>
      <c r="AT354" s="960" t="s">
        <v>131</v>
      </c>
      <c r="AU354" s="960" t="s">
        <v>131</v>
      </c>
      <c r="AV354" s="960">
        <v>0.745</v>
      </c>
      <c r="AW354" s="960" t="s">
        <v>131</v>
      </c>
      <c r="AX354" s="960" t="s">
        <v>131</v>
      </c>
      <c r="AY354" s="960">
        <v>0.745</v>
      </c>
      <c r="AZ354" s="960" t="s">
        <v>131</v>
      </c>
      <c r="BA354" s="960" t="s">
        <v>131</v>
      </c>
      <c r="BB354" s="960">
        <v>0.745</v>
      </c>
      <c r="BC354" s="960" t="s">
        <v>131</v>
      </c>
      <c r="BD354" s="960" t="s">
        <v>131</v>
      </c>
      <c r="BE354" s="961">
        <v>0.745</v>
      </c>
      <c r="BF354" s="961" t="s">
        <v>131</v>
      </c>
      <c r="BG354" s="961" t="s">
        <v>131</v>
      </c>
    </row>
    <row r="355" spans="1:59" ht="18" customHeight="1" x14ac:dyDescent="0.25">
      <c r="B355" s="33"/>
      <c r="C355" s="666" t="s">
        <v>1358</v>
      </c>
      <c r="D355" s="770" t="s">
        <v>1424</v>
      </c>
      <c r="E355" s="776" t="str">
        <f t="shared" si="30"/>
        <v>CNG (km)Autobuses (M2, M3)</v>
      </c>
      <c r="F355" s="960">
        <v>1.2190000000000001</v>
      </c>
      <c r="G355" s="960">
        <v>1.7470000000000001</v>
      </c>
      <c r="H355" s="960" t="s">
        <v>131</v>
      </c>
      <c r="I355" s="960">
        <v>1.175</v>
      </c>
      <c r="J355" s="960">
        <v>1.367</v>
      </c>
      <c r="K355" s="960" t="s">
        <v>131</v>
      </c>
      <c r="L355" s="960">
        <v>1.1739999999999999</v>
      </c>
      <c r="M355" s="960">
        <v>1.349</v>
      </c>
      <c r="N355" s="960" t="s">
        <v>131</v>
      </c>
      <c r="O355" s="960">
        <v>1.1359999999999999</v>
      </c>
      <c r="P355" s="960">
        <v>1.0209999999999999</v>
      </c>
      <c r="Q355" s="960" t="s">
        <v>131</v>
      </c>
      <c r="R355" s="960">
        <v>1.1359999999999999</v>
      </c>
      <c r="S355" s="960">
        <v>1.016</v>
      </c>
      <c r="T355" s="960" t="s">
        <v>131</v>
      </c>
      <c r="U355" s="960">
        <v>1.1319999999999999</v>
      </c>
      <c r="V355" s="960">
        <v>1.006</v>
      </c>
      <c r="W355" s="960" t="s">
        <v>131</v>
      </c>
      <c r="X355" s="960">
        <v>1.125</v>
      </c>
      <c r="Y355" s="960">
        <v>1</v>
      </c>
      <c r="Z355" s="960" t="s">
        <v>131</v>
      </c>
      <c r="AA355" s="960">
        <v>1.131</v>
      </c>
      <c r="AB355" s="960">
        <v>0.999</v>
      </c>
      <c r="AC355" s="960" t="s">
        <v>131</v>
      </c>
      <c r="AD355" s="960">
        <v>1.127</v>
      </c>
      <c r="AE355" s="960">
        <v>0.98399999999999999</v>
      </c>
      <c r="AF355" s="960" t="s">
        <v>131</v>
      </c>
      <c r="AG355" s="960">
        <v>1.1200000000000001</v>
      </c>
      <c r="AH355" s="960">
        <v>0.98399999999999999</v>
      </c>
      <c r="AI355" s="960" t="s">
        <v>131</v>
      </c>
      <c r="AJ355" s="960">
        <v>1.121</v>
      </c>
      <c r="AK355" s="960">
        <v>0.98299999999999998</v>
      </c>
      <c r="AL355" s="960" t="s">
        <v>131</v>
      </c>
      <c r="AM355" s="960">
        <v>1.117</v>
      </c>
      <c r="AN355" s="960">
        <v>0.98099999999999998</v>
      </c>
      <c r="AO355" s="960" t="s">
        <v>131</v>
      </c>
      <c r="AP355" s="960">
        <v>1.111</v>
      </c>
      <c r="AQ355" s="960">
        <v>0.999</v>
      </c>
      <c r="AR355" s="960" t="s">
        <v>131</v>
      </c>
      <c r="AS355" s="960">
        <v>1.1080000000000001</v>
      </c>
      <c r="AT355" s="960">
        <v>0.997</v>
      </c>
      <c r="AU355" s="960" t="s">
        <v>131</v>
      </c>
      <c r="AV355" s="960">
        <v>1.1000000000000001</v>
      </c>
      <c r="AW355" s="960">
        <v>0.99299999999999999</v>
      </c>
      <c r="AX355" s="960" t="s">
        <v>131</v>
      </c>
      <c r="AY355" s="960">
        <v>1.099</v>
      </c>
      <c r="AZ355" s="960">
        <v>0.99099999999999999</v>
      </c>
      <c r="BA355" s="960" t="s">
        <v>131</v>
      </c>
      <c r="BB355" s="960">
        <v>1.093</v>
      </c>
      <c r="BC355" s="960">
        <v>0.98899999999999999</v>
      </c>
      <c r="BD355" s="960" t="s">
        <v>131</v>
      </c>
      <c r="BE355" s="961">
        <v>1.0920000000000001</v>
      </c>
      <c r="BF355" s="961">
        <v>0.98899999999999999</v>
      </c>
      <c r="BG355" s="961" t="s">
        <v>131</v>
      </c>
    </row>
    <row r="356" spans="1:59" ht="18" customHeight="1" x14ac:dyDescent="0.25">
      <c r="A356" s="96"/>
      <c r="B356" s="80"/>
      <c r="C356" s="666" t="s">
        <v>1429</v>
      </c>
      <c r="D356" s="770" t="s">
        <v>1423</v>
      </c>
      <c r="E356" s="776" t="str">
        <f t="shared" si="30"/>
        <v>LNG (km)Camiones (N2, N3)</v>
      </c>
      <c r="F356" s="962">
        <v>0.75800000000000001</v>
      </c>
      <c r="G356" s="962" t="s">
        <v>131</v>
      </c>
      <c r="H356" s="962" t="s">
        <v>131</v>
      </c>
      <c r="I356" s="962">
        <v>0.75800000000000001</v>
      </c>
      <c r="J356" s="962" t="s">
        <v>131</v>
      </c>
      <c r="K356" s="962" t="s">
        <v>131</v>
      </c>
      <c r="L356" s="962">
        <v>0.75800000000000001</v>
      </c>
      <c r="M356" s="962" t="s">
        <v>131</v>
      </c>
      <c r="N356" s="962" t="s">
        <v>131</v>
      </c>
      <c r="O356" s="962">
        <v>0.75800000000000001</v>
      </c>
      <c r="P356" s="962" t="s">
        <v>131</v>
      </c>
      <c r="Q356" s="962" t="s">
        <v>131</v>
      </c>
      <c r="R356" s="962">
        <v>0.75800000000000001</v>
      </c>
      <c r="S356" s="962" t="s">
        <v>131</v>
      </c>
      <c r="T356" s="962" t="s">
        <v>131</v>
      </c>
      <c r="U356" s="962">
        <v>0.75800000000000001</v>
      </c>
      <c r="V356" s="962" t="s">
        <v>131</v>
      </c>
      <c r="W356" s="962" t="s">
        <v>131</v>
      </c>
      <c r="X356" s="962">
        <v>0.75800000000000001</v>
      </c>
      <c r="Y356" s="962" t="s">
        <v>131</v>
      </c>
      <c r="Z356" s="962" t="s">
        <v>131</v>
      </c>
      <c r="AA356" s="962">
        <v>0.75800000000000001</v>
      </c>
      <c r="AB356" s="962" t="s">
        <v>131</v>
      </c>
      <c r="AC356" s="962" t="s">
        <v>131</v>
      </c>
      <c r="AD356" s="962">
        <v>0.75800000000000001</v>
      </c>
      <c r="AE356" s="962" t="s">
        <v>131</v>
      </c>
      <c r="AF356" s="962" t="s">
        <v>131</v>
      </c>
      <c r="AG356" s="962">
        <v>0.75800000000000001</v>
      </c>
      <c r="AH356" s="962" t="s">
        <v>131</v>
      </c>
      <c r="AI356" s="962" t="s">
        <v>131</v>
      </c>
      <c r="AJ356" s="962">
        <v>0.75800000000000001</v>
      </c>
      <c r="AK356" s="962" t="s">
        <v>131</v>
      </c>
      <c r="AL356" s="962" t="s">
        <v>131</v>
      </c>
      <c r="AM356" s="962">
        <v>0.75800000000000001</v>
      </c>
      <c r="AN356" s="962" t="s">
        <v>131</v>
      </c>
      <c r="AO356" s="962" t="s">
        <v>131</v>
      </c>
      <c r="AP356" s="962">
        <v>0.75800000000000001</v>
      </c>
      <c r="AQ356" s="962" t="s">
        <v>131</v>
      </c>
      <c r="AR356" s="962" t="s">
        <v>131</v>
      </c>
      <c r="AS356" s="962">
        <v>0.75800000000000001</v>
      </c>
      <c r="AT356" s="962" t="s">
        <v>131</v>
      </c>
      <c r="AU356" s="962" t="s">
        <v>131</v>
      </c>
      <c r="AV356" s="962">
        <v>0.753</v>
      </c>
      <c r="AW356" s="962" t="s">
        <v>131</v>
      </c>
      <c r="AX356" s="962" t="s">
        <v>131</v>
      </c>
      <c r="AY356" s="962">
        <v>0.753</v>
      </c>
      <c r="AZ356" s="962" t="s">
        <v>131</v>
      </c>
      <c r="BA356" s="962" t="s">
        <v>131</v>
      </c>
      <c r="BB356" s="962">
        <v>0.753</v>
      </c>
      <c r="BC356" s="963" t="s">
        <v>131</v>
      </c>
      <c r="BD356" s="963" t="s">
        <v>131</v>
      </c>
      <c r="BE356" s="961">
        <v>0.753</v>
      </c>
      <c r="BF356" s="961" t="s">
        <v>131</v>
      </c>
      <c r="BG356" s="961" t="s">
        <v>131</v>
      </c>
    </row>
    <row r="357" spans="1:59" ht="18" customHeight="1" x14ac:dyDescent="0.25">
      <c r="C357" s="8"/>
      <c r="D357" s="8"/>
      <c r="E357" s="8"/>
      <c r="L357" s="91"/>
      <c r="M357" s="91"/>
      <c r="N357" s="91"/>
      <c r="O357" s="91"/>
    </row>
    <row r="358" spans="1:59" ht="18" customHeight="1" x14ac:dyDescent="0.25">
      <c r="B358" s="109" t="s">
        <v>742</v>
      </c>
      <c r="C358" s="8"/>
      <c r="D358" s="8"/>
      <c r="E358" s="8"/>
      <c r="L358" s="91"/>
      <c r="M358" s="91"/>
      <c r="N358" s="91"/>
      <c r="O358" s="91"/>
    </row>
    <row r="359" spans="1:59" ht="18" customHeight="1" x14ac:dyDescent="0.25">
      <c r="B359" s="8"/>
      <c r="C359" s="8"/>
      <c r="D359" s="8"/>
      <c r="E359" s="8"/>
      <c r="H359" s="8"/>
      <c r="L359" s="91"/>
      <c r="M359" s="91"/>
      <c r="N359" s="91"/>
      <c r="O359" s="91"/>
    </row>
    <row r="360" spans="1:59" ht="18" customHeight="1" x14ac:dyDescent="0.25">
      <c r="C360" s="690" t="s">
        <v>734</v>
      </c>
      <c r="E360" s="691" t="s">
        <v>621</v>
      </c>
      <c r="L360" s="91"/>
      <c r="M360" s="91"/>
      <c r="N360" s="91"/>
      <c r="O360" s="91"/>
    </row>
    <row r="361" spans="1:59" ht="18" customHeight="1" x14ac:dyDescent="0.25">
      <c r="C361" s="692" t="s">
        <v>1179</v>
      </c>
      <c r="D361" s="693">
        <v>1</v>
      </c>
      <c r="E361" s="314" t="e">
        <f>VLOOKUP(D402,$C$361:$D$366,2,0)</f>
        <v>#N/A</v>
      </c>
      <c r="L361" s="91"/>
      <c r="M361" s="91"/>
      <c r="N361" s="91"/>
      <c r="O361" s="91"/>
    </row>
    <row r="362" spans="1:59" ht="18" customHeight="1" x14ac:dyDescent="0.25">
      <c r="C362" s="694" t="s">
        <v>1180</v>
      </c>
      <c r="D362" s="29">
        <v>2</v>
      </c>
      <c r="E362" s="314" t="e">
        <f t="shared" ref="E362:E380" si="31">VLOOKUP(D403,$C$361:$D$366,2,0)</f>
        <v>#N/A</v>
      </c>
      <c r="L362" s="91"/>
      <c r="M362" s="91"/>
      <c r="N362" s="91"/>
      <c r="O362" s="91"/>
    </row>
    <row r="363" spans="1:59" ht="18" customHeight="1" x14ac:dyDescent="0.25">
      <c r="C363" s="694" t="s">
        <v>1423</v>
      </c>
      <c r="D363" s="29">
        <v>3</v>
      </c>
      <c r="E363" s="314" t="e">
        <f t="shared" si="31"/>
        <v>#N/A</v>
      </c>
      <c r="L363" s="91"/>
      <c r="M363" s="91"/>
      <c r="N363" s="91"/>
      <c r="O363" s="91"/>
    </row>
    <row r="364" spans="1:59" ht="18" customHeight="1" x14ac:dyDescent="0.25">
      <c r="C364" s="694" t="s">
        <v>1424</v>
      </c>
      <c r="D364" s="29">
        <v>4</v>
      </c>
      <c r="E364" s="314" t="e">
        <f t="shared" si="31"/>
        <v>#N/A</v>
      </c>
      <c r="L364" s="91"/>
      <c r="M364" s="91"/>
      <c r="N364" s="91"/>
      <c r="O364" s="91"/>
    </row>
    <row r="365" spans="1:59" ht="18" customHeight="1" x14ac:dyDescent="0.25">
      <c r="C365" s="694" t="s">
        <v>1425</v>
      </c>
      <c r="D365" s="29">
        <v>5</v>
      </c>
      <c r="E365" s="314" t="e">
        <f t="shared" si="31"/>
        <v>#N/A</v>
      </c>
      <c r="L365" s="91"/>
      <c r="M365" s="91"/>
      <c r="N365" s="91"/>
      <c r="O365" s="91"/>
    </row>
    <row r="366" spans="1:59" ht="18" customHeight="1" x14ac:dyDescent="0.25">
      <c r="C366" s="695" t="s">
        <v>1426</v>
      </c>
      <c r="D366" s="675">
        <v>6</v>
      </c>
      <c r="E366" s="314" t="e">
        <f t="shared" si="31"/>
        <v>#N/A</v>
      </c>
      <c r="L366" s="91"/>
      <c r="M366" s="91"/>
      <c r="N366" s="91"/>
      <c r="O366" s="91"/>
    </row>
    <row r="367" spans="1:59" ht="18" customHeight="1" x14ac:dyDescent="0.25">
      <c r="E367" s="314" t="e">
        <f t="shared" si="31"/>
        <v>#N/A</v>
      </c>
      <c r="L367" s="91"/>
      <c r="M367" s="91"/>
      <c r="N367" s="91"/>
      <c r="O367" s="91"/>
    </row>
    <row r="368" spans="1:59" ht="18" customHeight="1" x14ac:dyDescent="0.25">
      <c r="E368" s="314" t="e">
        <f t="shared" si="31"/>
        <v>#N/A</v>
      </c>
      <c r="L368" s="91"/>
      <c r="M368" s="91"/>
      <c r="N368" s="91"/>
      <c r="O368" s="91"/>
    </row>
    <row r="369" spans="3:15" ht="18" customHeight="1" x14ac:dyDescent="0.25">
      <c r="E369" s="314" t="e">
        <f t="shared" si="31"/>
        <v>#N/A</v>
      </c>
      <c r="L369" s="91"/>
      <c r="M369" s="91"/>
      <c r="N369" s="91"/>
      <c r="O369" s="91"/>
    </row>
    <row r="370" spans="3:15" ht="18" customHeight="1" x14ac:dyDescent="0.25">
      <c r="E370" s="314" t="e">
        <f t="shared" si="31"/>
        <v>#N/A</v>
      </c>
      <c r="L370" s="91"/>
      <c r="M370" s="91"/>
      <c r="N370" s="91"/>
      <c r="O370" s="91"/>
    </row>
    <row r="371" spans="3:15" ht="18" customHeight="1" x14ac:dyDescent="0.25">
      <c r="E371" s="314" t="e">
        <f t="shared" si="31"/>
        <v>#N/A</v>
      </c>
      <c r="L371" s="91"/>
      <c r="M371" s="91"/>
      <c r="N371" s="91"/>
      <c r="O371" s="91"/>
    </row>
    <row r="372" spans="3:15" ht="18" customHeight="1" x14ac:dyDescent="0.25">
      <c r="E372" s="314" t="e">
        <f t="shared" si="31"/>
        <v>#N/A</v>
      </c>
      <c r="L372" s="91"/>
      <c r="M372" s="91"/>
      <c r="N372" s="91"/>
      <c r="O372" s="91"/>
    </row>
    <row r="373" spans="3:15" ht="18" customHeight="1" x14ac:dyDescent="0.25">
      <c r="E373" s="314" t="e">
        <f t="shared" si="31"/>
        <v>#N/A</v>
      </c>
      <c r="L373" s="91"/>
      <c r="M373" s="91"/>
      <c r="N373" s="91"/>
      <c r="O373" s="91"/>
    </row>
    <row r="374" spans="3:15" ht="18" customHeight="1" x14ac:dyDescent="0.25">
      <c r="E374" s="314" t="e">
        <f t="shared" si="31"/>
        <v>#N/A</v>
      </c>
      <c r="L374" s="91"/>
      <c r="M374" s="91"/>
      <c r="N374" s="91"/>
      <c r="O374" s="91"/>
    </row>
    <row r="375" spans="3:15" ht="18" customHeight="1" x14ac:dyDescent="0.25">
      <c r="E375" s="314" t="e">
        <f t="shared" si="31"/>
        <v>#N/A</v>
      </c>
      <c r="L375" s="91"/>
      <c r="M375" s="91"/>
      <c r="N375" s="91"/>
      <c r="O375" s="91"/>
    </row>
    <row r="376" spans="3:15" ht="18" customHeight="1" x14ac:dyDescent="0.25">
      <c r="E376" s="314" t="e">
        <f t="shared" si="31"/>
        <v>#N/A</v>
      </c>
      <c r="L376" s="91"/>
      <c r="M376" s="91"/>
      <c r="N376" s="91"/>
      <c r="O376" s="91"/>
    </row>
    <row r="377" spans="3:15" ht="18" customHeight="1" x14ac:dyDescent="0.25">
      <c r="E377" s="314" t="e">
        <f t="shared" si="31"/>
        <v>#N/A</v>
      </c>
      <c r="L377" s="91"/>
      <c r="M377" s="91"/>
      <c r="N377" s="91"/>
      <c r="O377" s="91"/>
    </row>
    <row r="378" spans="3:15" ht="18" customHeight="1" x14ac:dyDescent="0.25">
      <c r="E378" s="314" t="e">
        <f t="shared" si="31"/>
        <v>#N/A</v>
      </c>
      <c r="L378" s="91"/>
      <c r="M378" s="91"/>
      <c r="N378" s="91"/>
      <c r="O378" s="91"/>
    </row>
    <row r="379" spans="3:15" ht="18" customHeight="1" x14ac:dyDescent="0.25">
      <c r="E379" s="314" t="e">
        <f t="shared" si="31"/>
        <v>#N/A</v>
      </c>
      <c r="L379" s="91"/>
      <c r="M379" s="91"/>
      <c r="N379" s="91"/>
      <c r="O379" s="91"/>
    </row>
    <row r="380" spans="3:15" ht="18" customHeight="1" x14ac:dyDescent="0.25">
      <c r="E380" s="314" t="e">
        <f t="shared" si="31"/>
        <v>#N/A</v>
      </c>
      <c r="L380" s="91"/>
      <c r="M380" s="91"/>
      <c r="N380" s="91"/>
      <c r="O380" s="91"/>
    </row>
    <row r="381" spans="3:15" ht="18" customHeight="1" x14ac:dyDescent="0.25">
      <c r="L381" s="91"/>
      <c r="M381" s="91"/>
      <c r="N381" s="91"/>
      <c r="O381" s="91"/>
    </row>
    <row r="382" spans="3:15" ht="18" customHeight="1" x14ac:dyDescent="0.25">
      <c r="L382" s="91"/>
      <c r="M382" s="91"/>
      <c r="N382" s="91"/>
      <c r="O382" s="91"/>
    </row>
    <row r="383" spans="3:15" ht="18" customHeight="1" x14ac:dyDescent="0.25">
      <c r="C383" s="8"/>
      <c r="D383" s="8"/>
      <c r="E383" s="8"/>
      <c r="L383" s="91"/>
      <c r="M383" s="91"/>
      <c r="N383" s="91"/>
      <c r="O383" s="91"/>
    </row>
    <row r="384" spans="3:15" ht="18" customHeight="1" x14ac:dyDescent="0.25">
      <c r="C384" s="8"/>
      <c r="D384" s="8"/>
      <c r="E384" s="8"/>
      <c r="L384" s="91"/>
      <c r="M384" s="91"/>
      <c r="N384" s="91"/>
      <c r="O384" s="91"/>
    </row>
    <row r="385" spans="1:110" ht="18" customHeight="1" x14ac:dyDescent="0.25">
      <c r="A385" s="96"/>
      <c r="C385" s="146">
        <v>2007</v>
      </c>
      <c r="D385" s="146">
        <v>2007</v>
      </c>
      <c r="E385" s="146">
        <v>2007</v>
      </c>
      <c r="F385" s="146">
        <v>2007</v>
      </c>
      <c r="G385" s="146">
        <v>2007</v>
      </c>
      <c r="H385" s="146">
        <v>2007</v>
      </c>
      <c r="I385" s="146">
        <v>2008</v>
      </c>
      <c r="J385" s="146">
        <v>2008</v>
      </c>
      <c r="K385" s="146">
        <v>2008</v>
      </c>
      <c r="L385" s="146">
        <v>2008</v>
      </c>
      <c r="M385" s="146">
        <v>2008</v>
      </c>
      <c r="N385" s="146">
        <v>2008</v>
      </c>
      <c r="O385" s="146">
        <v>2009</v>
      </c>
      <c r="P385" s="146">
        <v>2009</v>
      </c>
      <c r="Q385" s="146">
        <v>2009</v>
      </c>
      <c r="R385" s="146">
        <v>2009</v>
      </c>
      <c r="S385" s="146">
        <v>2009</v>
      </c>
      <c r="T385" s="146">
        <v>2009</v>
      </c>
      <c r="U385" s="146">
        <v>2010</v>
      </c>
      <c r="V385" s="146">
        <v>2010</v>
      </c>
      <c r="W385" s="146">
        <v>2010</v>
      </c>
      <c r="X385" s="146">
        <v>2010</v>
      </c>
      <c r="Y385" s="146">
        <v>2010</v>
      </c>
      <c r="Z385" s="146">
        <v>2010</v>
      </c>
      <c r="AA385" s="147">
        <v>2011</v>
      </c>
      <c r="AB385" s="147">
        <v>2011</v>
      </c>
      <c r="AC385" s="147">
        <v>2011</v>
      </c>
      <c r="AD385" s="147">
        <v>2011</v>
      </c>
      <c r="AE385" s="147">
        <v>2011</v>
      </c>
      <c r="AF385" s="147">
        <v>2011</v>
      </c>
      <c r="AG385" s="147">
        <v>2012</v>
      </c>
      <c r="AH385" s="147">
        <v>2012</v>
      </c>
      <c r="AI385" s="147">
        <v>2012</v>
      </c>
      <c r="AJ385" s="147">
        <v>2012</v>
      </c>
      <c r="AK385" s="147">
        <v>2012</v>
      </c>
      <c r="AL385" s="147">
        <v>2012</v>
      </c>
      <c r="AM385" s="147">
        <v>2013</v>
      </c>
      <c r="AN385" s="147">
        <v>2013</v>
      </c>
      <c r="AO385" s="147">
        <v>2013</v>
      </c>
      <c r="AP385" s="147">
        <v>2013</v>
      </c>
      <c r="AQ385" s="147">
        <v>2013</v>
      </c>
      <c r="AR385" s="147">
        <v>2013</v>
      </c>
      <c r="AS385" s="147">
        <v>2014</v>
      </c>
      <c r="AT385" s="147">
        <v>2014</v>
      </c>
      <c r="AU385" s="147">
        <v>2014</v>
      </c>
      <c r="AV385" s="147">
        <v>2014</v>
      </c>
      <c r="AW385" s="147">
        <v>2014</v>
      </c>
      <c r="AX385" s="147">
        <v>2014</v>
      </c>
      <c r="AY385" s="147">
        <v>2015</v>
      </c>
      <c r="AZ385" s="147">
        <v>2015</v>
      </c>
      <c r="BA385" s="147">
        <v>2015</v>
      </c>
      <c r="BB385" s="147">
        <v>2015</v>
      </c>
      <c r="BC385" s="147">
        <v>2015</v>
      </c>
      <c r="BD385" s="147">
        <v>2015</v>
      </c>
      <c r="BE385" s="147">
        <v>2016</v>
      </c>
      <c r="BF385" s="147">
        <v>2016</v>
      </c>
      <c r="BG385" s="147">
        <v>2016</v>
      </c>
      <c r="BH385" s="147">
        <v>2016</v>
      </c>
      <c r="BI385" s="147">
        <v>2016</v>
      </c>
      <c r="BJ385" s="147">
        <v>2016</v>
      </c>
      <c r="BK385" s="147">
        <v>2017</v>
      </c>
      <c r="BL385" s="147">
        <v>2017</v>
      </c>
      <c r="BM385" s="147">
        <v>2017</v>
      </c>
      <c r="BN385" s="147">
        <v>2017</v>
      </c>
      <c r="BO385" s="147">
        <v>2017</v>
      </c>
      <c r="BP385" s="147">
        <v>2017</v>
      </c>
      <c r="BQ385" s="147">
        <v>2018</v>
      </c>
      <c r="BR385" s="147">
        <v>2018</v>
      </c>
      <c r="BS385" s="147">
        <v>2018</v>
      </c>
      <c r="BT385" s="147">
        <v>2018</v>
      </c>
      <c r="BU385" s="147">
        <v>2018</v>
      </c>
      <c r="BV385" s="147">
        <v>2018</v>
      </c>
      <c r="BW385" s="148">
        <v>2019</v>
      </c>
      <c r="BX385" s="148">
        <v>2019</v>
      </c>
      <c r="BY385" s="148">
        <v>2019</v>
      </c>
      <c r="BZ385" s="148">
        <v>2019</v>
      </c>
      <c r="CA385" s="148">
        <v>2019</v>
      </c>
      <c r="CB385" s="148">
        <v>2019</v>
      </c>
      <c r="CC385" s="148">
        <v>2020</v>
      </c>
      <c r="CD385" s="148">
        <v>2020</v>
      </c>
      <c r="CE385" s="148">
        <v>2020</v>
      </c>
      <c r="CF385" s="148">
        <v>2020</v>
      </c>
      <c r="CG385" s="148">
        <v>2020</v>
      </c>
      <c r="CH385" s="148">
        <v>2020</v>
      </c>
      <c r="CI385" s="148">
        <v>2021</v>
      </c>
      <c r="CJ385" s="148">
        <v>2021</v>
      </c>
      <c r="CK385" s="148">
        <v>2021</v>
      </c>
      <c r="CL385" s="148">
        <v>2021</v>
      </c>
      <c r="CM385" s="148">
        <v>2021</v>
      </c>
      <c r="CN385" s="148">
        <v>2021</v>
      </c>
      <c r="CO385" s="148">
        <v>2022</v>
      </c>
      <c r="CP385" s="148">
        <v>2022</v>
      </c>
      <c r="CQ385" s="148">
        <v>2022</v>
      </c>
      <c r="CR385" s="148">
        <v>2022</v>
      </c>
      <c r="CS385" s="148">
        <v>2022</v>
      </c>
      <c r="CT385" s="148">
        <v>2022</v>
      </c>
      <c r="CU385" s="148">
        <v>2023</v>
      </c>
      <c r="CV385" s="148">
        <v>2023</v>
      </c>
      <c r="CW385" s="148">
        <v>2023</v>
      </c>
      <c r="CX385" s="148">
        <v>2023</v>
      </c>
      <c r="CY385" s="148">
        <v>2023</v>
      </c>
      <c r="CZ385" s="148">
        <v>2023</v>
      </c>
      <c r="DA385" s="148">
        <v>2024</v>
      </c>
      <c r="DB385" s="148">
        <v>2024</v>
      </c>
      <c r="DC385" s="148">
        <v>2024</v>
      </c>
      <c r="DD385" s="148">
        <v>2024</v>
      </c>
      <c r="DE385" s="148">
        <v>2024</v>
      </c>
      <c r="DF385" s="148">
        <v>2024</v>
      </c>
    </row>
    <row r="386" spans="1:110" ht="18" customHeight="1" x14ac:dyDescent="0.25">
      <c r="A386" s="96"/>
      <c r="C386" s="696" t="s">
        <v>1179</v>
      </c>
      <c r="D386" s="696" t="s">
        <v>1180</v>
      </c>
      <c r="E386" s="696" t="s">
        <v>1423</v>
      </c>
      <c r="F386" s="696" t="s">
        <v>1424</v>
      </c>
      <c r="G386" s="696" t="s">
        <v>1425</v>
      </c>
      <c r="H386" s="696" t="s">
        <v>1426</v>
      </c>
      <c r="I386" s="696" t="s">
        <v>1179</v>
      </c>
      <c r="J386" s="696" t="s">
        <v>1180</v>
      </c>
      <c r="K386" s="696" t="s">
        <v>1423</v>
      </c>
      <c r="L386" s="696" t="s">
        <v>1424</v>
      </c>
      <c r="M386" s="696" t="s">
        <v>1425</v>
      </c>
      <c r="N386" s="696" t="s">
        <v>1426</v>
      </c>
      <c r="O386" s="696" t="s">
        <v>1179</v>
      </c>
      <c r="P386" s="696" t="s">
        <v>1180</v>
      </c>
      <c r="Q386" s="696" t="s">
        <v>1423</v>
      </c>
      <c r="R386" s="696" t="s">
        <v>1424</v>
      </c>
      <c r="S386" s="696" t="s">
        <v>1425</v>
      </c>
      <c r="T386" s="696" t="s">
        <v>1426</v>
      </c>
      <c r="U386" s="696" t="s">
        <v>1179</v>
      </c>
      <c r="V386" s="696" t="s">
        <v>1180</v>
      </c>
      <c r="W386" s="696" t="s">
        <v>1423</v>
      </c>
      <c r="X386" s="696" t="s">
        <v>1424</v>
      </c>
      <c r="Y386" s="696" t="s">
        <v>1425</v>
      </c>
      <c r="Z386" s="696" t="s">
        <v>1426</v>
      </c>
      <c r="AA386" s="696" t="s">
        <v>1179</v>
      </c>
      <c r="AB386" s="696" t="s">
        <v>1180</v>
      </c>
      <c r="AC386" s="696" t="s">
        <v>1423</v>
      </c>
      <c r="AD386" s="696" t="s">
        <v>1424</v>
      </c>
      <c r="AE386" s="696" t="s">
        <v>1425</v>
      </c>
      <c r="AF386" s="696" t="s">
        <v>1426</v>
      </c>
      <c r="AG386" s="696" t="s">
        <v>1179</v>
      </c>
      <c r="AH386" s="696" t="s">
        <v>1180</v>
      </c>
      <c r="AI386" s="696" t="s">
        <v>1423</v>
      </c>
      <c r="AJ386" s="696" t="s">
        <v>1424</v>
      </c>
      <c r="AK386" s="696" t="s">
        <v>1425</v>
      </c>
      <c r="AL386" s="696" t="s">
        <v>1426</v>
      </c>
      <c r="AM386" s="696" t="s">
        <v>1179</v>
      </c>
      <c r="AN386" s="696" t="s">
        <v>1180</v>
      </c>
      <c r="AO386" s="696" t="s">
        <v>1423</v>
      </c>
      <c r="AP386" s="696" t="s">
        <v>1424</v>
      </c>
      <c r="AQ386" s="696" t="s">
        <v>1425</v>
      </c>
      <c r="AR386" s="696" t="s">
        <v>1426</v>
      </c>
      <c r="AS386" s="696" t="s">
        <v>1179</v>
      </c>
      <c r="AT386" s="696" t="s">
        <v>1180</v>
      </c>
      <c r="AU386" s="696" t="s">
        <v>1423</v>
      </c>
      <c r="AV386" s="696" t="s">
        <v>1424</v>
      </c>
      <c r="AW386" s="696" t="s">
        <v>1425</v>
      </c>
      <c r="AX386" s="696" t="s">
        <v>1426</v>
      </c>
      <c r="AY386" s="696" t="s">
        <v>1179</v>
      </c>
      <c r="AZ386" s="696" t="s">
        <v>1180</v>
      </c>
      <c r="BA386" s="696" t="s">
        <v>1423</v>
      </c>
      <c r="BB386" s="696" t="s">
        <v>1424</v>
      </c>
      <c r="BC386" s="696" t="s">
        <v>1425</v>
      </c>
      <c r="BD386" s="696" t="s">
        <v>1426</v>
      </c>
      <c r="BE386" s="696" t="s">
        <v>1179</v>
      </c>
      <c r="BF386" s="696" t="s">
        <v>1180</v>
      </c>
      <c r="BG386" s="696" t="s">
        <v>1423</v>
      </c>
      <c r="BH386" s="696" t="s">
        <v>1424</v>
      </c>
      <c r="BI386" s="696" t="s">
        <v>1425</v>
      </c>
      <c r="BJ386" s="696" t="s">
        <v>1426</v>
      </c>
      <c r="BK386" s="696" t="s">
        <v>1179</v>
      </c>
      <c r="BL386" s="696" t="s">
        <v>1180</v>
      </c>
      <c r="BM386" s="696" t="s">
        <v>1423</v>
      </c>
      <c r="BN386" s="696" t="s">
        <v>1424</v>
      </c>
      <c r="BO386" s="696" t="s">
        <v>1425</v>
      </c>
      <c r="BP386" s="696" t="s">
        <v>1426</v>
      </c>
      <c r="BQ386" s="696" t="s">
        <v>1179</v>
      </c>
      <c r="BR386" s="696" t="s">
        <v>1180</v>
      </c>
      <c r="BS386" s="696" t="s">
        <v>1423</v>
      </c>
      <c r="BT386" s="696" t="s">
        <v>1424</v>
      </c>
      <c r="BU386" s="696" t="s">
        <v>1425</v>
      </c>
      <c r="BV386" s="696" t="s">
        <v>1426</v>
      </c>
      <c r="BW386" s="696" t="s">
        <v>1179</v>
      </c>
      <c r="BX386" s="696" t="s">
        <v>1180</v>
      </c>
      <c r="BY386" s="696" t="s">
        <v>1423</v>
      </c>
      <c r="BZ386" s="696" t="s">
        <v>1424</v>
      </c>
      <c r="CA386" s="696" t="s">
        <v>1425</v>
      </c>
      <c r="CB386" s="696" t="s">
        <v>1426</v>
      </c>
      <c r="CC386" s="696" t="s">
        <v>1179</v>
      </c>
      <c r="CD386" s="696" t="s">
        <v>1180</v>
      </c>
      <c r="CE386" s="696" t="s">
        <v>1423</v>
      </c>
      <c r="CF386" s="696" t="s">
        <v>1424</v>
      </c>
      <c r="CG386" s="696" t="s">
        <v>1425</v>
      </c>
      <c r="CH386" s="696" t="s">
        <v>1426</v>
      </c>
      <c r="CI386" s="696" t="s">
        <v>1179</v>
      </c>
      <c r="CJ386" s="696" t="s">
        <v>1180</v>
      </c>
      <c r="CK386" s="696" t="s">
        <v>1423</v>
      </c>
      <c r="CL386" s="696" t="s">
        <v>1424</v>
      </c>
      <c r="CM386" s="696" t="s">
        <v>1425</v>
      </c>
      <c r="CN386" s="696" t="s">
        <v>1426</v>
      </c>
      <c r="CO386" s="696" t="s">
        <v>1179</v>
      </c>
      <c r="CP386" s="696" t="s">
        <v>1180</v>
      </c>
      <c r="CQ386" s="696" t="s">
        <v>1423</v>
      </c>
      <c r="CR386" s="696" t="s">
        <v>1424</v>
      </c>
      <c r="CS386" s="696" t="s">
        <v>1425</v>
      </c>
      <c r="CT386" s="696" t="s">
        <v>1426</v>
      </c>
      <c r="CU386" s="696" t="s">
        <v>1179</v>
      </c>
      <c r="CV386" s="696" t="s">
        <v>1180</v>
      </c>
      <c r="CW386" s="696" t="s">
        <v>1423</v>
      </c>
      <c r="CX386" s="696" t="s">
        <v>1424</v>
      </c>
      <c r="CY386" s="696" t="s">
        <v>1425</v>
      </c>
      <c r="CZ386" s="696" t="s">
        <v>1426</v>
      </c>
      <c r="DA386" s="696" t="s">
        <v>1179</v>
      </c>
      <c r="DB386" s="696" t="s">
        <v>1180</v>
      </c>
      <c r="DC386" s="696" t="s">
        <v>1423</v>
      </c>
      <c r="DD386" s="696" t="s">
        <v>1424</v>
      </c>
      <c r="DE386" s="696" t="s">
        <v>1425</v>
      </c>
      <c r="DF386" s="696" t="s">
        <v>1426</v>
      </c>
    </row>
    <row r="387" spans="1:110" ht="18" customHeight="1" x14ac:dyDescent="0.25">
      <c r="A387" s="96"/>
      <c r="C387" s="685">
        <v>1</v>
      </c>
      <c r="D387" s="685">
        <v>2</v>
      </c>
      <c r="E387" s="685">
        <v>3</v>
      </c>
      <c r="F387" s="685">
        <v>4</v>
      </c>
      <c r="G387" s="685">
        <v>5</v>
      </c>
      <c r="H387" s="685">
        <v>6</v>
      </c>
      <c r="I387" s="685">
        <v>1</v>
      </c>
      <c r="J387" s="685">
        <v>2</v>
      </c>
      <c r="K387" s="685">
        <v>3</v>
      </c>
      <c r="L387" s="685">
        <v>4</v>
      </c>
      <c r="M387" s="685">
        <v>5</v>
      </c>
      <c r="N387" s="685">
        <v>6</v>
      </c>
      <c r="O387" s="685">
        <v>1</v>
      </c>
      <c r="P387" s="685">
        <v>2</v>
      </c>
      <c r="Q387" s="685">
        <v>3</v>
      </c>
      <c r="R387" s="685">
        <v>4</v>
      </c>
      <c r="S387" s="685">
        <v>5</v>
      </c>
      <c r="T387" s="685">
        <v>6</v>
      </c>
      <c r="U387" s="685">
        <v>1</v>
      </c>
      <c r="V387" s="685">
        <v>2</v>
      </c>
      <c r="W387" s="685">
        <v>3</v>
      </c>
      <c r="X387" s="685">
        <v>4</v>
      </c>
      <c r="Y387" s="685">
        <v>5</v>
      </c>
      <c r="Z387" s="685">
        <v>6</v>
      </c>
      <c r="AA387" s="685">
        <v>1</v>
      </c>
      <c r="AB387" s="685">
        <v>2</v>
      </c>
      <c r="AC387" s="685">
        <v>3</v>
      </c>
      <c r="AD387" s="685">
        <v>4</v>
      </c>
      <c r="AE387" s="685">
        <v>5</v>
      </c>
      <c r="AF387" s="685">
        <v>6</v>
      </c>
      <c r="AG387" s="685">
        <v>1</v>
      </c>
      <c r="AH387" s="685">
        <v>2</v>
      </c>
      <c r="AI387" s="685">
        <v>3</v>
      </c>
      <c r="AJ387" s="685">
        <v>4</v>
      </c>
      <c r="AK387" s="685">
        <v>5</v>
      </c>
      <c r="AL387" s="685">
        <v>6</v>
      </c>
      <c r="AM387" s="685">
        <v>1</v>
      </c>
      <c r="AN387" s="685">
        <v>2</v>
      </c>
      <c r="AO387" s="685">
        <v>3</v>
      </c>
      <c r="AP387" s="685">
        <v>4</v>
      </c>
      <c r="AQ387" s="685">
        <v>5</v>
      </c>
      <c r="AR387" s="685">
        <v>6</v>
      </c>
      <c r="AS387" s="685">
        <v>1</v>
      </c>
      <c r="AT387" s="685">
        <v>2</v>
      </c>
      <c r="AU387" s="685">
        <v>3</v>
      </c>
      <c r="AV387" s="685">
        <v>4</v>
      </c>
      <c r="AW387" s="685">
        <v>5</v>
      </c>
      <c r="AX387" s="685">
        <v>6</v>
      </c>
      <c r="AY387" s="685">
        <v>1</v>
      </c>
      <c r="AZ387" s="685">
        <v>2</v>
      </c>
      <c r="BA387" s="685">
        <v>3</v>
      </c>
      <c r="BB387" s="685">
        <v>4</v>
      </c>
      <c r="BC387" s="685">
        <v>5</v>
      </c>
      <c r="BD387" s="685">
        <v>6</v>
      </c>
      <c r="BE387" s="685">
        <v>1</v>
      </c>
      <c r="BF387" s="685">
        <v>2</v>
      </c>
      <c r="BG387" s="685">
        <v>3</v>
      </c>
      <c r="BH387" s="685">
        <v>4</v>
      </c>
      <c r="BI387" s="685">
        <v>5</v>
      </c>
      <c r="BJ387" s="685">
        <v>6</v>
      </c>
      <c r="BK387" s="685">
        <v>1</v>
      </c>
      <c r="BL387" s="685">
        <v>2</v>
      </c>
      <c r="BM387" s="685">
        <v>3</v>
      </c>
      <c r="BN387" s="685">
        <v>4</v>
      </c>
      <c r="BO387" s="685">
        <v>5</v>
      </c>
      <c r="BP387" s="685">
        <v>6</v>
      </c>
      <c r="BQ387" s="685">
        <v>1</v>
      </c>
      <c r="BR387" s="685">
        <v>2</v>
      </c>
      <c r="BS387" s="685">
        <v>3</v>
      </c>
      <c r="BT387" s="685">
        <v>4</v>
      </c>
      <c r="BU387" s="685">
        <v>5</v>
      </c>
      <c r="BV387" s="685">
        <v>6</v>
      </c>
      <c r="BW387" s="685">
        <v>1</v>
      </c>
      <c r="BX387" s="685">
        <v>2</v>
      </c>
      <c r="BY387" s="685">
        <v>3</v>
      </c>
      <c r="BZ387" s="685">
        <v>4</v>
      </c>
      <c r="CA387" s="685">
        <v>5</v>
      </c>
      <c r="CB387" s="685">
        <v>6</v>
      </c>
      <c r="CC387" s="685">
        <v>1</v>
      </c>
      <c r="CD387" s="685">
        <v>2</v>
      </c>
      <c r="CE387" s="685">
        <v>3</v>
      </c>
      <c r="CF387" s="685">
        <v>4</v>
      </c>
      <c r="CG387" s="685">
        <v>5</v>
      </c>
      <c r="CH387" s="685">
        <v>6</v>
      </c>
      <c r="CI387" s="685">
        <v>1</v>
      </c>
      <c r="CJ387" s="685">
        <v>2</v>
      </c>
      <c r="CK387" s="685">
        <v>3</v>
      </c>
      <c r="CL387" s="685">
        <v>4</v>
      </c>
      <c r="CM387" s="685">
        <v>5</v>
      </c>
      <c r="CN387" s="685">
        <v>6</v>
      </c>
      <c r="CO387" s="685">
        <v>1</v>
      </c>
      <c r="CP387" s="685">
        <v>2</v>
      </c>
      <c r="CQ387" s="685">
        <v>3</v>
      </c>
      <c r="CR387" s="685">
        <v>4</v>
      </c>
      <c r="CS387" s="685">
        <v>5</v>
      </c>
      <c r="CT387" s="685">
        <v>6</v>
      </c>
      <c r="CU387" s="685">
        <v>1</v>
      </c>
      <c r="CV387" s="685">
        <v>2</v>
      </c>
      <c r="CW387" s="685">
        <v>3</v>
      </c>
      <c r="CX387" s="685">
        <v>4</v>
      </c>
      <c r="CY387" s="685">
        <v>5</v>
      </c>
      <c r="CZ387" s="685">
        <v>6</v>
      </c>
      <c r="DA387" s="685">
        <v>1</v>
      </c>
      <c r="DB387" s="685">
        <v>2</v>
      </c>
      <c r="DC387" s="685">
        <v>3</v>
      </c>
      <c r="DD387" s="685">
        <v>4</v>
      </c>
      <c r="DE387" s="685">
        <v>5</v>
      </c>
      <c r="DF387" s="685">
        <v>6</v>
      </c>
    </row>
    <row r="388" spans="1:110" ht="18" customHeight="1" x14ac:dyDescent="0.25">
      <c r="A388" s="96"/>
      <c r="C388" s="686" t="str">
        <f>"Comb_VehA2_"&amp;C387&amp;"_"&amp;C385</f>
        <v>Comb_VehA2_1_2007</v>
      </c>
      <c r="D388" s="686" t="str">
        <f t="shared" ref="D388:BO388" si="32">"Comb_VehA2_"&amp;D387&amp;"_"&amp;D385</f>
        <v>Comb_VehA2_2_2007</v>
      </c>
      <c r="E388" s="686" t="str">
        <f t="shared" si="32"/>
        <v>Comb_VehA2_3_2007</v>
      </c>
      <c r="F388" s="686" t="str">
        <f t="shared" si="32"/>
        <v>Comb_VehA2_4_2007</v>
      </c>
      <c r="G388" s="686" t="str">
        <f t="shared" si="32"/>
        <v>Comb_VehA2_5_2007</v>
      </c>
      <c r="H388" s="686" t="str">
        <f t="shared" si="32"/>
        <v>Comb_VehA2_6_2007</v>
      </c>
      <c r="I388" s="686" t="str">
        <f t="shared" si="32"/>
        <v>Comb_VehA2_1_2008</v>
      </c>
      <c r="J388" s="686" t="str">
        <f t="shared" si="32"/>
        <v>Comb_VehA2_2_2008</v>
      </c>
      <c r="K388" s="686" t="str">
        <f t="shared" si="32"/>
        <v>Comb_VehA2_3_2008</v>
      </c>
      <c r="L388" s="686" t="str">
        <f t="shared" si="32"/>
        <v>Comb_VehA2_4_2008</v>
      </c>
      <c r="M388" s="686" t="str">
        <f t="shared" si="32"/>
        <v>Comb_VehA2_5_2008</v>
      </c>
      <c r="N388" s="686" t="str">
        <f t="shared" si="32"/>
        <v>Comb_VehA2_6_2008</v>
      </c>
      <c r="O388" s="686" t="str">
        <f t="shared" si="32"/>
        <v>Comb_VehA2_1_2009</v>
      </c>
      <c r="P388" s="686" t="str">
        <f t="shared" si="32"/>
        <v>Comb_VehA2_2_2009</v>
      </c>
      <c r="Q388" s="686" t="str">
        <f t="shared" si="32"/>
        <v>Comb_VehA2_3_2009</v>
      </c>
      <c r="R388" s="686" t="str">
        <f t="shared" si="32"/>
        <v>Comb_VehA2_4_2009</v>
      </c>
      <c r="S388" s="686" t="str">
        <f t="shared" si="32"/>
        <v>Comb_VehA2_5_2009</v>
      </c>
      <c r="T388" s="686" t="str">
        <f t="shared" si="32"/>
        <v>Comb_VehA2_6_2009</v>
      </c>
      <c r="U388" s="686" t="str">
        <f t="shared" si="32"/>
        <v>Comb_VehA2_1_2010</v>
      </c>
      <c r="V388" s="686" t="str">
        <f t="shared" si="32"/>
        <v>Comb_VehA2_2_2010</v>
      </c>
      <c r="W388" s="686" t="str">
        <f t="shared" si="32"/>
        <v>Comb_VehA2_3_2010</v>
      </c>
      <c r="X388" s="686" t="str">
        <f t="shared" si="32"/>
        <v>Comb_VehA2_4_2010</v>
      </c>
      <c r="Y388" s="686" t="str">
        <f t="shared" si="32"/>
        <v>Comb_VehA2_5_2010</v>
      </c>
      <c r="Z388" s="686" t="str">
        <f t="shared" si="32"/>
        <v>Comb_VehA2_6_2010</v>
      </c>
      <c r="AA388" s="686" t="str">
        <f t="shared" si="32"/>
        <v>Comb_VehA2_1_2011</v>
      </c>
      <c r="AB388" s="686" t="str">
        <f t="shared" si="32"/>
        <v>Comb_VehA2_2_2011</v>
      </c>
      <c r="AC388" s="686" t="str">
        <f t="shared" si="32"/>
        <v>Comb_VehA2_3_2011</v>
      </c>
      <c r="AD388" s="686" t="str">
        <f t="shared" si="32"/>
        <v>Comb_VehA2_4_2011</v>
      </c>
      <c r="AE388" s="686" t="str">
        <f t="shared" si="32"/>
        <v>Comb_VehA2_5_2011</v>
      </c>
      <c r="AF388" s="686" t="str">
        <f t="shared" si="32"/>
        <v>Comb_VehA2_6_2011</v>
      </c>
      <c r="AG388" s="686" t="str">
        <f t="shared" si="32"/>
        <v>Comb_VehA2_1_2012</v>
      </c>
      <c r="AH388" s="686" t="str">
        <f t="shared" si="32"/>
        <v>Comb_VehA2_2_2012</v>
      </c>
      <c r="AI388" s="686" t="str">
        <f t="shared" si="32"/>
        <v>Comb_VehA2_3_2012</v>
      </c>
      <c r="AJ388" s="686" t="str">
        <f t="shared" si="32"/>
        <v>Comb_VehA2_4_2012</v>
      </c>
      <c r="AK388" s="686" t="str">
        <f t="shared" si="32"/>
        <v>Comb_VehA2_5_2012</v>
      </c>
      <c r="AL388" s="686" t="str">
        <f t="shared" si="32"/>
        <v>Comb_VehA2_6_2012</v>
      </c>
      <c r="AM388" s="686" t="str">
        <f t="shared" si="32"/>
        <v>Comb_VehA2_1_2013</v>
      </c>
      <c r="AN388" s="686" t="str">
        <f t="shared" si="32"/>
        <v>Comb_VehA2_2_2013</v>
      </c>
      <c r="AO388" s="686" t="str">
        <f t="shared" si="32"/>
        <v>Comb_VehA2_3_2013</v>
      </c>
      <c r="AP388" s="686" t="str">
        <f t="shared" si="32"/>
        <v>Comb_VehA2_4_2013</v>
      </c>
      <c r="AQ388" s="686" t="str">
        <f t="shared" si="32"/>
        <v>Comb_VehA2_5_2013</v>
      </c>
      <c r="AR388" s="686" t="str">
        <f t="shared" si="32"/>
        <v>Comb_VehA2_6_2013</v>
      </c>
      <c r="AS388" s="686" t="str">
        <f t="shared" si="32"/>
        <v>Comb_VehA2_1_2014</v>
      </c>
      <c r="AT388" s="686" t="str">
        <f t="shared" si="32"/>
        <v>Comb_VehA2_2_2014</v>
      </c>
      <c r="AU388" s="686" t="str">
        <f t="shared" si="32"/>
        <v>Comb_VehA2_3_2014</v>
      </c>
      <c r="AV388" s="686" t="str">
        <f t="shared" si="32"/>
        <v>Comb_VehA2_4_2014</v>
      </c>
      <c r="AW388" s="686" t="str">
        <f t="shared" si="32"/>
        <v>Comb_VehA2_5_2014</v>
      </c>
      <c r="AX388" s="686" t="str">
        <f>"Comb_VehA2_"&amp;AX387&amp;"_"&amp;AX385</f>
        <v>Comb_VehA2_6_2014</v>
      </c>
      <c r="AY388" s="686" t="str">
        <f t="shared" si="32"/>
        <v>Comb_VehA2_1_2015</v>
      </c>
      <c r="AZ388" s="686" t="str">
        <f t="shared" si="32"/>
        <v>Comb_VehA2_2_2015</v>
      </c>
      <c r="BA388" s="686" t="str">
        <f t="shared" si="32"/>
        <v>Comb_VehA2_3_2015</v>
      </c>
      <c r="BB388" s="686" t="str">
        <f t="shared" si="32"/>
        <v>Comb_VehA2_4_2015</v>
      </c>
      <c r="BC388" s="686" t="str">
        <f t="shared" si="32"/>
        <v>Comb_VehA2_5_2015</v>
      </c>
      <c r="BD388" s="686" t="str">
        <f t="shared" si="32"/>
        <v>Comb_VehA2_6_2015</v>
      </c>
      <c r="BE388" s="686" t="str">
        <f t="shared" si="32"/>
        <v>Comb_VehA2_1_2016</v>
      </c>
      <c r="BF388" s="686" t="str">
        <f t="shared" si="32"/>
        <v>Comb_VehA2_2_2016</v>
      </c>
      <c r="BG388" s="686" t="str">
        <f t="shared" si="32"/>
        <v>Comb_VehA2_3_2016</v>
      </c>
      <c r="BH388" s="686" t="str">
        <f t="shared" si="32"/>
        <v>Comb_VehA2_4_2016</v>
      </c>
      <c r="BI388" s="686" t="str">
        <f t="shared" si="32"/>
        <v>Comb_VehA2_5_2016</v>
      </c>
      <c r="BJ388" s="686" t="str">
        <f t="shared" si="32"/>
        <v>Comb_VehA2_6_2016</v>
      </c>
      <c r="BK388" s="686" t="str">
        <f t="shared" si="32"/>
        <v>Comb_VehA2_1_2017</v>
      </c>
      <c r="BL388" s="686" t="str">
        <f t="shared" si="32"/>
        <v>Comb_VehA2_2_2017</v>
      </c>
      <c r="BM388" s="686" t="str">
        <f t="shared" si="32"/>
        <v>Comb_VehA2_3_2017</v>
      </c>
      <c r="BN388" s="686" t="str">
        <f t="shared" si="32"/>
        <v>Comb_VehA2_4_2017</v>
      </c>
      <c r="BO388" s="686" t="str">
        <f t="shared" si="32"/>
        <v>Comb_VehA2_5_2017</v>
      </c>
      <c r="BP388" s="686" t="str">
        <f t="shared" ref="BP388:CZ388" si="33">"Comb_VehA2_"&amp;BP387&amp;"_"&amp;BP385</f>
        <v>Comb_VehA2_6_2017</v>
      </c>
      <c r="BQ388" s="686" t="str">
        <f t="shared" si="33"/>
        <v>Comb_VehA2_1_2018</v>
      </c>
      <c r="BR388" s="686" t="str">
        <f t="shared" si="33"/>
        <v>Comb_VehA2_2_2018</v>
      </c>
      <c r="BS388" s="686" t="str">
        <f t="shared" si="33"/>
        <v>Comb_VehA2_3_2018</v>
      </c>
      <c r="BT388" s="686" t="str">
        <f t="shared" si="33"/>
        <v>Comb_VehA2_4_2018</v>
      </c>
      <c r="BU388" s="686" t="str">
        <f t="shared" si="33"/>
        <v>Comb_VehA2_5_2018</v>
      </c>
      <c r="BV388" s="686" t="str">
        <f t="shared" si="33"/>
        <v>Comb_VehA2_6_2018</v>
      </c>
      <c r="BW388" s="686" t="str">
        <f t="shared" si="33"/>
        <v>Comb_VehA2_1_2019</v>
      </c>
      <c r="BX388" s="686" t="str">
        <f t="shared" si="33"/>
        <v>Comb_VehA2_2_2019</v>
      </c>
      <c r="BY388" s="686" t="str">
        <f t="shared" si="33"/>
        <v>Comb_VehA2_3_2019</v>
      </c>
      <c r="BZ388" s="686" t="str">
        <f t="shared" si="33"/>
        <v>Comb_VehA2_4_2019</v>
      </c>
      <c r="CA388" s="686" t="str">
        <f t="shared" si="33"/>
        <v>Comb_VehA2_5_2019</v>
      </c>
      <c r="CB388" s="686" t="str">
        <f t="shared" si="33"/>
        <v>Comb_VehA2_6_2019</v>
      </c>
      <c r="CC388" s="686" t="str">
        <f t="shared" si="33"/>
        <v>Comb_VehA2_1_2020</v>
      </c>
      <c r="CD388" s="686" t="str">
        <f t="shared" si="33"/>
        <v>Comb_VehA2_2_2020</v>
      </c>
      <c r="CE388" s="686" t="str">
        <f t="shared" si="33"/>
        <v>Comb_VehA2_3_2020</v>
      </c>
      <c r="CF388" s="686" t="str">
        <f t="shared" si="33"/>
        <v>Comb_VehA2_4_2020</v>
      </c>
      <c r="CG388" s="686" t="str">
        <f t="shared" si="33"/>
        <v>Comb_VehA2_5_2020</v>
      </c>
      <c r="CH388" s="686" t="str">
        <f t="shared" si="33"/>
        <v>Comb_VehA2_6_2020</v>
      </c>
      <c r="CI388" s="686" t="str">
        <f t="shared" si="33"/>
        <v>Comb_VehA2_1_2021</v>
      </c>
      <c r="CJ388" s="686" t="str">
        <f t="shared" si="33"/>
        <v>Comb_VehA2_2_2021</v>
      </c>
      <c r="CK388" s="686" t="str">
        <f t="shared" si="33"/>
        <v>Comb_VehA2_3_2021</v>
      </c>
      <c r="CL388" s="686" t="str">
        <f t="shared" si="33"/>
        <v>Comb_VehA2_4_2021</v>
      </c>
      <c r="CM388" s="686" t="str">
        <f t="shared" si="33"/>
        <v>Comb_VehA2_5_2021</v>
      </c>
      <c r="CN388" s="686" t="str">
        <f t="shared" si="33"/>
        <v>Comb_VehA2_6_2021</v>
      </c>
      <c r="CO388" s="686" t="str">
        <f t="shared" si="33"/>
        <v>Comb_VehA2_1_2022</v>
      </c>
      <c r="CP388" s="686" t="str">
        <f t="shared" si="33"/>
        <v>Comb_VehA2_2_2022</v>
      </c>
      <c r="CQ388" s="686" t="str">
        <f t="shared" si="33"/>
        <v>Comb_VehA2_3_2022</v>
      </c>
      <c r="CR388" s="686" t="str">
        <f t="shared" si="33"/>
        <v>Comb_VehA2_4_2022</v>
      </c>
      <c r="CS388" s="686" t="str">
        <f t="shared" si="33"/>
        <v>Comb_VehA2_5_2022</v>
      </c>
      <c r="CT388" s="686" t="str">
        <f t="shared" si="33"/>
        <v>Comb_VehA2_6_2022</v>
      </c>
      <c r="CU388" s="686" t="str">
        <f t="shared" si="33"/>
        <v>Comb_VehA2_1_2023</v>
      </c>
      <c r="CV388" s="686" t="str">
        <f t="shared" si="33"/>
        <v>Comb_VehA2_2_2023</v>
      </c>
      <c r="CW388" s="686" t="str">
        <f t="shared" si="33"/>
        <v>Comb_VehA2_3_2023</v>
      </c>
      <c r="CX388" s="686" t="str">
        <f t="shared" si="33"/>
        <v>Comb_VehA2_4_2023</v>
      </c>
      <c r="CY388" s="686" t="str">
        <f t="shared" si="33"/>
        <v>Comb_VehA2_5_2023</v>
      </c>
      <c r="CZ388" s="686" t="str">
        <f t="shared" si="33"/>
        <v>Comb_VehA2_6_2023</v>
      </c>
      <c r="DA388" s="686" t="str">
        <f>"Comb_VehA2_"&amp;DA387&amp;"_"&amp;DA385</f>
        <v>Comb_VehA2_1_2024</v>
      </c>
      <c r="DB388" s="686" t="str">
        <f t="shared" ref="DB388:DF388" si="34">"Comb_VehA2_"&amp;DB387&amp;"_"&amp;DB385</f>
        <v>Comb_VehA2_2_2024</v>
      </c>
      <c r="DC388" s="686" t="str">
        <f t="shared" si="34"/>
        <v>Comb_VehA2_3_2024</v>
      </c>
      <c r="DD388" s="686" t="str">
        <f t="shared" si="34"/>
        <v>Comb_VehA2_4_2024</v>
      </c>
      <c r="DE388" s="686" t="str">
        <f t="shared" si="34"/>
        <v>Comb_VehA2_5_2024</v>
      </c>
      <c r="DF388" s="686" t="str">
        <f t="shared" si="34"/>
        <v>Comb_VehA2_6_2024</v>
      </c>
    </row>
    <row r="389" spans="1:110" ht="18" customHeight="1" x14ac:dyDescent="0.25">
      <c r="A389" s="96"/>
      <c r="C389" s="777" t="s">
        <v>1356</v>
      </c>
      <c r="D389" s="670" t="s">
        <v>1356</v>
      </c>
      <c r="E389" s="777" t="s">
        <v>1356</v>
      </c>
      <c r="F389" s="687" t="s">
        <v>1355</v>
      </c>
      <c r="G389" s="671" t="s">
        <v>1356</v>
      </c>
      <c r="H389" s="671" t="s">
        <v>1356</v>
      </c>
      <c r="I389" s="777" t="s">
        <v>1356</v>
      </c>
      <c r="J389" s="670" t="s">
        <v>1356</v>
      </c>
      <c r="K389" s="777" t="s">
        <v>1356</v>
      </c>
      <c r="L389" s="687" t="s">
        <v>1355</v>
      </c>
      <c r="M389" s="671" t="s">
        <v>1356</v>
      </c>
      <c r="N389" s="671" t="s">
        <v>1356</v>
      </c>
      <c r="O389" s="777" t="s">
        <v>1356</v>
      </c>
      <c r="P389" s="670" t="s">
        <v>1356</v>
      </c>
      <c r="Q389" s="777" t="s">
        <v>1356</v>
      </c>
      <c r="R389" s="687" t="s">
        <v>1355</v>
      </c>
      <c r="S389" s="671" t="s">
        <v>1356</v>
      </c>
      <c r="T389" s="671" t="s">
        <v>1356</v>
      </c>
      <c r="U389" s="777" t="s">
        <v>1356</v>
      </c>
      <c r="V389" s="670" t="s">
        <v>1356</v>
      </c>
      <c r="W389" s="777" t="s">
        <v>1356</v>
      </c>
      <c r="X389" s="687" t="s">
        <v>1355</v>
      </c>
      <c r="Y389" s="671" t="s">
        <v>1356</v>
      </c>
      <c r="Z389" s="671" t="s">
        <v>1356</v>
      </c>
      <c r="AA389" s="777" t="s">
        <v>1356</v>
      </c>
      <c r="AB389" s="670" t="s">
        <v>1356</v>
      </c>
      <c r="AC389" s="777" t="s">
        <v>1356</v>
      </c>
      <c r="AD389" s="687" t="s">
        <v>1355</v>
      </c>
      <c r="AE389" s="671" t="s">
        <v>1356</v>
      </c>
      <c r="AF389" s="671" t="s">
        <v>1356</v>
      </c>
      <c r="AG389" s="777" t="s">
        <v>1356</v>
      </c>
      <c r="AH389" s="670" t="s">
        <v>1356</v>
      </c>
      <c r="AI389" s="777" t="s">
        <v>1356</v>
      </c>
      <c r="AJ389" s="687" t="s">
        <v>1355</v>
      </c>
      <c r="AK389" s="671" t="s">
        <v>1356</v>
      </c>
      <c r="AL389" s="671" t="s">
        <v>1356</v>
      </c>
      <c r="AM389" s="777" t="s">
        <v>1356</v>
      </c>
      <c r="AN389" s="670" t="s">
        <v>1356</v>
      </c>
      <c r="AO389" s="777" t="s">
        <v>1356</v>
      </c>
      <c r="AP389" s="687" t="s">
        <v>1355</v>
      </c>
      <c r="AQ389" s="671" t="s">
        <v>1356</v>
      </c>
      <c r="AR389" s="671" t="s">
        <v>1356</v>
      </c>
      <c r="AS389" s="777" t="s">
        <v>1356</v>
      </c>
      <c r="AT389" s="670" t="s">
        <v>1356</v>
      </c>
      <c r="AU389" s="777" t="s">
        <v>1356</v>
      </c>
      <c r="AV389" s="687" t="s">
        <v>1355</v>
      </c>
      <c r="AW389" s="671" t="s">
        <v>1356</v>
      </c>
      <c r="AX389" s="671" t="s">
        <v>1356</v>
      </c>
      <c r="AY389" s="777" t="s">
        <v>1356</v>
      </c>
      <c r="AZ389" s="670" t="s">
        <v>1356</v>
      </c>
      <c r="BA389" s="777" t="s">
        <v>1356</v>
      </c>
      <c r="BB389" s="687" t="s">
        <v>1355</v>
      </c>
      <c r="BC389" s="671" t="s">
        <v>1356</v>
      </c>
      <c r="BD389" s="671" t="s">
        <v>1356</v>
      </c>
      <c r="BE389" s="777" t="s">
        <v>1356</v>
      </c>
      <c r="BF389" s="670" t="s">
        <v>1356</v>
      </c>
      <c r="BG389" s="777" t="s">
        <v>1356</v>
      </c>
      <c r="BH389" s="687" t="s">
        <v>1355</v>
      </c>
      <c r="BI389" s="671" t="s">
        <v>1356</v>
      </c>
      <c r="BJ389" s="671" t="s">
        <v>1356</v>
      </c>
      <c r="BK389" s="777" t="s">
        <v>1356</v>
      </c>
      <c r="BL389" s="670" t="s">
        <v>1356</v>
      </c>
      <c r="BM389" s="777" t="s">
        <v>1356</v>
      </c>
      <c r="BN389" s="687" t="s">
        <v>1355</v>
      </c>
      <c r="BO389" s="671" t="s">
        <v>1356</v>
      </c>
      <c r="BP389" s="671" t="s">
        <v>1356</v>
      </c>
      <c r="BQ389" s="777" t="s">
        <v>1356</v>
      </c>
      <c r="BR389" s="670" t="s">
        <v>1356</v>
      </c>
      <c r="BS389" s="777" t="s">
        <v>1356</v>
      </c>
      <c r="BT389" s="687" t="s">
        <v>1355</v>
      </c>
      <c r="BU389" s="671" t="s">
        <v>1356</v>
      </c>
      <c r="BV389" s="671" t="s">
        <v>1356</v>
      </c>
      <c r="BW389" s="777" t="s">
        <v>1356</v>
      </c>
      <c r="BX389" s="670" t="s">
        <v>1356</v>
      </c>
      <c r="BY389" s="777" t="s">
        <v>1356</v>
      </c>
      <c r="BZ389" s="687" t="s">
        <v>1355</v>
      </c>
      <c r="CA389" s="671" t="s">
        <v>1356</v>
      </c>
      <c r="CB389" s="671" t="s">
        <v>1356</v>
      </c>
      <c r="CC389" s="777" t="s">
        <v>1356</v>
      </c>
      <c r="CD389" s="670" t="s">
        <v>1356</v>
      </c>
      <c r="CE389" s="777" t="s">
        <v>1356</v>
      </c>
      <c r="CF389" s="687" t="s">
        <v>1355</v>
      </c>
      <c r="CG389" s="671" t="s">
        <v>1356</v>
      </c>
      <c r="CH389" s="671" t="s">
        <v>1356</v>
      </c>
      <c r="CI389" s="777" t="s">
        <v>1356</v>
      </c>
      <c r="CJ389" s="670" t="s">
        <v>1356</v>
      </c>
      <c r="CK389" s="777" t="s">
        <v>1356</v>
      </c>
      <c r="CL389" s="687" t="s">
        <v>1355</v>
      </c>
      <c r="CM389" s="671" t="s">
        <v>1356</v>
      </c>
      <c r="CN389" s="671" t="s">
        <v>1356</v>
      </c>
      <c r="CO389" s="777" t="s">
        <v>1356</v>
      </c>
      <c r="CP389" s="670" t="s">
        <v>1356</v>
      </c>
      <c r="CQ389" s="777" t="s">
        <v>1356</v>
      </c>
      <c r="CR389" s="687" t="s">
        <v>1355</v>
      </c>
      <c r="CS389" s="671" t="s">
        <v>1356</v>
      </c>
      <c r="CT389" s="671" t="s">
        <v>1356</v>
      </c>
      <c r="CU389" s="777" t="s">
        <v>1356</v>
      </c>
      <c r="CV389" s="670" t="s">
        <v>1356</v>
      </c>
      <c r="CW389" s="777" t="s">
        <v>1356</v>
      </c>
      <c r="CX389" s="687" t="s">
        <v>1355</v>
      </c>
      <c r="CY389" s="671" t="s">
        <v>1356</v>
      </c>
      <c r="CZ389" s="671" t="s">
        <v>1356</v>
      </c>
      <c r="DA389" s="777" t="s">
        <v>1356</v>
      </c>
      <c r="DB389" s="670" t="s">
        <v>1356</v>
      </c>
      <c r="DC389" s="777" t="s">
        <v>1356</v>
      </c>
      <c r="DD389" s="687" t="s">
        <v>1355</v>
      </c>
      <c r="DE389" s="671" t="s">
        <v>1356</v>
      </c>
      <c r="DF389" s="671" t="s">
        <v>1356</v>
      </c>
    </row>
    <row r="390" spans="1:110" ht="18" customHeight="1" x14ac:dyDescent="0.25">
      <c r="A390" s="96"/>
      <c r="C390" s="687" t="s">
        <v>1355</v>
      </c>
      <c r="D390" s="672" t="s">
        <v>1355</v>
      </c>
      <c r="E390" s="687" t="s">
        <v>1355</v>
      </c>
      <c r="F390" s="689" t="s">
        <v>1358</v>
      </c>
      <c r="G390" s="673" t="s">
        <v>627</v>
      </c>
      <c r="H390" s="673" t="s">
        <v>627</v>
      </c>
      <c r="I390" s="687" t="s">
        <v>1355</v>
      </c>
      <c r="J390" s="672" t="s">
        <v>1355</v>
      </c>
      <c r="K390" s="687" t="s">
        <v>1355</v>
      </c>
      <c r="L390" s="689" t="s">
        <v>1358</v>
      </c>
      <c r="M390" s="673" t="s">
        <v>627</v>
      </c>
      <c r="N390" s="673" t="s">
        <v>627</v>
      </c>
      <c r="O390" s="687" t="s">
        <v>1355</v>
      </c>
      <c r="P390" s="672" t="s">
        <v>1355</v>
      </c>
      <c r="Q390" s="687" t="s">
        <v>1355</v>
      </c>
      <c r="R390" s="689" t="s">
        <v>1358</v>
      </c>
      <c r="S390" s="673" t="s">
        <v>627</v>
      </c>
      <c r="T390" s="673" t="s">
        <v>627</v>
      </c>
      <c r="U390" s="687" t="s">
        <v>1355</v>
      </c>
      <c r="V390" s="672" t="s">
        <v>1355</v>
      </c>
      <c r="W390" s="687" t="s">
        <v>1355</v>
      </c>
      <c r="X390" s="689" t="s">
        <v>1358</v>
      </c>
      <c r="Y390" s="673" t="s">
        <v>627</v>
      </c>
      <c r="Z390" s="673" t="s">
        <v>627</v>
      </c>
      <c r="AA390" s="687" t="s">
        <v>1355</v>
      </c>
      <c r="AB390" s="672" t="s">
        <v>1355</v>
      </c>
      <c r="AC390" s="687" t="s">
        <v>1355</v>
      </c>
      <c r="AD390" s="689" t="s">
        <v>1358</v>
      </c>
      <c r="AE390" s="673" t="s">
        <v>627</v>
      </c>
      <c r="AF390" s="673" t="s">
        <v>627</v>
      </c>
      <c r="AG390" s="687" t="s">
        <v>1355</v>
      </c>
      <c r="AH390" s="672" t="s">
        <v>1355</v>
      </c>
      <c r="AI390" s="687" t="s">
        <v>1355</v>
      </c>
      <c r="AJ390" s="689" t="s">
        <v>1358</v>
      </c>
      <c r="AK390" s="673" t="s">
        <v>627</v>
      </c>
      <c r="AL390" s="673" t="s">
        <v>627</v>
      </c>
      <c r="AM390" s="687" t="s">
        <v>1355</v>
      </c>
      <c r="AN390" s="672" t="s">
        <v>1355</v>
      </c>
      <c r="AO390" s="687" t="s">
        <v>1355</v>
      </c>
      <c r="AP390" s="689" t="s">
        <v>1358</v>
      </c>
      <c r="AQ390" s="673" t="s">
        <v>627</v>
      </c>
      <c r="AR390" s="673" t="s">
        <v>627</v>
      </c>
      <c r="AS390" s="687" t="s">
        <v>1355</v>
      </c>
      <c r="AT390" s="672" t="s">
        <v>1355</v>
      </c>
      <c r="AU390" s="687" t="s">
        <v>1355</v>
      </c>
      <c r="AV390" s="689" t="s">
        <v>1358</v>
      </c>
      <c r="AW390" s="673" t="s">
        <v>627</v>
      </c>
      <c r="AX390" s="673" t="s">
        <v>627</v>
      </c>
      <c r="AY390" s="687" t="s">
        <v>1355</v>
      </c>
      <c r="AZ390" s="672" t="s">
        <v>1355</v>
      </c>
      <c r="BA390" s="687" t="s">
        <v>1355</v>
      </c>
      <c r="BB390" s="689" t="s">
        <v>1358</v>
      </c>
      <c r="BC390" s="673" t="s">
        <v>627</v>
      </c>
      <c r="BD390" s="673" t="s">
        <v>627</v>
      </c>
      <c r="BE390" s="687" t="s">
        <v>1355</v>
      </c>
      <c r="BF390" s="672" t="s">
        <v>1355</v>
      </c>
      <c r="BG390" s="687" t="s">
        <v>1355</v>
      </c>
      <c r="BH390" s="689" t="s">
        <v>1358</v>
      </c>
      <c r="BI390" s="673" t="s">
        <v>627</v>
      </c>
      <c r="BJ390" s="673" t="s">
        <v>627</v>
      </c>
      <c r="BK390" s="687" t="s">
        <v>1355</v>
      </c>
      <c r="BL390" s="672" t="s">
        <v>1355</v>
      </c>
      <c r="BM390" s="687" t="s">
        <v>1355</v>
      </c>
      <c r="BN390" s="689" t="s">
        <v>1358</v>
      </c>
      <c r="BO390" s="673" t="s">
        <v>627</v>
      </c>
      <c r="BP390" s="673" t="s">
        <v>627</v>
      </c>
      <c r="BQ390" s="687" t="s">
        <v>1355</v>
      </c>
      <c r="BR390" s="672" t="s">
        <v>1355</v>
      </c>
      <c r="BS390" s="687" t="s">
        <v>1355</v>
      </c>
      <c r="BT390" s="689" t="s">
        <v>1358</v>
      </c>
      <c r="BU390" s="673" t="s">
        <v>627</v>
      </c>
      <c r="BV390" s="673" t="s">
        <v>627</v>
      </c>
      <c r="BW390" s="687" t="s">
        <v>1355</v>
      </c>
      <c r="BX390" s="672" t="s">
        <v>1355</v>
      </c>
      <c r="BY390" s="687" t="s">
        <v>1355</v>
      </c>
      <c r="BZ390" s="689" t="s">
        <v>1358</v>
      </c>
      <c r="CA390" s="673" t="s">
        <v>627</v>
      </c>
      <c r="CB390" s="673" t="s">
        <v>627</v>
      </c>
      <c r="CC390" s="687" t="s">
        <v>1355</v>
      </c>
      <c r="CD390" s="672" t="s">
        <v>1355</v>
      </c>
      <c r="CE390" s="687" t="s">
        <v>1355</v>
      </c>
      <c r="CF390" s="689" t="s">
        <v>1358</v>
      </c>
      <c r="CG390" s="673" t="s">
        <v>627</v>
      </c>
      <c r="CH390" s="673" t="s">
        <v>627</v>
      </c>
      <c r="CI390" s="687" t="s">
        <v>1355</v>
      </c>
      <c r="CJ390" s="672" t="s">
        <v>1355</v>
      </c>
      <c r="CK390" s="687" t="s">
        <v>1355</v>
      </c>
      <c r="CL390" s="689" t="s">
        <v>1358</v>
      </c>
      <c r="CM390" s="673" t="s">
        <v>627</v>
      </c>
      <c r="CN390" s="673" t="s">
        <v>627</v>
      </c>
      <c r="CO390" s="687" t="s">
        <v>1355</v>
      </c>
      <c r="CP390" s="672" t="s">
        <v>1355</v>
      </c>
      <c r="CQ390" s="687" t="s">
        <v>1355</v>
      </c>
      <c r="CR390" s="689" t="s">
        <v>1358</v>
      </c>
      <c r="CS390" s="673" t="s">
        <v>627</v>
      </c>
      <c r="CT390" s="673" t="s">
        <v>627</v>
      </c>
      <c r="CU390" s="687" t="s">
        <v>1355</v>
      </c>
      <c r="CV390" s="672" t="s">
        <v>1355</v>
      </c>
      <c r="CW390" s="687" t="s">
        <v>1355</v>
      </c>
      <c r="CX390" s="689" t="s">
        <v>1358</v>
      </c>
      <c r="CY390" s="673" t="s">
        <v>627</v>
      </c>
      <c r="CZ390" s="673" t="s">
        <v>627</v>
      </c>
      <c r="DA390" s="687" t="s">
        <v>1355</v>
      </c>
      <c r="DB390" s="672" t="s">
        <v>1355</v>
      </c>
      <c r="DC390" s="687" t="s">
        <v>1355</v>
      </c>
      <c r="DD390" s="689" t="s">
        <v>1358</v>
      </c>
      <c r="DE390" s="673" t="s">
        <v>627</v>
      </c>
      <c r="DF390" s="673" t="s">
        <v>627</v>
      </c>
    </row>
    <row r="391" spans="1:110" ht="18" customHeight="1" x14ac:dyDescent="0.25">
      <c r="A391" s="96"/>
      <c r="C391" s="689" t="s">
        <v>1358</v>
      </c>
      <c r="D391" s="675" t="s">
        <v>627</v>
      </c>
      <c r="E391" s="689" t="s">
        <v>1358</v>
      </c>
      <c r="F391" s="674" t="s">
        <v>627</v>
      </c>
      <c r="I391" s="689" t="s">
        <v>1358</v>
      </c>
      <c r="J391" s="675" t="s">
        <v>627</v>
      </c>
      <c r="K391" s="689" t="s">
        <v>1358</v>
      </c>
      <c r="L391" s="674" t="s">
        <v>627</v>
      </c>
      <c r="O391" s="689" t="s">
        <v>1358</v>
      </c>
      <c r="P391" s="675" t="s">
        <v>627</v>
      </c>
      <c r="Q391" s="689" t="s">
        <v>1358</v>
      </c>
      <c r="R391" s="674" t="s">
        <v>627</v>
      </c>
      <c r="U391" s="689" t="s">
        <v>1358</v>
      </c>
      <c r="V391" s="675" t="s">
        <v>627</v>
      </c>
      <c r="W391" s="689" t="s">
        <v>1358</v>
      </c>
      <c r="X391" s="674" t="s">
        <v>627</v>
      </c>
      <c r="AA391" s="689" t="s">
        <v>1358</v>
      </c>
      <c r="AB391" s="675" t="s">
        <v>627</v>
      </c>
      <c r="AC391" s="689" t="s">
        <v>1358</v>
      </c>
      <c r="AD391" s="674" t="s">
        <v>627</v>
      </c>
      <c r="AG391" s="689" t="s">
        <v>1358</v>
      </c>
      <c r="AH391" s="675" t="s">
        <v>627</v>
      </c>
      <c r="AI391" s="689" t="s">
        <v>1358</v>
      </c>
      <c r="AJ391" s="674" t="s">
        <v>627</v>
      </c>
      <c r="AM391" s="689" t="s">
        <v>1358</v>
      </c>
      <c r="AN391" s="675" t="s">
        <v>627</v>
      </c>
      <c r="AO391" s="689" t="s">
        <v>1358</v>
      </c>
      <c r="AP391" s="674" t="s">
        <v>627</v>
      </c>
      <c r="AS391" s="689" t="s">
        <v>1358</v>
      </c>
      <c r="AT391" s="675" t="s">
        <v>627</v>
      </c>
      <c r="AU391" s="689" t="s">
        <v>1358</v>
      </c>
      <c r="AV391" s="674" t="s">
        <v>627</v>
      </c>
      <c r="AY391" s="689" t="s">
        <v>1358</v>
      </c>
      <c r="AZ391" s="675" t="s">
        <v>627</v>
      </c>
      <c r="BA391" s="689" t="s">
        <v>1358</v>
      </c>
      <c r="BB391" s="674" t="s">
        <v>627</v>
      </c>
      <c r="BE391" s="689" t="s">
        <v>1358</v>
      </c>
      <c r="BF391" s="675" t="s">
        <v>627</v>
      </c>
      <c r="BG391" s="689" t="s">
        <v>1358</v>
      </c>
      <c r="BH391" s="674" t="s">
        <v>627</v>
      </c>
      <c r="BK391" s="689" t="s">
        <v>1358</v>
      </c>
      <c r="BL391" s="675" t="s">
        <v>627</v>
      </c>
      <c r="BM391" s="689" t="s">
        <v>1358</v>
      </c>
      <c r="BN391" s="674" t="s">
        <v>627</v>
      </c>
      <c r="BQ391" s="689" t="s">
        <v>1358</v>
      </c>
      <c r="BR391" s="675" t="s">
        <v>627</v>
      </c>
      <c r="BS391" s="689" t="s">
        <v>1358</v>
      </c>
      <c r="BT391" s="674" t="s">
        <v>627</v>
      </c>
      <c r="BW391" s="689" t="s">
        <v>1358</v>
      </c>
      <c r="BX391" s="675" t="s">
        <v>627</v>
      </c>
      <c r="BY391" s="689" t="s">
        <v>1358</v>
      </c>
      <c r="BZ391" s="674" t="s">
        <v>627</v>
      </c>
      <c r="CC391" s="689" t="s">
        <v>1358</v>
      </c>
      <c r="CD391" s="675" t="s">
        <v>627</v>
      </c>
      <c r="CE391" s="689" t="s">
        <v>1358</v>
      </c>
      <c r="CF391" s="674" t="s">
        <v>627</v>
      </c>
      <c r="CI391" s="689" t="s">
        <v>1358</v>
      </c>
      <c r="CJ391" s="675" t="s">
        <v>627</v>
      </c>
      <c r="CK391" s="689" t="s">
        <v>1358</v>
      </c>
      <c r="CL391" s="674" t="s">
        <v>627</v>
      </c>
      <c r="CO391" s="689" t="s">
        <v>1358</v>
      </c>
      <c r="CP391" s="675" t="s">
        <v>627</v>
      </c>
      <c r="CQ391" s="689" t="s">
        <v>1358</v>
      </c>
      <c r="CR391" s="674" t="s">
        <v>627</v>
      </c>
      <c r="CU391" s="689" t="s">
        <v>1358</v>
      </c>
      <c r="CV391" s="675" t="s">
        <v>627</v>
      </c>
      <c r="CW391" s="689" t="s">
        <v>1358</v>
      </c>
      <c r="CX391" s="674" t="s">
        <v>627</v>
      </c>
      <c r="DA391" s="689" t="s">
        <v>1358</v>
      </c>
      <c r="DB391" s="675" t="s">
        <v>627</v>
      </c>
      <c r="DC391" s="689" t="s">
        <v>1358</v>
      </c>
      <c r="DD391" s="674" t="s">
        <v>627</v>
      </c>
    </row>
    <row r="392" spans="1:110" ht="18" customHeight="1" x14ac:dyDescent="0.25">
      <c r="A392" s="96"/>
      <c r="C392" s="689" t="s">
        <v>1357</v>
      </c>
      <c r="E392" s="689" t="s">
        <v>1429</v>
      </c>
      <c r="I392" s="689" t="s">
        <v>1357</v>
      </c>
      <c r="K392" s="689" t="s">
        <v>1429</v>
      </c>
      <c r="O392" s="689" t="s">
        <v>1357</v>
      </c>
      <c r="Q392" s="689" t="s">
        <v>1429</v>
      </c>
      <c r="U392" s="689" t="s">
        <v>1357</v>
      </c>
      <c r="W392" s="689" t="s">
        <v>1429</v>
      </c>
      <c r="AA392" s="689" t="s">
        <v>1357</v>
      </c>
      <c r="AC392" s="689" t="s">
        <v>1429</v>
      </c>
      <c r="AG392" s="689" t="s">
        <v>1357</v>
      </c>
      <c r="AI392" s="689" t="s">
        <v>1429</v>
      </c>
      <c r="AM392" s="689" t="s">
        <v>1357</v>
      </c>
      <c r="AO392" s="689" t="s">
        <v>1429</v>
      </c>
      <c r="AS392" s="689" t="s">
        <v>1357</v>
      </c>
      <c r="AU392" s="689" t="s">
        <v>1429</v>
      </c>
      <c r="AY392" s="689" t="s">
        <v>1357</v>
      </c>
      <c r="BA392" s="689" t="s">
        <v>1429</v>
      </c>
      <c r="BE392" s="689" t="s">
        <v>1357</v>
      </c>
      <c r="BG392" s="689" t="s">
        <v>1429</v>
      </c>
      <c r="BK392" s="689" t="s">
        <v>1357</v>
      </c>
      <c r="BM392" s="689" t="s">
        <v>1429</v>
      </c>
      <c r="BQ392" s="689" t="s">
        <v>1357</v>
      </c>
      <c r="BS392" s="689" t="s">
        <v>1429</v>
      </c>
      <c r="BW392" s="689" t="s">
        <v>1357</v>
      </c>
      <c r="BY392" s="689" t="s">
        <v>1429</v>
      </c>
      <c r="CC392" s="689" t="s">
        <v>1357</v>
      </c>
      <c r="CE392" s="689" t="s">
        <v>1429</v>
      </c>
      <c r="CI392" s="689" t="s">
        <v>1357</v>
      </c>
      <c r="CK392" s="689" t="s">
        <v>1429</v>
      </c>
      <c r="CO392" s="689" t="s">
        <v>1357</v>
      </c>
      <c r="CQ392" s="689" t="s">
        <v>1429</v>
      </c>
      <c r="CU392" s="689" t="s">
        <v>1357</v>
      </c>
      <c r="CW392" s="689" t="s">
        <v>1429</v>
      </c>
      <c r="DA392" s="689" t="s">
        <v>1357</v>
      </c>
      <c r="DC392" s="689" t="s">
        <v>1429</v>
      </c>
    </row>
    <row r="393" spans="1:110" ht="18" customHeight="1" x14ac:dyDescent="0.25">
      <c r="A393" s="96"/>
      <c r="B393" s="110"/>
      <c r="C393" s="674" t="s">
        <v>627</v>
      </c>
      <c r="E393" s="674" t="s">
        <v>627</v>
      </c>
      <c r="I393" s="674" t="s">
        <v>627</v>
      </c>
      <c r="K393" s="674" t="s">
        <v>627</v>
      </c>
      <c r="O393" s="674" t="s">
        <v>627</v>
      </c>
      <c r="Q393" s="674" t="s">
        <v>627</v>
      </c>
      <c r="U393" s="674" t="s">
        <v>627</v>
      </c>
      <c r="W393" s="674" t="s">
        <v>627</v>
      </c>
      <c r="AA393" s="674" t="s">
        <v>627</v>
      </c>
      <c r="AC393" s="674" t="s">
        <v>627</v>
      </c>
      <c r="AG393" s="674" t="s">
        <v>627</v>
      </c>
      <c r="AI393" s="674" t="s">
        <v>627</v>
      </c>
      <c r="AM393" s="674" t="s">
        <v>627</v>
      </c>
      <c r="AO393" s="674" t="s">
        <v>627</v>
      </c>
      <c r="AS393" s="674" t="s">
        <v>627</v>
      </c>
      <c r="AU393" s="674" t="s">
        <v>627</v>
      </c>
      <c r="AY393" s="674" t="s">
        <v>627</v>
      </c>
      <c r="BA393" s="674" t="s">
        <v>627</v>
      </c>
      <c r="BE393" s="674" t="s">
        <v>627</v>
      </c>
      <c r="BG393" s="674" t="s">
        <v>627</v>
      </c>
      <c r="BK393" s="674" t="s">
        <v>627</v>
      </c>
      <c r="BM393" s="674" t="s">
        <v>627</v>
      </c>
      <c r="BQ393" s="674" t="s">
        <v>627</v>
      </c>
      <c r="BS393" s="674" t="s">
        <v>627</v>
      </c>
      <c r="BW393" s="674" t="s">
        <v>627</v>
      </c>
      <c r="BY393" s="674" t="s">
        <v>627</v>
      </c>
      <c r="CC393" s="674" t="s">
        <v>627</v>
      </c>
      <c r="CE393" s="674" t="s">
        <v>627</v>
      </c>
      <c r="CI393" s="674" t="s">
        <v>627</v>
      </c>
      <c r="CK393" s="674" t="s">
        <v>627</v>
      </c>
      <c r="CO393" s="674" t="s">
        <v>627</v>
      </c>
      <c r="CQ393" s="674" t="s">
        <v>627</v>
      </c>
      <c r="CU393" s="674" t="s">
        <v>627</v>
      </c>
      <c r="CW393" s="674" t="s">
        <v>627</v>
      </c>
      <c r="DA393" s="674" t="s">
        <v>627</v>
      </c>
      <c r="DC393" s="674" t="s">
        <v>627</v>
      </c>
    </row>
    <row r="394" spans="1:110" ht="18" customHeight="1" x14ac:dyDescent="0.25">
      <c r="A394" s="96"/>
      <c r="B394" s="110"/>
      <c r="I394" s="86"/>
      <c r="J394" s="86"/>
      <c r="L394" s="86"/>
      <c r="M394" s="86"/>
      <c r="O394" s="86"/>
      <c r="P394" s="86"/>
      <c r="Q394" s="23"/>
      <c r="R394" s="86"/>
      <c r="S394" s="86"/>
      <c r="T394" s="86"/>
      <c r="U394" s="86"/>
      <c r="W394" s="86"/>
      <c r="X394" s="86"/>
      <c r="Y394" s="86"/>
      <c r="AA394" s="86"/>
      <c r="AB394" s="86"/>
      <c r="AC394" s="86"/>
      <c r="AD394" s="86"/>
      <c r="AE394" s="86"/>
      <c r="AG394" s="86"/>
      <c r="AH394" s="86"/>
      <c r="AI394" s="86"/>
      <c r="AJ394" s="86"/>
      <c r="AM394" s="86"/>
      <c r="AN394" s="86"/>
      <c r="AO394" s="86"/>
      <c r="AP394" s="86"/>
      <c r="AS394" s="86"/>
      <c r="AT394" s="86"/>
      <c r="AU394" s="86"/>
      <c r="AV394" s="86"/>
      <c r="AW394" s="86"/>
      <c r="AY394" s="86"/>
      <c r="AZ394" s="86"/>
      <c r="BA394" s="86"/>
      <c r="BE394" s="86"/>
      <c r="BF394" s="86"/>
      <c r="BG394" s="86"/>
      <c r="BH394" s="86"/>
      <c r="BK394" s="86"/>
      <c r="BL394" s="86"/>
      <c r="BM394" s="86"/>
      <c r="BN394" s="86"/>
      <c r="BO394" s="86"/>
      <c r="BQ394" s="86"/>
      <c r="BR394" s="86"/>
      <c r="BS394" s="86"/>
      <c r="BT394" s="86"/>
      <c r="BW394" s="86"/>
      <c r="BX394" s="86"/>
      <c r="BY394" s="86"/>
      <c r="BZ394" s="86"/>
      <c r="CC394" s="86"/>
      <c r="CD394" s="86"/>
      <c r="CE394" s="86"/>
      <c r="CF394" s="86"/>
      <c r="CG394" s="86"/>
      <c r="CH394" s="86"/>
      <c r="CI394" s="86"/>
      <c r="CJ394" s="86"/>
      <c r="CK394" s="86"/>
      <c r="CL394" s="86"/>
      <c r="CM394" s="86"/>
      <c r="CN394" s="86"/>
      <c r="CO394" s="86"/>
      <c r="CP394" s="86"/>
      <c r="CQ394" s="86"/>
    </row>
    <row r="395" spans="1:110" ht="18" customHeight="1" x14ac:dyDescent="0.25">
      <c r="A395" s="96"/>
      <c r="B395" s="110"/>
      <c r="Q395" s="23"/>
      <c r="S395" s="86"/>
      <c r="T395" s="86"/>
      <c r="U395" s="86"/>
      <c r="V395" s="86"/>
      <c r="W395" s="86"/>
      <c r="X395" s="86"/>
      <c r="Y395" s="86"/>
      <c r="AG395" s="23"/>
    </row>
    <row r="396" spans="1:110" ht="18" customHeight="1" x14ac:dyDescent="0.25">
      <c r="A396" s="96"/>
      <c r="B396" s="110"/>
      <c r="P396" s="86"/>
      <c r="Q396" s="86"/>
      <c r="R396" s="86"/>
      <c r="S396" s="86"/>
      <c r="T396" s="86"/>
      <c r="U396" s="86"/>
      <c r="V396" s="86"/>
      <c r="W396" s="86"/>
      <c r="X396" s="86"/>
      <c r="Y396" s="86"/>
      <c r="Z396" s="86"/>
      <c r="AA396" s="86"/>
      <c r="AB396" s="86"/>
      <c r="AC396" s="86"/>
      <c r="AD396" s="86"/>
      <c r="AE396" s="86"/>
      <c r="AF396" s="86"/>
      <c r="AG396" s="86"/>
      <c r="AH396" s="86"/>
      <c r="AI396" s="86"/>
      <c r="AJ396" s="86"/>
      <c r="AK396" s="86"/>
      <c r="AL396" s="86"/>
      <c r="AM396" s="86"/>
      <c r="AN396" s="86"/>
      <c r="AO396" s="86"/>
      <c r="AP396" s="86"/>
      <c r="AQ396" s="86"/>
      <c r="AR396" s="86"/>
      <c r="AS396" s="86"/>
      <c r="AT396" s="86"/>
      <c r="AU396" s="86"/>
      <c r="AV396" s="86"/>
      <c r="AW396" s="86"/>
      <c r="AX396" s="86" t="s">
        <v>1547</v>
      </c>
      <c r="AY396" s="86"/>
      <c r="AZ396" s="86"/>
      <c r="BA396" s="86"/>
      <c r="BB396" s="86"/>
      <c r="BC396" s="86"/>
      <c r="BD396" s="86"/>
      <c r="BE396" s="86"/>
      <c r="BF396" s="86"/>
      <c r="BG396" s="86"/>
      <c r="BH396" s="86"/>
      <c r="BI396" s="86"/>
      <c r="BJ396" s="86"/>
      <c r="BK396" s="86"/>
      <c r="BL396" s="86"/>
      <c r="BM396" s="86"/>
      <c r="BN396" s="86"/>
      <c r="BO396" s="86"/>
      <c r="BP396" s="86"/>
      <c r="BQ396" s="86"/>
      <c r="BR396" s="86"/>
      <c r="BS396" s="86"/>
      <c r="BT396" s="86"/>
      <c r="BU396" s="86"/>
      <c r="BV396" s="86"/>
      <c r="BW396" s="86"/>
      <c r="BX396" s="86"/>
      <c r="BY396" s="86"/>
      <c r="BZ396" s="86"/>
      <c r="CA396" s="86"/>
      <c r="CB396" s="86"/>
      <c r="CC396" s="86"/>
      <c r="CD396" s="86"/>
      <c r="CE396" s="86"/>
      <c r="CF396" s="86"/>
      <c r="CG396" s="86"/>
      <c r="CH396" s="86"/>
      <c r="CI396" s="86"/>
      <c r="CJ396" s="86"/>
      <c r="CK396" s="86"/>
      <c r="CL396" s="86"/>
      <c r="CM396" s="86"/>
      <c r="CN396" s="86"/>
      <c r="CO396" s="86"/>
      <c r="CP396" s="86"/>
      <c r="CQ396" s="86"/>
      <c r="CR396" s="86"/>
      <c r="CS396" s="86"/>
      <c r="CT396" s="86"/>
      <c r="CU396" s="86"/>
      <c r="CV396" s="86"/>
      <c r="CW396" s="86"/>
      <c r="CX396" s="86"/>
      <c r="CY396" s="86"/>
      <c r="CZ396" s="86"/>
    </row>
    <row r="397" spans="1:110" ht="18" customHeight="1" x14ac:dyDescent="0.25">
      <c r="B397" s="110" t="s">
        <v>741</v>
      </c>
      <c r="C397" s="8"/>
      <c r="D397" s="8"/>
      <c r="E397" s="8"/>
      <c r="L397" s="91"/>
      <c r="M397" s="91"/>
      <c r="N397" s="91"/>
      <c r="O397" s="91"/>
    </row>
    <row r="398" spans="1:110" ht="18" customHeight="1" x14ac:dyDescent="0.25">
      <c r="C398" s="8"/>
      <c r="D398" s="8"/>
      <c r="E398" s="8"/>
      <c r="L398" s="91"/>
      <c r="M398" s="91"/>
      <c r="N398" s="91"/>
      <c r="O398" s="91"/>
    </row>
    <row r="399" spans="1:110" ht="18" customHeight="1" x14ac:dyDescent="0.25">
      <c r="C399" s="1297" t="s">
        <v>827</v>
      </c>
      <c r="D399" s="1297" t="s">
        <v>799</v>
      </c>
      <c r="E399" s="1297" t="s">
        <v>800</v>
      </c>
      <c r="F399" s="1297" t="s">
        <v>801</v>
      </c>
      <c r="G399" s="1298" t="s">
        <v>797</v>
      </c>
      <c r="H399" s="1299"/>
      <c r="I399" s="1300"/>
      <c r="J399" s="1298" t="s">
        <v>798</v>
      </c>
      <c r="K399" s="1299"/>
      <c r="L399" s="1300"/>
      <c r="M399" s="1298" t="s">
        <v>736</v>
      </c>
      <c r="N399" s="1299"/>
      <c r="O399" s="1299"/>
      <c r="P399" s="1300"/>
    </row>
    <row r="400" spans="1:110" ht="18" customHeight="1" x14ac:dyDescent="0.25">
      <c r="C400" s="1270"/>
      <c r="D400" s="1270"/>
      <c r="E400" s="1270"/>
      <c r="F400" s="1270"/>
      <c r="G400" s="697" t="s">
        <v>1366</v>
      </c>
      <c r="H400" s="697" t="s">
        <v>1367</v>
      </c>
      <c r="I400" s="697" t="s">
        <v>1368</v>
      </c>
      <c r="J400" s="697" t="s">
        <v>624</v>
      </c>
      <c r="K400" s="697" t="s">
        <v>625</v>
      </c>
      <c r="L400" s="697" t="s">
        <v>626</v>
      </c>
      <c r="M400" s="697" t="s">
        <v>802</v>
      </c>
      <c r="N400" s="697" t="s">
        <v>803</v>
      </c>
      <c r="O400" s="697" t="s">
        <v>804</v>
      </c>
      <c r="P400" s="697" t="s">
        <v>805</v>
      </c>
    </row>
    <row r="401" spans="3:16" ht="18" customHeight="1" x14ac:dyDescent="0.25">
      <c r="C401" s="698" t="s">
        <v>220</v>
      </c>
      <c r="D401" s="698"/>
      <c r="E401" s="698"/>
      <c r="F401" s="698"/>
      <c r="G401" s="698"/>
      <c r="H401" s="698"/>
      <c r="I401" s="698"/>
      <c r="J401" s="698"/>
      <c r="K401" s="698"/>
      <c r="L401" s="698"/>
      <c r="M401" s="698"/>
      <c r="N401" s="698"/>
      <c r="O401" s="698"/>
      <c r="P401" s="698" t="s">
        <v>219</v>
      </c>
    </row>
    <row r="402" spans="3:16" ht="18" customHeight="1" x14ac:dyDescent="0.25">
      <c r="C402" s="699" t="str">
        <f>IF(ISTEXT('4. Vehículos y maquinaria'!E89),'4. Vehículos y maquinaria'!E89,"")</f>
        <v/>
      </c>
      <c r="D402" s="699" t="str">
        <f>IF(ISTEXT('4. Vehículos y maquinaria'!F89),'4. Vehículos y maquinaria'!F89,"")</f>
        <v/>
      </c>
      <c r="E402" s="699" t="str">
        <f>IF(ISTEXT('4. Vehículos y maquinaria'!G89),'4. Vehículos y maquinaria'!G89,"")</f>
        <v/>
      </c>
      <c r="F402" s="699" t="str">
        <f>IF(ISNUMBER('4. Vehículos y maquinaria'!H89),'4. Vehículos y maquinaria'!H89,"")</f>
        <v/>
      </c>
      <c r="G402" s="775" t="str">
        <f>IF($E402="Otro (ud)","-",IFERROR(INDEX($F$343:$BG$356,MATCH($E402&amp;$D402,$E$343:$E$356,0),MATCH($D$8&amp;G$400,$F$342:$BG$342,0)),""))</f>
        <v/>
      </c>
      <c r="H402" s="775" t="str">
        <f>IF($E402="Otro (ud)","-",IFERROR(INDEX($F$343:$BG$356,MATCH($E402&amp;$D402,$E$343:$E$356,0),MATCH($D$8&amp;H$400,$F$342:$BG$342,0)),""))</f>
        <v/>
      </c>
      <c r="I402" s="775" t="str">
        <f>IF($E402="Otro (ud)","-",IFERROR(INDEX($F$343:$BG$356,MATCH($E402&amp;$D402,$E$343:$E$356,0),MATCH($D$8&amp;I$400,$F$342:$BG$342,0)),""))</f>
        <v/>
      </c>
      <c r="J402" s="700">
        <f>'4. Vehículos y maquinaria'!L89</f>
        <v>0</v>
      </c>
      <c r="K402" s="700">
        <f>'4. Vehículos y maquinaria'!M89</f>
        <v>0</v>
      </c>
      <c r="L402" s="700">
        <f>'4. Vehículos y maquinaria'!N89</f>
        <v>0</v>
      </c>
      <c r="M402" s="701" t="str">
        <f>IFERROR(IF($E402="Otro (ud)",$F402*$J402,$F402*$G402),"")</f>
        <v/>
      </c>
      <c r="N402" s="701" t="str">
        <f>IFERROR(IF($E402="Otro (ud)",$F402*$K402,IF($H402="-",0,$F402*$H402)),"")</f>
        <v/>
      </c>
      <c r="O402" s="701" t="str">
        <f>IFERROR(IF($E402="Otro (ud)",$F402*$L402,IF($I402="-",0,$F402*$I402)),"")</f>
        <v/>
      </c>
      <c r="P402" s="702" t="str">
        <f>IFERROR($M402+$N402*$H$13/1000+$O402*$H$14/1000,"")</f>
        <v/>
      </c>
    </row>
    <row r="403" spans="3:16" ht="18" customHeight="1" x14ac:dyDescent="0.25">
      <c r="C403" s="699" t="str">
        <f>IF(ISTEXT('4. Vehículos y maquinaria'!E90),'4. Vehículos y maquinaria'!E90,"")</f>
        <v/>
      </c>
      <c r="D403" s="699" t="str">
        <f>IF(ISTEXT('4. Vehículos y maquinaria'!F90),'4. Vehículos y maquinaria'!F90,"")</f>
        <v/>
      </c>
      <c r="E403" s="699" t="str">
        <f>IF(ISTEXT('4. Vehículos y maquinaria'!G90),'4. Vehículos y maquinaria'!G90,"")</f>
        <v/>
      </c>
      <c r="F403" s="699" t="str">
        <f>IF(ISNUMBER('4. Vehículos y maquinaria'!H90),'4. Vehículos y maquinaria'!H90,"")</f>
        <v/>
      </c>
      <c r="G403" s="775" t="str">
        <f t="shared" ref="G403:I420" si="35">IF($E403="Otro (ud)","-",IFERROR(INDEX($F$343:$BG$356,MATCH($E403&amp;$D403,$E$343:$E$356,0),MATCH($D$8&amp;G$400,$F$342:$BG$342,0)),""))</f>
        <v/>
      </c>
      <c r="H403" s="775" t="str">
        <f t="shared" si="35"/>
        <v/>
      </c>
      <c r="I403" s="775" t="str">
        <f t="shared" si="35"/>
        <v/>
      </c>
      <c r="J403" s="700">
        <f>'4. Vehículos y maquinaria'!L90</f>
        <v>0</v>
      </c>
      <c r="K403" s="700">
        <f>'4. Vehículos y maquinaria'!M90</f>
        <v>0</v>
      </c>
      <c r="L403" s="700">
        <f>'4. Vehículos y maquinaria'!N90</f>
        <v>0</v>
      </c>
      <c r="M403" s="701" t="str">
        <f t="shared" ref="M403:M420" si="36">IFERROR(IF($E403="Otro (ud)",$F403*$J403,$F403*$G403),"")</f>
        <v/>
      </c>
      <c r="N403" s="701" t="str">
        <f t="shared" ref="N403:N420" si="37">IFERROR(IF($E403="Otro (ud)",$F403*$K403,IF($H403="-",0,$F403*$H403)),"")</f>
        <v/>
      </c>
      <c r="O403" s="701" t="str">
        <f t="shared" ref="O403:O420" si="38">IFERROR(IF($E403="Otro (ud)",$F403*$L403,IF($I403="-",0,$F403*$I403)),"")</f>
        <v/>
      </c>
      <c r="P403" s="702" t="str">
        <f t="shared" ref="P403:P421" si="39">IFERROR($M403+$N403*$H$13/1000+$O403*$H$14/1000,"")</f>
        <v/>
      </c>
    </row>
    <row r="404" spans="3:16" ht="18" customHeight="1" x14ac:dyDescent="0.25">
      <c r="C404" s="699" t="str">
        <f>IF(ISTEXT('4. Vehículos y maquinaria'!E91),'4. Vehículos y maquinaria'!E91,"")</f>
        <v/>
      </c>
      <c r="D404" s="699" t="str">
        <f>IF(ISTEXT('4. Vehículos y maquinaria'!F91),'4. Vehículos y maquinaria'!F91,"")</f>
        <v/>
      </c>
      <c r="E404" s="699" t="str">
        <f>IF(ISTEXT('4. Vehículos y maquinaria'!G91),'4. Vehículos y maquinaria'!G91,"")</f>
        <v/>
      </c>
      <c r="F404" s="699" t="str">
        <f>IF(ISNUMBER('4. Vehículos y maquinaria'!H91),'4. Vehículos y maquinaria'!H91,"")</f>
        <v/>
      </c>
      <c r="G404" s="775" t="str">
        <f t="shared" si="35"/>
        <v/>
      </c>
      <c r="H404" s="775" t="str">
        <f t="shared" si="35"/>
        <v/>
      </c>
      <c r="I404" s="775" t="str">
        <f t="shared" si="35"/>
        <v/>
      </c>
      <c r="J404" s="700">
        <f>'4. Vehículos y maquinaria'!L91</f>
        <v>0</v>
      </c>
      <c r="K404" s="700">
        <f>'4. Vehículos y maquinaria'!M91</f>
        <v>0</v>
      </c>
      <c r="L404" s="700">
        <f>'4. Vehículos y maquinaria'!N91</f>
        <v>0</v>
      </c>
      <c r="M404" s="701" t="str">
        <f t="shared" si="36"/>
        <v/>
      </c>
      <c r="N404" s="701" t="str">
        <f t="shared" si="37"/>
        <v/>
      </c>
      <c r="O404" s="701" t="str">
        <f t="shared" si="38"/>
        <v/>
      </c>
      <c r="P404" s="702" t="str">
        <f t="shared" si="39"/>
        <v/>
      </c>
    </row>
    <row r="405" spans="3:16" ht="18" customHeight="1" x14ac:dyDescent="0.25">
      <c r="C405" s="699" t="str">
        <f>IF(ISTEXT('4. Vehículos y maquinaria'!E92),'4. Vehículos y maquinaria'!E92,"")</f>
        <v/>
      </c>
      <c r="D405" s="699" t="str">
        <f>IF(ISTEXT('4. Vehículos y maquinaria'!F92),'4. Vehículos y maquinaria'!F92,"")</f>
        <v/>
      </c>
      <c r="E405" s="699" t="str">
        <f>IF(ISTEXT('4. Vehículos y maquinaria'!G92),'4. Vehículos y maquinaria'!G92,"")</f>
        <v/>
      </c>
      <c r="F405" s="699" t="str">
        <f>IF(ISNUMBER('4. Vehículos y maquinaria'!H92),'4. Vehículos y maquinaria'!H92,"")</f>
        <v/>
      </c>
      <c r="G405" s="775" t="str">
        <f t="shared" si="35"/>
        <v/>
      </c>
      <c r="H405" s="775" t="str">
        <f t="shared" si="35"/>
        <v/>
      </c>
      <c r="I405" s="775" t="str">
        <f t="shared" si="35"/>
        <v/>
      </c>
      <c r="J405" s="700">
        <f>'4. Vehículos y maquinaria'!L92</f>
        <v>0</v>
      </c>
      <c r="K405" s="700">
        <f>'4. Vehículos y maquinaria'!M92</f>
        <v>0</v>
      </c>
      <c r="L405" s="700">
        <f>'4. Vehículos y maquinaria'!N92</f>
        <v>0</v>
      </c>
      <c r="M405" s="701" t="str">
        <f t="shared" si="36"/>
        <v/>
      </c>
      <c r="N405" s="701" t="str">
        <f t="shared" si="37"/>
        <v/>
      </c>
      <c r="O405" s="701" t="str">
        <f t="shared" si="38"/>
        <v/>
      </c>
      <c r="P405" s="702" t="str">
        <f t="shared" si="39"/>
        <v/>
      </c>
    </row>
    <row r="406" spans="3:16" ht="18" customHeight="1" x14ac:dyDescent="0.25">
      <c r="C406" s="699" t="str">
        <f>IF(ISTEXT('4. Vehículos y maquinaria'!E93),'4. Vehículos y maquinaria'!E93,"")</f>
        <v/>
      </c>
      <c r="D406" s="699" t="str">
        <f>IF(ISTEXT('4. Vehículos y maquinaria'!F93),'4. Vehículos y maquinaria'!F93,"")</f>
        <v/>
      </c>
      <c r="E406" s="699" t="str">
        <f>IF(ISTEXT('4. Vehículos y maquinaria'!G93),'4. Vehículos y maquinaria'!G93,"")</f>
        <v/>
      </c>
      <c r="F406" s="699" t="str">
        <f>IF(ISNUMBER('4. Vehículos y maquinaria'!H93),'4. Vehículos y maquinaria'!H93,"")</f>
        <v/>
      </c>
      <c r="G406" s="775" t="str">
        <f t="shared" si="35"/>
        <v/>
      </c>
      <c r="H406" s="775" t="str">
        <f t="shared" si="35"/>
        <v/>
      </c>
      <c r="I406" s="775" t="str">
        <f t="shared" si="35"/>
        <v/>
      </c>
      <c r="J406" s="700">
        <f>'4. Vehículos y maquinaria'!L93</f>
        <v>0</v>
      </c>
      <c r="K406" s="700">
        <f>'4. Vehículos y maquinaria'!M93</f>
        <v>0</v>
      </c>
      <c r="L406" s="700">
        <f>'4. Vehículos y maquinaria'!N93</f>
        <v>0</v>
      </c>
      <c r="M406" s="701" t="str">
        <f t="shared" si="36"/>
        <v/>
      </c>
      <c r="N406" s="701" t="str">
        <f t="shared" si="37"/>
        <v/>
      </c>
      <c r="O406" s="701" t="str">
        <f t="shared" si="38"/>
        <v/>
      </c>
      <c r="P406" s="702" t="str">
        <f t="shared" si="39"/>
        <v/>
      </c>
    </row>
    <row r="407" spans="3:16" ht="18" customHeight="1" x14ac:dyDescent="0.25">
      <c r="C407" s="699" t="str">
        <f>IF(ISTEXT('4. Vehículos y maquinaria'!E94),'4. Vehículos y maquinaria'!E94,"")</f>
        <v/>
      </c>
      <c r="D407" s="699" t="str">
        <f>IF(ISTEXT('4. Vehículos y maquinaria'!F94),'4. Vehículos y maquinaria'!F94,"")</f>
        <v/>
      </c>
      <c r="E407" s="699" t="str">
        <f>IF(ISTEXT('4. Vehículos y maquinaria'!G94),'4. Vehículos y maquinaria'!G94,"")</f>
        <v/>
      </c>
      <c r="F407" s="699" t="str">
        <f>IF(ISNUMBER('4. Vehículos y maquinaria'!H94),'4. Vehículos y maquinaria'!H94,"")</f>
        <v/>
      </c>
      <c r="G407" s="775" t="str">
        <f t="shared" si="35"/>
        <v/>
      </c>
      <c r="H407" s="775" t="str">
        <f t="shared" si="35"/>
        <v/>
      </c>
      <c r="I407" s="775" t="str">
        <f t="shared" si="35"/>
        <v/>
      </c>
      <c r="J407" s="700">
        <f>'4. Vehículos y maquinaria'!L94</f>
        <v>0</v>
      </c>
      <c r="K407" s="700">
        <f>'4. Vehículos y maquinaria'!M94</f>
        <v>0</v>
      </c>
      <c r="L407" s="700">
        <f>'4. Vehículos y maquinaria'!N94</f>
        <v>0</v>
      </c>
      <c r="M407" s="701" t="str">
        <f t="shared" si="36"/>
        <v/>
      </c>
      <c r="N407" s="701" t="str">
        <f t="shared" si="37"/>
        <v/>
      </c>
      <c r="O407" s="701" t="str">
        <f t="shared" si="38"/>
        <v/>
      </c>
      <c r="P407" s="702" t="str">
        <f t="shared" si="39"/>
        <v/>
      </c>
    </row>
    <row r="408" spans="3:16" ht="18" customHeight="1" x14ac:dyDescent="0.25">
      <c r="C408" s="699" t="str">
        <f>IF(ISTEXT('4. Vehículos y maquinaria'!E95),'4. Vehículos y maquinaria'!E95,"")</f>
        <v/>
      </c>
      <c r="D408" s="699" t="str">
        <f>IF(ISTEXT('4. Vehículos y maquinaria'!F95),'4. Vehículos y maquinaria'!F95,"")</f>
        <v/>
      </c>
      <c r="E408" s="699" t="str">
        <f>IF(ISTEXT('4. Vehículos y maquinaria'!G95),'4. Vehículos y maquinaria'!G95,"")</f>
        <v/>
      </c>
      <c r="F408" s="699" t="str">
        <f>IF(ISNUMBER('4. Vehículos y maquinaria'!H95),'4. Vehículos y maquinaria'!H95,"")</f>
        <v/>
      </c>
      <c r="G408" s="775" t="str">
        <f t="shared" si="35"/>
        <v/>
      </c>
      <c r="H408" s="775" t="str">
        <f t="shared" si="35"/>
        <v/>
      </c>
      <c r="I408" s="775" t="str">
        <f t="shared" si="35"/>
        <v/>
      </c>
      <c r="J408" s="700">
        <f>'4. Vehículos y maquinaria'!L95</f>
        <v>0</v>
      </c>
      <c r="K408" s="700">
        <f>'4. Vehículos y maquinaria'!M95</f>
        <v>0</v>
      </c>
      <c r="L408" s="700">
        <f>'4. Vehículos y maquinaria'!N95</f>
        <v>0</v>
      </c>
      <c r="M408" s="701" t="str">
        <f t="shared" si="36"/>
        <v/>
      </c>
      <c r="N408" s="701" t="str">
        <f t="shared" si="37"/>
        <v/>
      </c>
      <c r="O408" s="701" t="str">
        <f t="shared" si="38"/>
        <v/>
      </c>
      <c r="P408" s="702" t="str">
        <f t="shared" si="39"/>
        <v/>
      </c>
    </row>
    <row r="409" spans="3:16" ht="18" customHeight="1" x14ac:dyDescent="0.25">
      <c r="C409" s="699" t="str">
        <f>IF(ISTEXT('4. Vehículos y maquinaria'!E96),'4. Vehículos y maquinaria'!E96,"")</f>
        <v/>
      </c>
      <c r="D409" s="699" t="str">
        <f>IF(ISTEXT('4. Vehículos y maquinaria'!F96),'4. Vehículos y maquinaria'!F96,"")</f>
        <v/>
      </c>
      <c r="E409" s="699" t="str">
        <f>IF(ISTEXT('4. Vehículos y maquinaria'!G96),'4. Vehículos y maquinaria'!G96,"")</f>
        <v/>
      </c>
      <c r="F409" s="699" t="str">
        <f>IF(ISNUMBER('4. Vehículos y maquinaria'!H96),'4. Vehículos y maquinaria'!H96,"")</f>
        <v/>
      </c>
      <c r="G409" s="775" t="str">
        <f t="shared" si="35"/>
        <v/>
      </c>
      <c r="H409" s="775" t="str">
        <f t="shared" si="35"/>
        <v/>
      </c>
      <c r="I409" s="775" t="str">
        <f t="shared" si="35"/>
        <v/>
      </c>
      <c r="J409" s="700">
        <f>'4. Vehículos y maquinaria'!L96</f>
        <v>0</v>
      </c>
      <c r="K409" s="700">
        <f>'4. Vehículos y maquinaria'!M96</f>
        <v>0</v>
      </c>
      <c r="L409" s="700">
        <f>'4. Vehículos y maquinaria'!N96</f>
        <v>0</v>
      </c>
      <c r="M409" s="701" t="str">
        <f t="shared" si="36"/>
        <v/>
      </c>
      <c r="N409" s="701" t="str">
        <f t="shared" si="37"/>
        <v/>
      </c>
      <c r="O409" s="701" t="str">
        <f t="shared" si="38"/>
        <v/>
      </c>
      <c r="P409" s="702" t="str">
        <f t="shared" si="39"/>
        <v/>
      </c>
    </row>
    <row r="410" spans="3:16" ht="18" customHeight="1" x14ac:dyDescent="0.25">
      <c r="C410" s="699" t="str">
        <f>IF(ISTEXT('4. Vehículos y maquinaria'!E97),'4. Vehículos y maquinaria'!E97,"")</f>
        <v/>
      </c>
      <c r="D410" s="699" t="str">
        <f>IF(ISTEXT('4. Vehículos y maquinaria'!F97),'4. Vehículos y maquinaria'!F97,"")</f>
        <v/>
      </c>
      <c r="E410" s="699" t="str">
        <f>IF(ISTEXT('4. Vehículos y maquinaria'!G97),'4. Vehículos y maquinaria'!G97,"")</f>
        <v/>
      </c>
      <c r="F410" s="699" t="str">
        <f>IF(ISNUMBER('4. Vehículos y maquinaria'!H97),'4. Vehículos y maquinaria'!H97,"")</f>
        <v/>
      </c>
      <c r="G410" s="775" t="str">
        <f t="shared" si="35"/>
        <v/>
      </c>
      <c r="H410" s="775" t="str">
        <f t="shared" si="35"/>
        <v/>
      </c>
      <c r="I410" s="775" t="str">
        <f t="shared" si="35"/>
        <v/>
      </c>
      <c r="J410" s="700">
        <f>'4. Vehículos y maquinaria'!L97</f>
        <v>0</v>
      </c>
      <c r="K410" s="700">
        <f>'4. Vehículos y maquinaria'!M97</f>
        <v>0</v>
      </c>
      <c r="L410" s="700">
        <f>'4. Vehículos y maquinaria'!N97</f>
        <v>0</v>
      </c>
      <c r="M410" s="701" t="str">
        <f t="shared" si="36"/>
        <v/>
      </c>
      <c r="N410" s="701" t="str">
        <f t="shared" si="37"/>
        <v/>
      </c>
      <c r="O410" s="701" t="str">
        <f t="shared" si="38"/>
        <v/>
      </c>
      <c r="P410" s="702" t="str">
        <f t="shared" si="39"/>
        <v/>
      </c>
    </row>
    <row r="411" spans="3:16" ht="18" customHeight="1" x14ac:dyDescent="0.25">
      <c r="C411" s="699" t="str">
        <f>IF(ISTEXT('4. Vehículos y maquinaria'!E98),'4. Vehículos y maquinaria'!E98,"")</f>
        <v/>
      </c>
      <c r="D411" s="699" t="str">
        <f>IF(ISTEXT('4. Vehículos y maquinaria'!F98),'4. Vehículos y maquinaria'!F98,"")</f>
        <v/>
      </c>
      <c r="E411" s="699" t="str">
        <f>IF(ISTEXT('4. Vehículos y maquinaria'!G98),'4. Vehículos y maquinaria'!G98,"")</f>
        <v/>
      </c>
      <c r="F411" s="699" t="str">
        <f>IF(ISNUMBER('4. Vehículos y maquinaria'!H98),'4. Vehículos y maquinaria'!H98,"")</f>
        <v/>
      </c>
      <c r="G411" s="775" t="str">
        <f t="shared" si="35"/>
        <v/>
      </c>
      <c r="H411" s="775" t="str">
        <f t="shared" si="35"/>
        <v/>
      </c>
      <c r="I411" s="775" t="str">
        <f t="shared" si="35"/>
        <v/>
      </c>
      <c r="J411" s="700">
        <f>'4. Vehículos y maquinaria'!L98</f>
        <v>0</v>
      </c>
      <c r="K411" s="700">
        <f>'4. Vehículos y maquinaria'!M98</f>
        <v>0</v>
      </c>
      <c r="L411" s="700">
        <f>'4. Vehículos y maquinaria'!N98</f>
        <v>0</v>
      </c>
      <c r="M411" s="701" t="str">
        <f t="shared" si="36"/>
        <v/>
      </c>
      <c r="N411" s="701" t="str">
        <f t="shared" si="37"/>
        <v/>
      </c>
      <c r="O411" s="701" t="str">
        <f t="shared" si="38"/>
        <v/>
      </c>
      <c r="P411" s="702" t="str">
        <f t="shared" si="39"/>
        <v/>
      </c>
    </row>
    <row r="412" spans="3:16" ht="18" customHeight="1" x14ac:dyDescent="0.25">
      <c r="C412" s="699" t="str">
        <f>IF(ISTEXT('4. Vehículos y maquinaria'!E99),'4. Vehículos y maquinaria'!E99,"")</f>
        <v/>
      </c>
      <c r="D412" s="699" t="str">
        <f>IF(ISTEXT('4. Vehículos y maquinaria'!F99),'4. Vehículos y maquinaria'!F99,"")</f>
        <v/>
      </c>
      <c r="E412" s="699" t="str">
        <f>IF(ISTEXT('4. Vehículos y maquinaria'!G99),'4. Vehículos y maquinaria'!G99,"")</f>
        <v/>
      </c>
      <c r="F412" s="699" t="str">
        <f>IF(ISNUMBER('4. Vehículos y maquinaria'!H99),'4. Vehículos y maquinaria'!H99,"")</f>
        <v/>
      </c>
      <c r="G412" s="775" t="str">
        <f t="shared" si="35"/>
        <v/>
      </c>
      <c r="H412" s="775" t="str">
        <f t="shared" si="35"/>
        <v/>
      </c>
      <c r="I412" s="775" t="str">
        <f t="shared" si="35"/>
        <v/>
      </c>
      <c r="J412" s="700">
        <f>'4. Vehículos y maquinaria'!L99</f>
        <v>0</v>
      </c>
      <c r="K412" s="700">
        <f>'4. Vehículos y maquinaria'!M99</f>
        <v>0</v>
      </c>
      <c r="L412" s="700">
        <f>'4. Vehículos y maquinaria'!N99</f>
        <v>0</v>
      </c>
      <c r="M412" s="701" t="str">
        <f t="shared" si="36"/>
        <v/>
      </c>
      <c r="N412" s="701" t="str">
        <f t="shared" si="37"/>
        <v/>
      </c>
      <c r="O412" s="701" t="str">
        <f t="shared" si="38"/>
        <v/>
      </c>
      <c r="P412" s="702" t="str">
        <f t="shared" si="39"/>
        <v/>
      </c>
    </row>
    <row r="413" spans="3:16" ht="18" customHeight="1" x14ac:dyDescent="0.25">
      <c r="C413" s="699" t="str">
        <f>IF(ISTEXT('4. Vehículos y maquinaria'!E100),'4. Vehículos y maquinaria'!E100,"")</f>
        <v/>
      </c>
      <c r="D413" s="699" t="str">
        <f>IF(ISTEXT('4. Vehículos y maquinaria'!F100),'4. Vehículos y maquinaria'!F100,"")</f>
        <v/>
      </c>
      <c r="E413" s="699" t="str">
        <f>IF(ISTEXT('4. Vehículos y maquinaria'!G100),'4. Vehículos y maquinaria'!G100,"")</f>
        <v/>
      </c>
      <c r="F413" s="699" t="str">
        <f>IF(ISNUMBER('4. Vehículos y maquinaria'!H100),'4. Vehículos y maquinaria'!H100,"")</f>
        <v/>
      </c>
      <c r="G413" s="775" t="str">
        <f t="shared" si="35"/>
        <v/>
      </c>
      <c r="H413" s="775" t="str">
        <f t="shared" si="35"/>
        <v/>
      </c>
      <c r="I413" s="775" t="str">
        <f t="shared" si="35"/>
        <v/>
      </c>
      <c r="J413" s="700">
        <f>'4. Vehículos y maquinaria'!L100</f>
        <v>0</v>
      </c>
      <c r="K413" s="700">
        <f>'4. Vehículos y maquinaria'!M100</f>
        <v>0</v>
      </c>
      <c r="L413" s="700">
        <f>'4. Vehículos y maquinaria'!N100</f>
        <v>0</v>
      </c>
      <c r="M413" s="701" t="str">
        <f t="shared" si="36"/>
        <v/>
      </c>
      <c r="N413" s="701" t="str">
        <f t="shared" si="37"/>
        <v/>
      </c>
      <c r="O413" s="701" t="str">
        <f t="shared" si="38"/>
        <v/>
      </c>
      <c r="P413" s="702" t="str">
        <f t="shared" si="39"/>
        <v/>
      </c>
    </row>
    <row r="414" spans="3:16" ht="18" customHeight="1" x14ac:dyDescent="0.25">
      <c r="C414" s="699" t="str">
        <f>IF(ISTEXT('4. Vehículos y maquinaria'!E101),'4. Vehículos y maquinaria'!E101,"")</f>
        <v/>
      </c>
      <c r="D414" s="699" t="str">
        <f>IF(ISTEXT('4. Vehículos y maquinaria'!F101),'4. Vehículos y maquinaria'!F101,"")</f>
        <v/>
      </c>
      <c r="E414" s="699" t="str">
        <f>IF(ISTEXT('4. Vehículos y maquinaria'!G101),'4. Vehículos y maquinaria'!G101,"")</f>
        <v/>
      </c>
      <c r="F414" s="699" t="str">
        <f>IF(ISNUMBER('4. Vehículos y maquinaria'!H101),'4. Vehículos y maquinaria'!H101,"")</f>
        <v/>
      </c>
      <c r="G414" s="775" t="str">
        <f t="shared" si="35"/>
        <v/>
      </c>
      <c r="H414" s="775" t="str">
        <f t="shared" si="35"/>
        <v/>
      </c>
      <c r="I414" s="775" t="str">
        <f t="shared" si="35"/>
        <v/>
      </c>
      <c r="J414" s="700">
        <f>'4. Vehículos y maquinaria'!L101</f>
        <v>0</v>
      </c>
      <c r="K414" s="700">
        <f>'4. Vehículos y maquinaria'!M101</f>
        <v>0</v>
      </c>
      <c r="L414" s="700">
        <f>'4. Vehículos y maquinaria'!N101</f>
        <v>0</v>
      </c>
      <c r="M414" s="701" t="str">
        <f t="shared" si="36"/>
        <v/>
      </c>
      <c r="N414" s="701" t="str">
        <f t="shared" si="37"/>
        <v/>
      </c>
      <c r="O414" s="701" t="str">
        <f t="shared" si="38"/>
        <v/>
      </c>
      <c r="P414" s="702" t="str">
        <f t="shared" si="39"/>
        <v/>
      </c>
    </row>
    <row r="415" spans="3:16" ht="18" customHeight="1" x14ac:dyDescent="0.25">
      <c r="C415" s="699" t="str">
        <f>IF(ISTEXT('4. Vehículos y maquinaria'!E102),'4. Vehículos y maquinaria'!E102,"")</f>
        <v/>
      </c>
      <c r="D415" s="699" t="str">
        <f>IF(ISTEXT('4. Vehículos y maquinaria'!F102),'4. Vehículos y maquinaria'!F102,"")</f>
        <v/>
      </c>
      <c r="E415" s="699" t="str">
        <f>IF(ISTEXT('4. Vehículos y maquinaria'!G102),'4. Vehículos y maquinaria'!G102,"")</f>
        <v/>
      </c>
      <c r="F415" s="699" t="str">
        <f>IF(ISNUMBER('4. Vehículos y maquinaria'!H102),'4. Vehículos y maquinaria'!H102,"")</f>
        <v/>
      </c>
      <c r="G415" s="775" t="str">
        <f t="shared" si="35"/>
        <v/>
      </c>
      <c r="H415" s="775" t="str">
        <f t="shared" si="35"/>
        <v/>
      </c>
      <c r="I415" s="775" t="str">
        <f t="shared" si="35"/>
        <v/>
      </c>
      <c r="J415" s="700">
        <f>'4. Vehículos y maquinaria'!L102</f>
        <v>0</v>
      </c>
      <c r="K415" s="700">
        <f>'4. Vehículos y maquinaria'!M102</f>
        <v>0</v>
      </c>
      <c r="L415" s="700">
        <f>'4. Vehículos y maquinaria'!N102</f>
        <v>0</v>
      </c>
      <c r="M415" s="701" t="str">
        <f t="shared" si="36"/>
        <v/>
      </c>
      <c r="N415" s="701" t="str">
        <f t="shared" si="37"/>
        <v/>
      </c>
      <c r="O415" s="701" t="str">
        <f t="shared" si="38"/>
        <v/>
      </c>
      <c r="P415" s="702" t="str">
        <f t="shared" si="39"/>
        <v/>
      </c>
    </row>
    <row r="416" spans="3:16" ht="18" customHeight="1" x14ac:dyDescent="0.25">
      <c r="C416" s="699" t="str">
        <f>IF(ISTEXT('4. Vehículos y maquinaria'!E103),'4. Vehículos y maquinaria'!E103,"")</f>
        <v/>
      </c>
      <c r="D416" s="699" t="str">
        <f>IF(ISTEXT('4. Vehículos y maquinaria'!F103),'4. Vehículos y maquinaria'!F103,"")</f>
        <v/>
      </c>
      <c r="E416" s="699" t="str">
        <f>IF(ISTEXT('4. Vehículos y maquinaria'!G103),'4. Vehículos y maquinaria'!G103,"")</f>
        <v/>
      </c>
      <c r="F416" s="699" t="str">
        <f>IF(ISNUMBER('4. Vehículos y maquinaria'!H103),'4. Vehículos y maquinaria'!H103,"")</f>
        <v/>
      </c>
      <c r="G416" s="775" t="str">
        <f t="shared" si="35"/>
        <v/>
      </c>
      <c r="H416" s="775" t="str">
        <f t="shared" si="35"/>
        <v/>
      </c>
      <c r="I416" s="775" t="str">
        <f t="shared" si="35"/>
        <v/>
      </c>
      <c r="J416" s="700">
        <f>'4. Vehículos y maquinaria'!L103</f>
        <v>0</v>
      </c>
      <c r="K416" s="700">
        <f>'4. Vehículos y maquinaria'!M103</f>
        <v>0</v>
      </c>
      <c r="L416" s="700">
        <f>'4. Vehículos y maquinaria'!N103</f>
        <v>0</v>
      </c>
      <c r="M416" s="701" t="str">
        <f t="shared" si="36"/>
        <v/>
      </c>
      <c r="N416" s="701" t="str">
        <f t="shared" si="37"/>
        <v/>
      </c>
      <c r="O416" s="701" t="str">
        <f t="shared" si="38"/>
        <v/>
      </c>
      <c r="P416" s="702" t="str">
        <f t="shared" si="39"/>
        <v/>
      </c>
    </row>
    <row r="417" spans="1:65" ht="18" customHeight="1" x14ac:dyDescent="0.25">
      <c r="C417" s="699" t="str">
        <f>IF(ISTEXT('4. Vehículos y maquinaria'!E104),'4. Vehículos y maquinaria'!E104,"")</f>
        <v/>
      </c>
      <c r="D417" s="699" t="str">
        <f>IF(ISTEXT('4. Vehículos y maquinaria'!F104),'4. Vehículos y maquinaria'!F104,"")</f>
        <v/>
      </c>
      <c r="E417" s="699" t="str">
        <f>IF(ISTEXT('4. Vehículos y maquinaria'!G104),'4. Vehículos y maquinaria'!G104,"")</f>
        <v/>
      </c>
      <c r="F417" s="699" t="str">
        <f>IF(ISNUMBER('4. Vehículos y maquinaria'!H104),'4. Vehículos y maquinaria'!H104,"")</f>
        <v/>
      </c>
      <c r="G417" s="775" t="str">
        <f t="shared" si="35"/>
        <v/>
      </c>
      <c r="H417" s="775" t="str">
        <f t="shared" si="35"/>
        <v/>
      </c>
      <c r="I417" s="775" t="str">
        <f t="shared" si="35"/>
        <v/>
      </c>
      <c r="J417" s="700">
        <f>'4. Vehículos y maquinaria'!L104</f>
        <v>0</v>
      </c>
      <c r="K417" s="700">
        <f>'4. Vehículos y maquinaria'!M104</f>
        <v>0</v>
      </c>
      <c r="L417" s="700">
        <f>'4. Vehículos y maquinaria'!N104</f>
        <v>0</v>
      </c>
      <c r="M417" s="701" t="str">
        <f t="shared" si="36"/>
        <v/>
      </c>
      <c r="N417" s="701" t="str">
        <f t="shared" si="37"/>
        <v/>
      </c>
      <c r="O417" s="701" t="str">
        <f t="shared" si="38"/>
        <v/>
      </c>
      <c r="P417" s="702" t="str">
        <f t="shared" si="39"/>
        <v/>
      </c>
    </row>
    <row r="418" spans="1:65" ht="18" customHeight="1" x14ac:dyDescent="0.25">
      <c r="C418" s="699" t="str">
        <f>IF(ISTEXT('4. Vehículos y maquinaria'!E105),'4. Vehículos y maquinaria'!E105,"")</f>
        <v/>
      </c>
      <c r="D418" s="699" t="str">
        <f>IF(ISTEXT('4. Vehículos y maquinaria'!F105),'4. Vehículos y maquinaria'!F105,"")</f>
        <v/>
      </c>
      <c r="E418" s="699" t="str">
        <f>IF(ISTEXT('4. Vehículos y maquinaria'!G105),'4. Vehículos y maquinaria'!G105,"")</f>
        <v/>
      </c>
      <c r="F418" s="699" t="str">
        <f>IF(ISNUMBER('4. Vehículos y maquinaria'!H105),'4. Vehículos y maquinaria'!H105,"")</f>
        <v/>
      </c>
      <c r="G418" s="775" t="str">
        <f t="shared" si="35"/>
        <v/>
      </c>
      <c r="H418" s="775" t="str">
        <f t="shared" si="35"/>
        <v/>
      </c>
      <c r="I418" s="775" t="str">
        <f t="shared" si="35"/>
        <v/>
      </c>
      <c r="J418" s="700">
        <f>'4. Vehículos y maquinaria'!L105</f>
        <v>0</v>
      </c>
      <c r="K418" s="700">
        <f>'4. Vehículos y maquinaria'!M105</f>
        <v>0</v>
      </c>
      <c r="L418" s="700">
        <f>'4. Vehículos y maquinaria'!N105</f>
        <v>0</v>
      </c>
      <c r="M418" s="701" t="str">
        <f t="shared" si="36"/>
        <v/>
      </c>
      <c r="N418" s="701" t="str">
        <f t="shared" si="37"/>
        <v/>
      </c>
      <c r="O418" s="701" t="str">
        <f t="shared" si="38"/>
        <v/>
      </c>
      <c r="P418" s="702" t="str">
        <f t="shared" si="39"/>
        <v/>
      </c>
    </row>
    <row r="419" spans="1:65" ht="18" customHeight="1" x14ac:dyDescent="0.25">
      <c r="C419" s="699" t="str">
        <f>IF(ISTEXT('4. Vehículos y maquinaria'!E106),'4. Vehículos y maquinaria'!E106,"")</f>
        <v/>
      </c>
      <c r="D419" s="699" t="str">
        <f>IF(ISTEXT('4. Vehículos y maquinaria'!F106),'4. Vehículos y maquinaria'!F106,"")</f>
        <v/>
      </c>
      <c r="E419" s="699" t="str">
        <f>IF(ISTEXT('4. Vehículos y maquinaria'!G106),'4. Vehículos y maquinaria'!G106,"")</f>
        <v/>
      </c>
      <c r="F419" s="699" t="str">
        <f>IF(ISNUMBER('4. Vehículos y maquinaria'!H106),'4. Vehículos y maquinaria'!H106,"")</f>
        <v/>
      </c>
      <c r="G419" s="775" t="str">
        <f t="shared" si="35"/>
        <v/>
      </c>
      <c r="H419" s="775" t="str">
        <f t="shared" si="35"/>
        <v/>
      </c>
      <c r="I419" s="775" t="str">
        <f t="shared" si="35"/>
        <v/>
      </c>
      <c r="J419" s="700">
        <f>'4. Vehículos y maquinaria'!L106</f>
        <v>0</v>
      </c>
      <c r="K419" s="700">
        <f>'4. Vehículos y maquinaria'!M106</f>
        <v>0</v>
      </c>
      <c r="L419" s="700">
        <f>'4. Vehículos y maquinaria'!N106</f>
        <v>0</v>
      </c>
      <c r="M419" s="701" t="str">
        <f t="shared" si="36"/>
        <v/>
      </c>
      <c r="N419" s="701" t="str">
        <f t="shared" si="37"/>
        <v/>
      </c>
      <c r="O419" s="701" t="str">
        <f t="shared" si="38"/>
        <v/>
      </c>
      <c r="P419" s="702" t="str">
        <f t="shared" si="39"/>
        <v/>
      </c>
    </row>
    <row r="420" spans="1:65" ht="18" customHeight="1" x14ac:dyDescent="0.25">
      <c r="C420" s="699" t="str">
        <f>IF(ISTEXT('4. Vehículos y maquinaria'!E107),'4. Vehículos y maquinaria'!E107,"")</f>
        <v/>
      </c>
      <c r="D420" s="699" t="str">
        <f>IF(ISTEXT('4. Vehículos y maquinaria'!F107),'4. Vehículos y maquinaria'!F107,"")</f>
        <v/>
      </c>
      <c r="E420" s="699" t="str">
        <f>IF(ISTEXT('4. Vehículos y maquinaria'!G107),'4. Vehículos y maquinaria'!G107,"")</f>
        <v/>
      </c>
      <c r="F420" s="699" t="str">
        <f>IF(ISNUMBER('4. Vehículos y maquinaria'!H107),'4. Vehículos y maquinaria'!H107,"")</f>
        <v/>
      </c>
      <c r="G420" s="775" t="str">
        <f t="shared" si="35"/>
        <v/>
      </c>
      <c r="H420" s="775" t="str">
        <f t="shared" si="35"/>
        <v/>
      </c>
      <c r="I420" s="775" t="str">
        <f t="shared" si="35"/>
        <v/>
      </c>
      <c r="J420" s="700">
        <f>'4. Vehículos y maquinaria'!L107</f>
        <v>0</v>
      </c>
      <c r="K420" s="700">
        <f>'4. Vehículos y maquinaria'!M107</f>
        <v>0</v>
      </c>
      <c r="L420" s="700">
        <f>'4. Vehículos y maquinaria'!N107</f>
        <v>0</v>
      </c>
      <c r="M420" s="701" t="str">
        <f t="shared" si="36"/>
        <v/>
      </c>
      <c r="N420" s="701" t="str">
        <f t="shared" si="37"/>
        <v/>
      </c>
      <c r="O420" s="701" t="str">
        <f t="shared" si="38"/>
        <v/>
      </c>
      <c r="P420" s="702" t="str">
        <f t="shared" si="39"/>
        <v/>
      </c>
    </row>
    <row r="421" spans="1:65" ht="18" customHeight="1" x14ac:dyDescent="0.25">
      <c r="C421" s="699" t="str">
        <f>IF(ISTEXT('4. Vehículos y maquinaria'!E108),'4. Vehículos y maquinaria'!E108,"")</f>
        <v/>
      </c>
      <c r="D421" s="699" t="str">
        <f>IF(ISTEXT('4. Vehículos y maquinaria'!F108),'4. Vehículos y maquinaria'!F108,"")</f>
        <v/>
      </c>
      <c r="E421" s="699" t="str">
        <f>IF(ISTEXT('4. Vehículos y maquinaria'!G108),'4. Vehículos y maquinaria'!G108,"")</f>
        <v/>
      </c>
      <c r="F421" s="699" t="str">
        <f>IF(ISNUMBER('4. Vehículos y maquinaria'!H108),'4. Vehículos y maquinaria'!H108,"")</f>
        <v/>
      </c>
      <c r="G421" s="775" t="str">
        <f>IF($E421="Otro (ud)","-",IFERROR(INDEX($F$343:$BG$356,MATCH($E421&amp;$D421,$E$343:$E$356,0),MATCH($D$8&amp;G$400,$F$342:$BG$342,0)),""))</f>
        <v/>
      </c>
      <c r="H421" s="775" t="str">
        <f>IF($E421="Otro (ud)","-",IFERROR(INDEX($F$343:$BG$356,MATCH($E421&amp;$D421,$E$343:$E$356,0),MATCH($D$8&amp;H$400,$F$342:$BG$342,0)),""))</f>
        <v/>
      </c>
      <c r="I421" s="775" t="str">
        <f>IF($E421="Otro (ud)","-",IFERROR(INDEX($F$343:$BG$356,MATCH($E421&amp;$D421,$E$343:$E$356,0),MATCH($D$8&amp;I$400,$F$342:$BG$342,0)),""))</f>
        <v/>
      </c>
      <c r="J421" s="700">
        <f>'4. Vehículos y maquinaria'!L108</f>
        <v>0</v>
      </c>
      <c r="K421" s="700">
        <f>'4. Vehículos y maquinaria'!M108</f>
        <v>0</v>
      </c>
      <c r="L421" s="700">
        <f>'4. Vehículos y maquinaria'!N108</f>
        <v>0</v>
      </c>
      <c r="M421" s="701" t="str">
        <f>IFERROR(IF($E421="Otro (ud)",$F421*$J421,$F421*$G421),"")</f>
        <v/>
      </c>
      <c r="N421" s="701" t="str">
        <f>IFERROR(IF($E421="Otro (ud)",$F421*$K421,IF($H421="-",0,$F421*$H421)),"")</f>
        <v/>
      </c>
      <c r="O421" s="701" t="str">
        <f>IFERROR(IF($E421="Otro (ud)",$F421*$L421,IF($I421="-",0,$F421*$I421)),"")</f>
        <v/>
      </c>
      <c r="P421" s="702" t="str">
        <f t="shared" si="39"/>
        <v/>
      </c>
    </row>
    <row r="422" spans="1:65" ht="18" customHeight="1" x14ac:dyDescent="0.25">
      <c r="D422" s="24"/>
      <c r="E422" s="24"/>
      <c r="F422" s="24"/>
      <c r="M422" s="703">
        <f>SUM(M402:M421)</f>
        <v>0</v>
      </c>
      <c r="N422" s="703">
        <f>SUM(N402:N421)</f>
        <v>0</v>
      </c>
      <c r="O422" s="703">
        <f>SUM(O402:O421)</f>
        <v>0</v>
      </c>
      <c r="P422" s="313">
        <f>SUM(P402:P421)</f>
        <v>0</v>
      </c>
    </row>
    <row r="423" spans="1:65" ht="18" customHeight="1" x14ac:dyDescent="0.25">
      <c r="D423" s="24"/>
      <c r="E423" s="24"/>
      <c r="F423" s="24"/>
      <c r="M423" s="324"/>
      <c r="N423" s="324"/>
      <c r="O423" s="324"/>
      <c r="P423" s="324"/>
    </row>
    <row r="424" spans="1:65" ht="18" customHeight="1" x14ac:dyDescent="0.25">
      <c r="D424" s="24"/>
      <c r="E424" s="24"/>
      <c r="F424" s="24"/>
      <c r="M424" s="324"/>
      <c r="N424" s="324"/>
      <c r="O424" s="324"/>
      <c r="P424" s="324"/>
    </row>
    <row r="425" spans="1:65" ht="18" customHeight="1" x14ac:dyDescent="0.25">
      <c r="A425" s="734"/>
      <c r="B425" s="735" t="s">
        <v>1411</v>
      </c>
      <c r="C425" s="25"/>
      <c r="D425" s="25"/>
      <c r="Q425" s="23"/>
      <c r="AG425" s="23"/>
      <c r="AW425" s="86"/>
      <c r="AX425" s="86"/>
    </row>
    <row r="426" spans="1:65" ht="18" customHeight="1" x14ac:dyDescent="0.25">
      <c r="A426" s="96"/>
      <c r="B426" s="80"/>
      <c r="BA426" s="86"/>
      <c r="BF426" s="86"/>
      <c r="BG426" s="32"/>
      <c r="BI426" s="32"/>
      <c r="BJ426" s="92"/>
      <c r="BK426" s="32"/>
      <c r="BM426" s="32"/>
    </row>
    <row r="427" spans="1:65" ht="18" customHeight="1" x14ac:dyDescent="0.25">
      <c r="A427" s="96"/>
      <c r="B427" s="80"/>
      <c r="C427" s="1269" t="s">
        <v>827</v>
      </c>
      <c r="D427" s="1269" t="s">
        <v>799</v>
      </c>
      <c r="E427" s="1269" t="s">
        <v>800</v>
      </c>
      <c r="F427" s="1271" t="s">
        <v>1409</v>
      </c>
      <c r="G427" s="1266" t="s">
        <v>797</v>
      </c>
      <c r="H427" s="1267"/>
      <c r="I427" s="1268"/>
      <c r="J427" s="1266" t="s">
        <v>798</v>
      </c>
      <c r="K427" s="1267"/>
      <c r="L427" s="1268"/>
      <c r="M427" s="1266" t="s">
        <v>736</v>
      </c>
      <c r="N427" s="1267"/>
      <c r="O427" s="1267"/>
      <c r="P427" s="1268"/>
      <c r="AQ427" s="86"/>
      <c r="AR427" s="86"/>
      <c r="AS427" s="86"/>
      <c r="AT427" s="86"/>
      <c r="AU427" s="86"/>
      <c r="AV427" s="86"/>
      <c r="AW427" s="86"/>
      <c r="AX427" s="86"/>
      <c r="AY427" s="86"/>
      <c r="AZ427" s="86"/>
      <c r="BA427" s="80"/>
      <c r="BB427" s="24"/>
      <c r="BC427" s="86"/>
      <c r="BF427" s="86"/>
      <c r="BK427" s="32"/>
    </row>
    <row r="428" spans="1:65" ht="18" customHeight="1" x14ac:dyDescent="0.25">
      <c r="A428" s="96"/>
      <c r="B428" s="80"/>
      <c r="C428" s="1270"/>
      <c r="D428" s="1270"/>
      <c r="E428" s="1270"/>
      <c r="F428" s="1272"/>
      <c r="G428" s="697" t="s">
        <v>624</v>
      </c>
      <c r="H428" s="697" t="s">
        <v>625</v>
      </c>
      <c r="I428" s="697" t="s">
        <v>626</v>
      </c>
      <c r="J428" s="697" t="s">
        <v>624</v>
      </c>
      <c r="K428" s="697" t="s">
        <v>625</v>
      </c>
      <c r="L428" s="697" t="s">
        <v>626</v>
      </c>
      <c r="M428" s="697" t="s">
        <v>802</v>
      </c>
      <c r="N428" s="697" t="s">
        <v>803</v>
      </c>
      <c r="O428" s="697" t="s">
        <v>804</v>
      </c>
      <c r="P428" s="697" t="s">
        <v>805</v>
      </c>
      <c r="AQ428" s="86"/>
      <c r="AR428" s="86"/>
      <c r="AS428" s="86"/>
      <c r="AT428" s="86"/>
      <c r="AU428" s="86"/>
      <c r="AV428" s="86"/>
      <c r="AW428" s="86"/>
      <c r="AX428" s="86"/>
      <c r="AY428" s="86"/>
      <c r="AZ428" s="86"/>
      <c r="BA428" s="80"/>
      <c r="BB428" s="86"/>
      <c r="BC428" s="86"/>
      <c r="BF428" s="86"/>
      <c r="BK428" s="32"/>
    </row>
    <row r="429" spans="1:65" ht="18" customHeight="1" x14ac:dyDescent="0.25">
      <c r="A429" s="96"/>
      <c r="B429" s="80"/>
      <c r="C429" s="698" t="s">
        <v>220</v>
      </c>
      <c r="D429" s="698"/>
      <c r="E429" s="698"/>
      <c r="F429" s="698"/>
      <c r="G429" s="698"/>
      <c r="H429" s="698"/>
      <c r="I429" s="698"/>
      <c r="J429" s="698"/>
      <c r="K429" s="698"/>
      <c r="L429" s="698"/>
      <c r="M429" s="698"/>
      <c r="N429" s="698"/>
      <c r="O429" s="698"/>
      <c r="P429" s="698" t="s">
        <v>219</v>
      </c>
      <c r="AQ429" s="86"/>
      <c r="AR429" s="86"/>
      <c r="AS429" s="86"/>
      <c r="AT429" s="86"/>
      <c r="AU429" s="86"/>
      <c r="AV429" s="86"/>
      <c r="AW429" s="86"/>
      <c r="AX429" s="86"/>
      <c r="AY429" s="86"/>
      <c r="AZ429" s="86"/>
      <c r="BA429" s="80"/>
      <c r="BB429" s="86"/>
      <c r="BC429" s="86"/>
      <c r="BF429" s="86"/>
      <c r="BK429" s="32"/>
    </row>
    <row r="430" spans="1:65" ht="18" customHeight="1" x14ac:dyDescent="0.25">
      <c r="A430" s="96"/>
      <c r="B430" s="80"/>
      <c r="C430" s="736" t="str">
        <f t="shared" ref="C430:P430" si="40">C308</f>
        <v/>
      </c>
      <c r="D430" s="736">
        <f t="shared" si="40"/>
        <v>0</v>
      </c>
      <c r="E430" s="736">
        <f t="shared" si="40"/>
        <v>0</v>
      </c>
      <c r="F430" s="736">
        <f t="shared" si="40"/>
        <v>0</v>
      </c>
      <c r="G430" s="736" t="str">
        <f t="shared" si="40"/>
        <v/>
      </c>
      <c r="H430" s="736" t="str">
        <f t="shared" si="40"/>
        <v/>
      </c>
      <c r="I430" s="736" t="str">
        <f t="shared" si="40"/>
        <v/>
      </c>
      <c r="J430" s="736">
        <f t="shared" si="40"/>
        <v>0</v>
      </c>
      <c r="K430" s="736">
        <f t="shared" si="40"/>
        <v>0</v>
      </c>
      <c r="L430" s="736">
        <f t="shared" si="40"/>
        <v>0</v>
      </c>
      <c r="M430" s="736" t="str">
        <f t="shared" si="40"/>
        <v/>
      </c>
      <c r="N430" s="736" t="str">
        <f t="shared" si="40"/>
        <v/>
      </c>
      <c r="O430" s="736" t="str">
        <f t="shared" si="40"/>
        <v/>
      </c>
      <c r="P430" s="736" t="str">
        <f t="shared" si="40"/>
        <v/>
      </c>
      <c r="AQ430" s="86"/>
      <c r="AR430" s="86"/>
      <c r="AS430" s="86"/>
      <c r="AT430" s="86"/>
      <c r="AU430" s="86"/>
      <c r="AV430" s="86"/>
      <c r="AW430" s="86"/>
      <c r="AX430" s="86"/>
      <c r="AY430" s="86"/>
      <c r="AZ430" s="80"/>
      <c r="BA430" s="80"/>
      <c r="BB430" s="86"/>
      <c r="BC430" s="86"/>
      <c r="BF430" s="86"/>
      <c r="BK430" s="32"/>
    </row>
    <row r="431" spans="1:65" ht="18" customHeight="1" x14ac:dyDescent="0.25">
      <c r="A431" s="96"/>
      <c r="B431" s="80"/>
      <c r="C431" s="736" t="str">
        <f t="shared" ref="C431:P431" si="41">C309</f>
        <v/>
      </c>
      <c r="D431" s="736">
        <f t="shared" si="41"/>
        <v>0</v>
      </c>
      <c r="E431" s="736">
        <f t="shared" si="41"/>
        <v>0</v>
      </c>
      <c r="F431" s="736">
        <f t="shared" si="41"/>
        <v>0</v>
      </c>
      <c r="G431" s="736" t="str">
        <f t="shared" si="41"/>
        <v/>
      </c>
      <c r="H431" s="736" t="str">
        <f t="shared" si="41"/>
        <v/>
      </c>
      <c r="I431" s="736" t="str">
        <f t="shared" si="41"/>
        <v/>
      </c>
      <c r="J431" s="736">
        <f t="shared" si="41"/>
        <v>0</v>
      </c>
      <c r="K431" s="736">
        <f t="shared" si="41"/>
        <v>0</v>
      </c>
      <c r="L431" s="736">
        <f t="shared" si="41"/>
        <v>0</v>
      </c>
      <c r="M431" s="736" t="str">
        <f t="shared" si="41"/>
        <v/>
      </c>
      <c r="N431" s="736" t="str">
        <f t="shared" si="41"/>
        <v/>
      </c>
      <c r="O431" s="736" t="str">
        <f t="shared" si="41"/>
        <v/>
      </c>
      <c r="P431" s="736" t="str">
        <f t="shared" si="41"/>
        <v/>
      </c>
      <c r="AQ431" s="86"/>
      <c r="AR431" s="86"/>
      <c r="AS431" s="86"/>
      <c r="AT431" s="86"/>
      <c r="AU431" s="86"/>
      <c r="AV431" s="86"/>
      <c r="AW431" s="86"/>
      <c r="AX431" s="86"/>
      <c r="AY431" s="86"/>
      <c r="AZ431" s="80"/>
      <c r="BA431" s="80"/>
      <c r="BB431" s="86"/>
      <c r="BC431" s="86"/>
      <c r="BF431" s="86"/>
      <c r="BK431" s="32"/>
    </row>
    <row r="432" spans="1:65" ht="18" customHeight="1" x14ac:dyDescent="0.25">
      <c r="A432" s="96"/>
      <c r="B432" s="80"/>
      <c r="C432" s="736" t="str">
        <f t="shared" ref="C432:P432" si="42">C310</f>
        <v/>
      </c>
      <c r="D432" s="736">
        <f t="shared" si="42"/>
        <v>0</v>
      </c>
      <c r="E432" s="736">
        <f t="shared" si="42"/>
        <v>0</v>
      </c>
      <c r="F432" s="736">
        <f t="shared" si="42"/>
        <v>0</v>
      </c>
      <c r="G432" s="736" t="str">
        <f t="shared" si="42"/>
        <v/>
      </c>
      <c r="H432" s="736" t="str">
        <f t="shared" si="42"/>
        <v/>
      </c>
      <c r="I432" s="736" t="str">
        <f t="shared" si="42"/>
        <v/>
      </c>
      <c r="J432" s="736">
        <f t="shared" si="42"/>
        <v>0</v>
      </c>
      <c r="K432" s="736">
        <f t="shared" si="42"/>
        <v>0</v>
      </c>
      <c r="L432" s="736">
        <f t="shared" si="42"/>
        <v>0</v>
      </c>
      <c r="M432" s="736" t="str">
        <f t="shared" si="42"/>
        <v/>
      </c>
      <c r="N432" s="736" t="str">
        <f t="shared" si="42"/>
        <v/>
      </c>
      <c r="O432" s="736" t="str">
        <f t="shared" si="42"/>
        <v/>
      </c>
      <c r="P432" s="736" t="str">
        <f t="shared" si="42"/>
        <v/>
      </c>
      <c r="AQ432" s="86"/>
      <c r="AR432" s="86"/>
      <c r="AS432" s="86"/>
      <c r="AT432" s="86"/>
      <c r="AU432" s="86"/>
      <c r="AV432" s="86"/>
      <c r="AW432" s="86"/>
      <c r="AX432" s="86"/>
      <c r="AY432" s="86"/>
      <c r="AZ432" s="80"/>
      <c r="BA432" s="80"/>
      <c r="BB432" s="86"/>
      <c r="BC432" s="86"/>
      <c r="BF432" s="86"/>
      <c r="BK432" s="32"/>
    </row>
    <row r="433" spans="1:58" ht="18" customHeight="1" x14ac:dyDescent="0.25">
      <c r="A433" s="96"/>
      <c r="B433" s="80"/>
      <c r="C433" s="736" t="str">
        <f t="shared" ref="C433:P433" si="43">C311</f>
        <v/>
      </c>
      <c r="D433" s="736">
        <f t="shared" si="43"/>
        <v>0</v>
      </c>
      <c r="E433" s="736">
        <f t="shared" si="43"/>
        <v>0</v>
      </c>
      <c r="F433" s="736">
        <f t="shared" si="43"/>
        <v>0</v>
      </c>
      <c r="G433" s="736" t="str">
        <f t="shared" si="43"/>
        <v/>
      </c>
      <c r="H433" s="736" t="str">
        <f t="shared" si="43"/>
        <v/>
      </c>
      <c r="I433" s="736" t="str">
        <f t="shared" si="43"/>
        <v/>
      </c>
      <c r="J433" s="736">
        <f t="shared" si="43"/>
        <v>0</v>
      </c>
      <c r="K433" s="736">
        <f t="shared" si="43"/>
        <v>0</v>
      </c>
      <c r="L433" s="736">
        <f t="shared" si="43"/>
        <v>0</v>
      </c>
      <c r="M433" s="736" t="str">
        <f t="shared" si="43"/>
        <v/>
      </c>
      <c r="N433" s="736" t="str">
        <f t="shared" si="43"/>
        <v/>
      </c>
      <c r="O433" s="736" t="str">
        <f t="shared" si="43"/>
        <v/>
      </c>
      <c r="P433" s="736" t="str">
        <f t="shared" si="43"/>
        <v/>
      </c>
      <c r="AQ433" s="86"/>
      <c r="AR433" s="86"/>
      <c r="AS433" s="86"/>
      <c r="AT433" s="86"/>
      <c r="AU433" s="86"/>
      <c r="AV433" s="86"/>
      <c r="AW433" s="86"/>
      <c r="AX433" s="86"/>
      <c r="AY433" s="86"/>
      <c r="AZ433" s="80"/>
      <c r="BA433" s="80"/>
      <c r="BB433" s="86"/>
      <c r="BC433" s="86"/>
      <c r="BF433" s="86"/>
    </row>
    <row r="434" spans="1:58" ht="18" customHeight="1" x14ac:dyDescent="0.25">
      <c r="A434" s="96"/>
      <c r="B434" s="80"/>
      <c r="C434" s="736" t="str">
        <f t="shared" ref="C434:P434" si="44">C312</f>
        <v/>
      </c>
      <c r="D434" s="736">
        <f t="shared" si="44"/>
        <v>0</v>
      </c>
      <c r="E434" s="736">
        <f t="shared" si="44"/>
        <v>0</v>
      </c>
      <c r="F434" s="736">
        <f t="shared" si="44"/>
        <v>0</v>
      </c>
      <c r="G434" s="736" t="str">
        <f t="shared" si="44"/>
        <v/>
      </c>
      <c r="H434" s="736" t="str">
        <f t="shared" si="44"/>
        <v/>
      </c>
      <c r="I434" s="736" t="str">
        <f t="shared" si="44"/>
        <v/>
      </c>
      <c r="J434" s="736">
        <f t="shared" si="44"/>
        <v>0</v>
      </c>
      <c r="K434" s="736">
        <f t="shared" si="44"/>
        <v>0</v>
      </c>
      <c r="L434" s="736">
        <f t="shared" si="44"/>
        <v>0</v>
      </c>
      <c r="M434" s="736" t="str">
        <f t="shared" si="44"/>
        <v/>
      </c>
      <c r="N434" s="736" t="str">
        <f t="shared" si="44"/>
        <v/>
      </c>
      <c r="O434" s="736" t="str">
        <f t="shared" si="44"/>
        <v/>
      </c>
      <c r="P434" s="736" t="str">
        <f t="shared" si="44"/>
        <v/>
      </c>
      <c r="AQ434" s="86"/>
      <c r="AR434" s="86"/>
      <c r="AS434" s="86"/>
      <c r="AT434" s="86"/>
      <c r="AU434" s="86"/>
      <c r="AV434" s="86"/>
      <c r="AW434" s="86"/>
      <c r="AX434" s="86"/>
      <c r="AY434" s="86"/>
      <c r="AZ434" s="80"/>
      <c r="BA434" s="80"/>
      <c r="BB434" s="86"/>
      <c r="BC434" s="86"/>
      <c r="BF434" s="86"/>
    </row>
    <row r="435" spans="1:58" ht="18" customHeight="1" x14ac:dyDescent="0.25">
      <c r="A435" s="96"/>
      <c r="B435" s="80"/>
      <c r="C435" s="736" t="str">
        <f t="shared" ref="C435:P435" si="45">C313</f>
        <v/>
      </c>
      <c r="D435" s="736">
        <f t="shared" si="45"/>
        <v>0</v>
      </c>
      <c r="E435" s="736">
        <f t="shared" si="45"/>
        <v>0</v>
      </c>
      <c r="F435" s="736">
        <f t="shared" si="45"/>
        <v>0</v>
      </c>
      <c r="G435" s="736" t="str">
        <f t="shared" si="45"/>
        <v/>
      </c>
      <c r="H435" s="736" t="str">
        <f t="shared" si="45"/>
        <v/>
      </c>
      <c r="I435" s="736" t="str">
        <f t="shared" si="45"/>
        <v/>
      </c>
      <c r="J435" s="736">
        <f t="shared" si="45"/>
        <v>0</v>
      </c>
      <c r="K435" s="736">
        <f t="shared" si="45"/>
        <v>0</v>
      </c>
      <c r="L435" s="736">
        <f t="shared" si="45"/>
        <v>0</v>
      </c>
      <c r="M435" s="736" t="str">
        <f t="shared" si="45"/>
        <v/>
      </c>
      <c r="N435" s="736" t="str">
        <f t="shared" si="45"/>
        <v/>
      </c>
      <c r="O435" s="736" t="str">
        <f t="shared" si="45"/>
        <v/>
      </c>
      <c r="P435" s="736" t="str">
        <f t="shared" si="45"/>
        <v/>
      </c>
      <c r="AQ435" s="86"/>
      <c r="AR435" s="86"/>
      <c r="AS435" s="86"/>
      <c r="AT435" s="86"/>
      <c r="AU435" s="86"/>
      <c r="AV435" s="86"/>
      <c r="AW435" s="86"/>
      <c r="AX435" s="86"/>
      <c r="AY435" s="86"/>
      <c r="AZ435" s="80"/>
      <c r="BA435" s="80"/>
      <c r="BB435" s="86"/>
      <c r="BC435" s="86"/>
      <c r="BF435" s="86"/>
    </row>
    <row r="436" spans="1:58" ht="18" customHeight="1" x14ac:dyDescent="0.25">
      <c r="A436" s="96"/>
      <c r="B436" s="80"/>
      <c r="C436" s="736" t="str">
        <f t="shared" ref="C436:P436" si="46">C314</f>
        <v/>
      </c>
      <c r="D436" s="736">
        <f t="shared" si="46"/>
        <v>0</v>
      </c>
      <c r="E436" s="736">
        <f t="shared" si="46"/>
        <v>0</v>
      </c>
      <c r="F436" s="736">
        <f t="shared" si="46"/>
        <v>0</v>
      </c>
      <c r="G436" s="736" t="str">
        <f t="shared" si="46"/>
        <v/>
      </c>
      <c r="H436" s="736" t="str">
        <f t="shared" si="46"/>
        <v/>
      </c>
      <c r="I436" s="736" t="str">
        <f t="shared" si="46"/>
        <v/>
      </c>
      <c r="J436" s="736">
        <f t="shared" si="46"/>
        <v>0</v>
      </c>
      <c r="K436" s="736">
        <f t="shared" si="46"/>
        <v>0</v>
      </c>
      <c r="L436" s="736">
        <f t="shared" si="46"/>
        <v>0</v>
      </c>
      <c r="M436" s="736" t="str">
        <f t="shared" si="46"/>
        <v/>
      </c>
      <c r="N436" s="736" t="str">
        <f t="shared" si="46"/>
        <v/>
      </c>
      <c r="O436" s="736" t="str">
        <f t="shared" si="46"/>
        <v/>
      </c>
      <c r="P436" s="736" t="str">
        <f t="shared" si="46"/>
        <v/>
      </c>
      <c r="AQ436" s="86"/>
      <c r="AR436" s="86"/>
      <c r="AS436" s="86"/>
      <c r="AT436" s="86"/>
      <c r="AU436" s="86"/>
      <c r="AV436" s="86"/>
      <c r="AW436" s="86"/>
      <c r="AX436" s="86"/>
      <c r="AY436" s="86"/>
      <c r="AZ436" s="80"/>
      <c r="BA436" s="80"/>
      <c r="BB436" s="86"/>
      <c r="BC436" s="86"/>
      <c r="BF436" s="86"/>
    </row>
    <row r="437" spans="1:58" ht="18" customHeight="1" x14ac:dyDescent="0.25">
      <c r="A437" s="96"/>
      <c r="B437" s="80"/>
      <c r="C437" s="736" t="str">
        <f t="shared" ref="C437:P437" si="47">C315</f>
        <v/>
      </c>
      <c r="D437" s="736">
        <f t="shared" si="47"/>
        <v>0</v>
      </c>
      <c r="E437" s="736">
        <f t="shared" si="47"/>
        <v>0</v>
      </c>
      <c r="F437" s="736">
        <f t="shared" si="47"/>
        <v>0</v>
      </c>
      <c r="G437" s="736" t="str">
        <f t="shared" si="47"/>
        <v/>
      </c>
      <c r="H437" s="736" t="str">
        <f t="shared" si="47"/>
        <v/>
      </c>
      <c r="I437" s="736" t="str">
        <f t="shared" si="47"/>
        <v/>
      </c>
      <c r="J437" s="736">
        <f t="shared" si="47"/>
        <v>0</v>
      </c>
      <c r="K437" s="736">
        <f t="shared" si="47"/>
        <v>0</v>
      </c>
      <c r="L437" s="736">
        <f t="shared" si="47"/>
        <v>0</v>
      </c>
      <c r="M437" s="736" t="str">
        <f t="shared" si="47"/>
        <v/>
      </c>
      <c r="N437" s="736" t="str">
        <f t="shared" si="47"/>
        <v/>
      </c>
      <c r="O437" s="736" t="str">
        <f t="shared" si="47"/>
        <v/>
      </c>
      <c r="P437" s="736" t="str">
        <f t="shared" si="47"/>
        <v/>
      </c>
      <c r="AQ437" s="86"/>
      <c r="AR437" s="86"/>
      <c r="AS437" s="86"/>
      <c r="AT437" s="86"/>
      <c r="AU437" s="86"/>
      <c r="AV437" s="86"/>
      <c r="AW437" s="86"/>
      <c r="AX437" s="86"/>
      <c r="AY437" s="86"/>
      <c r="AZ437" s="80"/>
      <c r="BA437" s="80"/>
      <c r="BB437" s="24"/>
    </row>
    <row r="438" spans="1:58" ht="18" customHeight="1" x14ac:dyDescent="0.25">
      <c r="A438" s="96"/>
      <c r="B438" s="80"/>
      <c r="C438" s="736" t="str">
        <f t="shared" ref="C438:P438" si="48">C316</f>
        <v/>
      </c>
      <c r="D438" s="736">
        <f t="shared" si="48"/>
        <v>0</v>
      </c>
      <c r="E438" s="736">
        <f t="shared" si="48"/>
        <v>0</v>
      </c>
      <c r="F438" s="736">
        <f t="shared" si="48"/>
        <v>0</v>
      </c>
      <c r="G438" s="736" t="str">
        <f t="shared" si="48"/>
        <v/>
      </c>
      <c r="H438" s="736" t="str">
        <f t="shared" si="48"/>
        <v/>
      </c>
      <c r="I438" s="736" t="str">
        <f t="shared" si="48"/>
        <v/>
      </c>
      <c r="J438" s="736">
        <f t="shared" si="48"/>
        <v>0</v>
      </c>
      <c r="K438" s="736">
        <f t="shared" si="48"/>
        <v>0</v>
      </c>
      <c r="L438" s="736">
        <f t="shared" si="48"/>
        <v>0</v>
      </c>
      <c r="M438" s="736" t="str">
        <f t="shared" si="48"/>
        <v/>
      </c>
      <c r="N438" s="736" t="str">
        <f t="shared" si="48"/>
        <v/>
      </c>
      <c r="O438" s="736" t="str">
        <f t="shared" si="48"/>
        <v/>
      </c>
      <c r="P438" s="736" t="str">
        <f t="shared" si="48"/>
        <v/>
      </c>
      <c r="AQ438" s="86"/>
      <c r="AR438" s="86"/>
      <c r="AS438" s="86"/>
      <c r="AT438" s="86"/>
      <c r="AU438" s="86"/>
      <c r="AV438" s="86"/>
      <c r="AW438" s="86"/>
      <c r="AX438" s="86"/>
      <c r="AY438" s="86"/>
      <c r="AZ438" s="80"/>
      <c r="BA438" s="80"/>
      <c r="BB438" s="24"/>
    </row>
    <row r="439" spans="1:58" ht="18" customHeight="1" x14ac:dyDescent="0.25">
      <c r="A439" s="96"/>
      <c r="B439" s="80"/>
      <c r="C439" s="736" t="str">
        <f t="shared" ref="C439:P439" si="49">C317</f>
        <v/>
      </c>
      <c r="D439" s="736">
        <f t="shared" si="49"/>
        <v>0</v>
      </c>
      <c r="E439" s="736">
        <f t="shared" si="49"/>
        <v>0</v>
      </c>
      <c r="F439" s="736">
        <f t="shared" si="49"/>
        <v>0</v>
      </c>
      <c r="G439" s="736" t="str">
        <f t="shared" si="49"/>
        <v/>
      </c>
      <c r="H439" s="736" t="str">
        <f t="shared" si="49"/>
        <v/>
      </c>
      <c r="I439" s="736" t="str">
        <f t="shared" si="49"/>
        <v/>
      </c>
      <c r="J439" s="736">
        <f t="shared" si="49"/>
        <v>0</v>
      </c>
      <c r="K439" s="736">
        <f t="shared" si="49"/>
        <v>0</v>
      </c>
      <c r="L439" s="736">
        <f t="shared" si="49"/>
        <v>0</v>
      </c>
      <c r="M439" s="736" t="str">
        <f t="shared" si="49"/>
        <v/>
      </c>
      <c r="N439" s="736" t="str">
        <f t="shared" si="49"/>
        <v/>
      </c>
      <c r="O439" s="736" t="str">
        <f t="shared" si="49"/>
        <v/>
      </c>
      <c r="P439" s="736" t="str">
        <f t="shared" si="49"/>
        <v/>
      </c>
      <c r="AQ439" s="86"/>
      <c r="AR439" s="86"/>
      <c r="AS439" s="86"/>
      <c r="AT439" s="86"/>
      <c r="AU439" s="86"/>
      <c r="AV439" s="86"/>
      <c r="AW439" s="86"/>
      <c r="AX439" s="86"/>
      <c r="AY439" s="86"/>
      <c r="AZ439" s="80"/>
      <c r="BA439" s="80"/>
      <c r="BB439" s="24"/>
    </row>
    <row r="440" spans="1:58" ht="18" customHeight="1" x14ac:dyDescent="0.25">
      <c r="A440" s="96"/>
      <c r="B440" s="80"/>
      <c r="C440" s="736" t="str">
        <f t="shared" ref="C440:P440" si="50">C318</f>
        <v/>
      </c>
      <c r="D440" s="736">
        <f t="shared" si="50"/>
        <v>0</v>
      </c>
      <c r="E440" s="736">
        <f t="shared" si="50"/>
        <v>0</v>
      </c>
      <c r="F440" s="736">
        <f t="shared" si="50"/>
        <v>0</v>
      </c>
      <c r="G440" s="736" t="str">
        <f t="shared" si="50"/>
        <v/>
      </c>
      <c r="H440" s="736" t="str">
        <f t="shared" si="50"/>
        <v/>
      </c>
      <c r="I440" s="736" t="str">
        <f t="shared" si="50"/>
        <v/>
      </c>
      <c r="J440" s="736">
        <f t="shared" si="50"/>
        <v>0</v>
      </c>
      <c r="K440" s="736">
        <f t="shared" si="50"/>
        <v>0</v>
      </c>
      <c r="L440" s="736">
        <f t="shared" si="50"/>
        <v>0</v>
      </c>
      <c r="M440" s="736" t="str">
        <f t="shared" si="50"/>
        <v/>
      </c>
      <c r="N440" s="736" t="str">
        <f t="shared" si="50"/>
        <v/>
      </c>
      <c r="O440" s="736" t="str">
        <f t="shared" si="50"/>
        <v/>
      </c>
      <c r="P440" s="736" t="str">
        <f t="shared" si="50"/>
        <v/>
      </c>
      <c r="AQ440" s="86"/>
      <c r="AR440" s="86"/>
      <c r="AS440" s="86"/>
      <c r="AT440" s="86"/>
      <c r="AU440" s="86"/>
      <c r="AV440" s="86"/>
      <c r="AW440" s="86"/>
      <c r="AX440" s="86"/>
      <c r="AY440" s="86"/>
      <c r="AZ440" s="80"/>
      <c r="BA440" s="80"/>
      <c r="BB440" s="24"/>
    </row>
    <row r="441" spans="1:58" ht="18" customHeight="1" x14ac:dyDescent="0.25">
      <c r="A441" s="96"/>
      <c r="B441" s="80"/>
      <c r="C441" s="736" t="str">
        <f t="shared" ref="C441:P441" si="51">C319</f>
        <v/>
      </c>
      <c r="D441" s="736">
        <f t="shared" si="51"/>
        <v>0</v>
      </c>
      <c r="E441" s="736">
        <f t="shared" si="51"/>
        <v>0</v>
      </c>
      <c r="F441" s="736">
        <f t="shared" si="51"/>
        <v>0</v>
      </c>
      <c r="G441" s="736" t="str">
        <f t="shared" si="51"/>
        <v/>
      </c>
      <c r="H441" s="736" t="str">
        <f t="shared" si="51"/>
        <v/>
      </c>
      <c r="I441" s="736" t="str">
        <f t="shared" si="51"/>
        <v/>
      </c>
      <c r="J441" s="736">
        <f t="shared" si="51"/>
        <v>0</v>
      </c>
      <c r="K441" s="736">
        <f t="shared" si="51"/>
        <v>0</v>
      </c>
      <c r="L441" s="736">
        <f t="shared" si="51"/>
        <v>0</v>
      </c>
      <c r="M441" s="736" t="str">
        <f t="shared" si="51"/>
        <v/>
      </c>
      <c r="N441" s="736" t="str">
        <f t="shared" si="51"/>
        <v/>
      </c>
      <c r="O441" s="736" t="str">
        <f t="shared" si="51"/>
        <v/>
      </c>
      <c r="P441" s="736" t="str">
        <f t="shared" si="51"/>
        <v/>
      </c>
      <c r="AQ441" s="86"/>
      <c r="AR441" s="86"/>
      <c r="AS441" s="86"/>
      <c r="AT441" s="86"/>
      <c r="AU441" s="86"/>
      <c r="AV441" s="86"/>
      <c r="AW441" s="86"/>
      <c r="AX441" s="86"/>
      <c r="AY441" s="86"/>
      <c r="AZ441" s="80"/>
      <c r="BA441" s="80"/>
      <c r="BB441" s="24"/>
    </row>
    <row r="442" spans="1:58" ht="18" customHeight="1" x14ac:dyDescent="0.25">
      <c r="C442" s="736" t="str">
        <f t="shared" ref="C442:P442" si="52">C320</f>
        <v/>
      </c>
      <c r="D442" s="736">
        <f t="shared" si="52"/>
        <v>0</v>
      </c>
      <c r="E442" s="736">
        <f t="shared" si="52"/>
        <v>0</v>
      </c>
      <c r="F442" s="736">
        <f t="shared" si="52"/>
        <v>0</v>
      </c>
      <c r="G442" s="736" t="str">
        <f t="shared" si="52"/>
        <v/>
      </c>
      <c r="H442" s="736" t="str">
        <f t="shared" si="52"/>
        <v/>
      </c>
      <c r="I442" s="736" t="str">
        <f t="shared" si="52"/>
        <v/>
      </c>
      <c r="J442" s="736">
        <f t="shared" si="52"/>
        <v>0</v>
      </c>
      <c r="K442" s="736">
        <f t="shared" si="52"/>
        <v>0</v>
      </c>
      <c r="L442" s="736">
        <f t="shared" si="52"/>
        <v>0</v>
      </c>
      <c r="M442" s="736" t="str">
        <f t="shared" si="52"/>
        <v/>
      </c>
      <c r="N442" s="736" t="str">
        <f t="shared" si="52"/>
        <v/>
      </c>
      <c r="O442" s="736" t="str">
        <f t="shared" si="52"/>
        <v/>
      </c>
      <c r="P442" s="736" t="str">
        <f t="shared" si="52"/>
        <v/>
      </c>
      <c r="BB442" s="24"/>
    </row>
    <row r="443" spans="1:58" ht="18" customHeight="1" x14ac:dyDescent="0.25">
      <c r="C443" s="736" t="str">
        <f t="shared" ref="C443:P443" si="53">C321</f>
        <v/>
      </c>
      <c r="D443" s="736">
        <f t="shared" si="53"/>
        <v>0</v>
      </c>
      <c r="E443" s="736">
        <f t="shared" si="53"/>
        <v>0</v>
      </c>
      <c r="F443" s="736">
        <f t="shared" si="53"/>
        <v>0</v>
      </c>
      <c r="G443" s="736" t="str">
        <f t="shared" si="53"/>
        <v/>
      </c>
      <c r="H443" s="736" t="str">
        <f t="shared" si="53"/>
        <v/>
      </c>
      <c r="I443" s="736" t="str">
        <f t="shared" si="53"/>
        <v/>
      </c>
      <c r="J443" s="736">
        <f t="shared" si="53"/>
        <v>0</v>
      </c>
      <c r="K443" s="736">
        <f t="shared" si="53"/>
        <v>0</v>
      </c>
      <c r="L443" s="736">
        <f t="shared" si="53"/>
        <v>0</v>
      </c>
      <c r="M443" s="736" t="str">
        <f t="shared" si="53"/>
        <v/>
      </c>
      <c r="N443" s="736" t="str">
        <f t="shared" si="53"/>
        <v/>
      </c>
      <c r="O443" s="736" t="str">
        <f t="shared" si="53"/>
        <v/>
      </c>
      <c r="P443" s="736" t="str">
        <f t="shared" si="53"/>
        <v/>
      </c>
      <c r="BB443" s="24"/>
    </row>
    <row r="444" spans="1:58" ht="18" customHeight="1" x14ac:dyDescent="0.25">
      <c r="C444" s="736" t="str">
        <f t="shared" ref="C444:P444" si="54">C322</f>
        <v/>
      </c>
      <c r="D444" s="736">
        <f t="shared" si="54"/>
        <v>0</v>
      </c>
      <c r="E444" s="736">
        <f t="shared" si="54"/>
        <v>0</v>
      </c>
      <c r="F444" s="736">
        <f t="shared" si="54"/>
        <v>0</v>
      </c>
      <c r="G444" s="736" t="str">
        <f t="shared" si="54"/>
        <v/>
      </c>
      <c r="H444" s="736" t="str">
        <f t="shared" si="54"/>
        <v/>
      </c>
      <c r="I444" s="736" t="str">
        <f t="shared" si="54"/>
        <v/>
      </c>
      <c r="J444" s="736">
        <f t="shared" si="54"/>
        <v>0</v>
      </c>
      <c r="K444" s="736">
        <f t="shared" si="54"/>
        <v>0</v>
      </c>
      <c r="L444" s="736">
        <f t="shared" si="54"/>
        <v>0</v>
      </c>
      <c r="M444" s="736" t="str">
        <f t="shared" si="54"/>
        <v/>
      </c>
      <c r="N444" s="736" t="str">
        <f t="shared" si="54"/>
        <v/>
      </c>
      <c r="O444" s="736" t="str">
        <f t="shared" si="54"/>
        <v/>
      </c>
      <c r="P444" s="736" t="str">
        <f t="shared" si="54"/>
        <v/>
      </c>
      <c r="BB444" s="24"/>
    </row>
    <row r="445" spans="1:58" ht="18" customHeight="1" x14ac:dyDescent="0.25">
      <c r="C445" s="736" t="str">
        <f t="shared" ref="C445:P445" si="55">C323</f>
        <v/>
      </c>
      <c r="D445" s="736">
        <f t="shared" si="55"/>
        <v>0</v>
      </c>
      <c r="E445" s="736">
        <f t="shared" si="55"/>
        <v>0</v>
      </c>
      <c r="F445" s="736">
        <f t="shared" si="55"/>
        <v>0</v>
      </c>
      <c r="G445" s="736" t="str">
        <f t="shared" si="55"/>
        <v/>
      </c>
      <c r="H445" s="736" t="str">
        <f t="shared" si="55"/>
        <v/>
      </c>
      <c r="I445" s="736" t="str">
        <f t="shared" si="55"/>
        <v/>
      </c>
      <c r="J445" s="736">
        <f t="shared" si="55"/>
        <v>0</v>
      </c>
      <c r="K445" s="736">
        <f t="shared" si="55"/>
        <v>0</v>
      </c>
      <c r="L445" s="736">
        <f t="shared" si="55"/>
        <v>0</v>
      </c>
      <c r="M445" s="736" t="str">
        <f t="shared" si="55"/>
        <v/>
      </c>
      <c r="N445" s="736" t="str">
        <f t="shared" si="55"/>
        <v/>
      </c>
      <c r="O445" s="736" t="str">
        <f t="shared" si="55"/>
        <v/>
      </c>
      <c r="P445" s="736" t="str">
        <f t="shared" si="55"/>
        <v/>
      </c>
    </row>
    <row r="446" spans="1:58" ht="18" customHeight="1" x14ac:dyDescent="0.25">
      <c r="C446" s="736" t="str">
        <f t="shared" ref="C446:P446" si="56">C324</f>
        <v/>
      </c>
      <c r="D446" s="736">
        <f t="shared" si="56"/>
        <v>0</v>
      </c>
      <c r="E446" s="736">
        <f t="shared" si="56"/>
        <v>0</v>
      </c>
      <c r="F446" s="736">
        <f t="shared" si="56"/>
        <v>0</v>
      </c>
      <c r="G446" s="736" t="str">
        <f t="shared" si="56"/>
        <v/>
      </c>
      <c r="H446" s="736" t="str">
        <f t="shared" si="56"/>
        <v/>
      </c>
      <c r="I446" s="736" t="str">
        <f t="shared" si="56"/>
        <v/>
      </c>
      <c r="J446" s="736">
        <f t="shared" si="56"/>
        <v>0</v>
      </c>
      <c r="K446" s="736">
        <f t="shared" si="56"/>
        <v>0</v>
      </c>
      <c r="L446" s="736">
        <f t="shared" si="56"/>
        <v>0</v>
      </c>
      <c r="M446" s="736" t="str">
        <f t="shared" si="56"/>
        <v/>
      </c>
      <c r="N446" s="736" t="str">
        <f t="shared" si="56"/>
        <v/>
      </c>
      <c r="O446" s="736" t="str">
        <f t="shared" si="56"/>
        <v/>
      </c>
      <c r="P446" s="736" t="str">
        <f t="shared" si="56"/>
        <v/>
      </c>
    </row>
    <row r="447" spans="1:58" ht="18" customHeight="1" x14ac:dyDescent="0.25">
      <c r="C447" s="736" t="str">
        <f t="shared" ref="C447:P447" si="57">C325</f>
        <v/>
      </c>
      <c r="D447" s="736">
        <f t="shared" si="57"/>
        <v>0</v>
      </c>
      <c r="E447" s="736">
        <f t="shared" si="57"/>
        <v>0</v>
      </c>
      <c r="F447" s="736">
        <f t="shared" si="57"/>
        <v>0</v>
      </c>
      <c r="G447" s="736" t="str">
        <f t="shared" si="57"/>
        <v/>
      </c>
      <c r="H447" s="736" t="str">
        <f t="shared" si="57"/>
        <v/>
      </c>
      <c r="I447" s="736" t="str">
        <f t="shared" si="57"/>
        <v/>
      </c>
      <c r="J447" s="736">
        <f t="shared" si="57"/>
        <v>0</v>
      </c>
      <c r="K447" s="736">
        <f t="shared" si="57"/>
        <v>0</v>
      </c>
      <c r="L447" s="736">
        <f t="shared" si="57"/>
        <v>0</v>
      </c>
      <c r="M447" s="736" t="str">
        <f t="shared" si="57"/>
        <v/>
      </c>
      <c r="N447" s="736" t="str">
        <f t="shared" si="57"/>
        <v/>
      </c>
      <c r="O447" s="736" t="str">
        <f t="shared" si="57"/>
        <v/>
      </c>
      <c r="P447" s="736" t="str">
        <f t="shared" si="57"/>
        <v/>
      </c>
    </row>
    <row r="448" spans="1:58" ht="18" customHeight="1" x14ac:dyDescent="0.25">
      <c r="C448" s="736" t="str">
        <f t="shared" ref="C448:P448" si="58">C326</f>
        <v/>
      </c>
      <c r="D448" s="736">
        <f t="shared" si="58"/>
        <v>0</v>
      </c>
      <c r="E448" s="736">
        <f t="shared" si="58"/>
        <v>0</v>
      </c>
      <c r="F448" s="736">
        <f t="shared" si="58"/>
        <v>0</v>
      </c>
      <c r="G448" s="736" t="str">
        <f t="shared" si="58"/>
        <v/>
      </c>
      <c r="H448" s="736" t="str">
        <f t="shared" si="58"/>
        <v/>
      </c>
      <c r="I448" s="736" t="str">
        <f t="shared" si="58"/>
        <v/>
      </c>
      <c r="J448" s="736">
        <f t="shared" si="58"/>
        <v>0</v>
      </c>
      <c r="K448" s="736">
        <f t="shared" si="58"/>
        <v>0</v>
      </c>
      <c r="L448" s="736">
        <f t="shared" si="58"/>
        <v>0</v>
      </c>
      <c r="M448" s="736" t="str">
        <f t="shared" si="58"/>
        <v/>
      </c>
      <c r="N448" s="736" t="str">
        <f t="shared" si="58"/>
        <v/>
      </c>
      <c r="O448" s="736" t="str">
        <f t="shared" si="58"/>
        <v/>
      </c>
      <c r="P448" s="736" t="str">
        <f t="shared" si="58"/>
        <v/>
      </c>
    </row>
    <row r="449" spans="1:58" ht="18" customHeight="1" x14ac:dyDescent="0.25">
      <c r="C449" s="736" t="str">
        <f t="shared" ref="C449:P449" si="59">C327</f>
        <v/>
      </c>
      <c r="D449" s="736">
        <f t="shared" si="59"/>
        <v>0</v>
      </c>
      <c r="E449" s="736">
        <f t="shared" si="59"/>
        <v>0</v>
      </c>
      <c r="F449" s="736">
        <f t="shared" si="59"/>
        <v>0</v>
      </c>
      <c r="G449" s="736" t="str">
        <f t="shared" si="59"/>
        <v/>
      </c>
      <c r="H449" s="736" t="str">
        <f t="shared" si="59"/>
        <v/>
      </c>
      <c r="I449" s="736" t="str">
        <f t="shared" si="59"/>
        <v/>
      </c>
      <c r="J449" s="736">
        <f t="shared" si="59"/>
        <v>0</v>
      </c>
      <c r="K449" s="736">
        <f t="shared" si="59"/>
        <v>0</v>
      </c>
      <c r="L449" s="736">
        <f t="shared" si="59"/>
        <v>0</v>
      </c>
      <c r="M449" s="736" t="str">
        <f t="shared" si="59"/>
        <v/>
      </c>
      <c r="N449" s="736" t="str">
        <f t="shared" si="59"/>
        <v/>
      </c>
      <c r="O449" s="736" t="str">
        <f t="shared" si="59"/>
        <v/>
      </c>
      <c r="P449" s="736" t="str">
        <f t="shared" si="59"/>
        <v/>
      </c>
    </row>
    <row r="450" spans="1:58" ht="18" customHeight="1" x14ac:dyDescent="0.25">
      <c r="A450" s="96"/>
      <c r="B450" s="80"/>
      <c r="C450" s="736" t="str">
        <f>C402</f>
        <v/>
      </c>
      <c r="D450" s="736" t="str">
        <f t="shared" ref="D450:P450" si="60">D402</f>
        <v/>
      </c>
      <c r="E450" s="736" t="str">
        <f t="shared" si="60"/>
        <v/>
      </c>
      <c r="F450" s="736" t="str">
        <f t="shared" si="60"/>
        <v/>
      </c>
      <c r="G450" s="736" t="str">
        <f t="shared" si="60"/>
        <v/>
      </c>
      <c r="H450" s="736" t="str">
        <f t="shared" si="60"/>
        <v/>
      </c>
      <c r="I450" s="736" t="str">
        <f t="shared" si="60"/>
        <v/>
      </c>
      <c r="J450" s="736">
        <f t="shared" si="60"/>
        <v>0</v>
      </c>
      <c r="K450" s="736">
        <f t="shared" si="60"/>
        <v>0</v>
      </c>
      <c r="L450" s="736">
        <f t="shared" si="60"/>
        <v>0</v>
      </c>
      <c r="M450" s="736" t="str">
        <f t="shared" si="60"/>
        <v/>
      </c>
      <c r="N450" s="736" t="str">
        <f t="shared" si="60"/>
        <v/>
      </c>
      <c r="O450" s="736" t="str">
        <f t="shared" si="60"/>
        <v/>
      </c>
      <c r="P450" s="736" t="str">
        <f t="shared" si="60"/>
        <v/>
      </c>
      <c r="AQ450" s="86"/>
      <c r="AR450" s="86"/>
      <c r="AS450" s="86"/>
      <c r="AT450" s="86"/>
      <c r="AU450" s="86"/>
      <c r="AV450" s="86"/>
      <c r="AW450" s="86"/>
      <c r="AX450" s="86"/>
      <c r="AY450" s="86"/>
      <c r="AZ450" s="80"/>
      <c r="BA450" s="80"/>
      <c r="BB450" s="86"/>
      <c r="BC450" s="86"/>
      <c r="BF450" s="86"/>
    </row>
    <row r="451" spans="1:58" ht="18" customHeight="1" x14ac:dyDescent="0.25">
      <c r="A451" s="96"/>
      <c r="B451" s="80"/>
      <c r="C451" s="736" t="str">
        <f t="shared" ref="C451:P469" si="61">C403</f>
        <v/>
      </c>
      <c r="D451" s="736" t="str">
        <f t="shared" si="61"/>
        <v/>
      </c>
      <c r="E451" s="736" t="str">
        <f t="shared" si="61"/>
        <v/>
      </c>
      <c r="F451" s="736" t="str">
        <f t="shared" si="61"/>
        <v/>
      </c>
      <c r="G451" s="736" t="str">
        <f t="shared" si="61"/>
        <v/>
      </c>
      <c r="H451" s="736" t="str">
        <f t="shared" si="61"/>
        <v/>
      </c>
      <c r="I451" s="736" t="str">
        <f t="shared" si="61"/>
        <v/>
      </c>
      <c r="J451" s="736">
        <f t="shared" si="61"/>
        <v>0</v>
      </c>
      <c r="K451" s="736">
        <f t="shared" si="61"/>
        <v>0</v>
      </c>
      <c r="L451" s="736">
        <f t="shared" si="61"/>
        <v>0</v>
      </c>
      <c r="M451" s="736" t="str">
        <f t="shared" si="61"/>
        <v/>
      </c>
      <c r="N451" s="736" t="str">
        <f t="shared" si="61"/>
        <v/>
      </c>
      <c r="O451" s="736" t="str">
        <f t="shared" si="61"/>
        <v/>
      </c>
      <c r="P451" s="736" t="str">
        <f t="shared" si="61"/>
        <v/>
      </c>
      <c r="AQ451" s="86"/>
      <c r="AR451" s="86"/>
      <c r="AS451" s="86"/>
      <c r="AT451" s="86"/>
      <c r="AU451" s="86"/>
      <c r="AV451" s="86"/>
      <c r="AW451" s="86"/>
      <c r="AX451" s="86"/>
      <c r="AY451" s="86"/>
      <c r="AZ451" s="80"/>
      <c r="BA451" s="80"/>
      <c r="BB451" s="86"/>
      <c r="BC451" s="86"/>
      <c r="BF451" s="86"/>
    </row>
    <row r="452" spans="1:58" ht="18" customHeight="1" x14ac:dyDescent="0.25">
      <c r="A452" s="96"/>
      <c r="B452" s="80"/>
      <c r="C452" s="736" t="str">
        <f t="shared" si="61"/>
        <v/>
      </c>
      <c r="D452" s="736" t="str">
        <f t="shared" si="61"/>
        <v/>
      </c>
      <c r="E452" s="736" t="str">
        <f t="shared" si="61"/>
        <v/>
      </c>
      <c r="F452" s="736" t="str">
        <f t="shared" si="61"/>
        <v/>
      </c>
      <c r="G452" s="736" t="str">
        <f t="shared" si="61"/>
        <v/>
      </c>
      <c r="H452" s="736" t="str">
        <f t="shared" si="61"/>
        <v/>
      </c>
      <c r="I452" s="736" t="str">
        <f t="shared" si="61"/>
        <v/>
      </c>
      <c r="J452" s="736">
        <f t="shared" si="61"/>
        <v>0</v>
      </c>
      <c r="K452" s="736">
        <f t="shared" si="61"/>
        <v>0</v>
      </c>
      <c r="L452" s="736">
        <f t="shared" si="61"/>
        <v>0</v>
      </c>
      <c r="M452" s="736" t="str">
        <f t="shared" si="61"/>
        <v/>
      </c>
      <c r="N452" s="736" t="str">
        <f t="shared" si="61"/>
        <v/>
      </c>
      <c r="O452" s="736" t="str">
        <f t="shared" si="61"/>
        <v/>
      </c>
      <c r="P452" s="736" t="str">
        <f t="shared" si="61"/>
        <v/>
      </c>
      <c r="AQ452" s="86"/>
      <c r="AR452" s="86"/>
      <c r="AS452" s="86"/>
      <c r="AT452" s="86"/>
      <c r="AU452" s="86"/>
      <c r="AV452" s="86"/>
      <c r="AW452" s="86"/>
      <c r="AX452" s="86"/>
      <c r="AY452" s="86"/>
      <c r="AZ452" s="80"/>
      <c r="BA452" s="80"/>
      <c r="BB452" s="86"/>
      <c r="BC452" s="86"/>
      <c r="BF452" s="86"/>
    </row>
    <row r="453" spans="1:58" ht="18" customHeight="1" x14ac:dyDescent="0.25">
      <c r="A453" s="96"/>
      <c r="B453" s="80"/>
      <c r="C453" s="736" t="str">
        <f t="shared" si="61"/>
        <v/>
      </c>
      <c r="D453" s="736" t="str">
        <f t="shared" si="61"/>
        <v/>
      </c>
      <c r="E453" s="736" t="str">
        <f t="shared" si="61"/>
        <v/>
      </c>
      <c r="F453" s="736" t="str">
        <f t="shared" si="61"/>
        <v/>
      </c>
      <c r="G453" s="736" t="str">
        <f t="shared" si="61"/>
        <v/>
      </c>
      <c r="H453" s="736" t="str">
        <f t="shared" si="61"/>
        <v/>
      </c>
      <c r="I453" s="736" t="str">
        <f t="shared" si="61"/>
        <v/>
      </c>
      <c r="J453" s="736">
        <f t="shared" si="61"/>
        <v>0</v>
      </c>
      <c r="K453" s="736">
        <f t="shared" si="61"/>
        <v>0</v>
      </c>
      <c r="L453" s="736">
        <f t="shared" si="61"/>
        <v>0</v>
      </c>
      <c r="M453" s="736" t="str">
        <f t="shared" si="61"/>
        <v/>
      </c>
      <c r="N453" s="736" t="str">
        <f t="shared" si="61"/>
        <v/>
      </c>
      <c r="O453" s="736" t="str">
        <f t="shared" si="61"/>
        <v/>
      </c>
      <c r="P453" s="736" t="str">
        <f t="shared" si="61"/>
        <v/>
      </c>
      <c r="AQ453" s="86"/>
      <c r="AR453" s="86"/>
      <c r="AS453" s="86"/>
      <c r="AT453" s="86"/>
      <c r="AU453" s="86"/>
      <c r="AV453" s="86"/>
      <c r="AW453" s="86"/>
      <c r="AX453" s="86"/>
      <c r="AY453" s="86"/>
      <c r="AZ453" s="80"/>
      <c r="BA453" s="80"/>
      <c r="BB453" s="86"/>
      <c r="BC453" s="86"/>
      <c r="BF453" s="86"/>
    </row>
    <row r="454" spans="1:58" ht="18" customHeight="1" x14ac:dyDescent="0.25">
      <c r="A454" s="96"/>
      <c r="B454" s="80"/>
      <c r="C454" s="736" t="str">
        <f t="shared" si="61"/>
        <v/>
      </c>
      <c r="D454" s="736" t="str">
        <f t="shared" si="61"/>
        <v/>
      </c>
      <c r="E454" s="736" t="str">
        <f t="shared" si="61"/>
        <v/>
      </c>
      <c r="F454" s="736" t="str">
        <f t="shared" si="61"/>
        <v/>
      </c>
      <c r="G454" s="736" t="str">
        <f t="shared" si="61"/>
        <v/>
      </c>
      <c r="H454" s="736" t="str">
        <f t="shared" si="61"/>
        <v/>
      </c>
      <c r="I454" s="736" t="str">
        <f t="shared" si="61"/>
        <v/>
      </c>
      <c r="J454" s="736">
        <f t="shared" si="61"/>
        <v>0</v>
      </c>
      <c r="K454" s="736">
        <f t="shared" si="61"/>
        <v>0</v>
      </c>
      <c r="L454" s="736">
        <f t="shared" si="61"/>
        <v>0</v>
      </c>
      <c r="M454" s="736" t="str">
        <f t="shared" si="61"/>
        <v/>
      </c>
      <c r="N454" s="736" t="str">
        <f t="shared" si="61"/>
        <v/>
      </c>
      <c r="O454" s="736" t="str">
        <f t="shared" si="61"/>
        <v/>
      </c>
      <c r="P454" s="736" t="str">
        <f t="shared" si="61"/>
        <v/>
      </c>
      <c r="AQ454" s="86"/>
      <c r="AR454" s="86"/>
      <c r="AS454" s="86"/>
      <c r="AT454" s="86"/>
      <c r="AU454" s="86"/>
      <c r="AV454" s="86"/>
      <c r="AW454" s="86"/>
      <c r="AX454" s="86"/>
      <c r="AY454" s="86"/>
      <c r="AZ454" s="80"/>
      <c r="BA454" s="80"/>
      <c r="BB454" s="86"/>
      <c r="BC454" s="86"/>
      <c r="BF454" s="86"/>
    </row>
    <row r="455" spans="1:58" ht="18" customHeight="1" x14ac:dyDescent="0.25">
      <c r="A455" s="96"/>
      <c r="B455" s="80"/>
      <c r="C455" s="736" t="str">
        <f t="shared" si="61"/>
        <v/>
      </c>
      <c r="D455" s="736" t="str">
        <f t="shared" si="61"/>
        <v/>
      </c>
      <c r="E455" s="736" t="str">
        <f t="shared" si="61"/>
        <v/>
      </c>
      <c r="F455" s="736" t="str">
        <f t="shared" si="61"/>
        <v/>
      </c>
      <c r="G455" s="736" t="str">
        <f t="shared" si="61"/>
        <v/>
      </c>
      <c r="H455" s="736" t="str">
        <f t="shared" si="61"/>
        <v/>
      </c>
      <c r="I455" s="736" t="str">
        <f t="shared" si="61"/>
        <v/>
      </c>
      <c r="J455" s="736">
        <f t="shared" si="61"/>
        <v>0</v>
      </c>
      <c r="K455" s="736">
        <f t="shared" si="61"/>
        <v>0</v>
      </c>
      <c r="L455" s="736">
        <f t="shared" si="61"/>
        <v>0</v>
      </c>
      <c r="M455" s="736" t="str">
        <f t="shared" si="61"/>
        <v/>
      </c>
      <c r="N455" s="736" t="str">
        <f t="shared" si="61"/>
        <v/>
      </c>
      <c r="O455" s="736" t="str">
        <f t="shared" si="61"/>
        <v/>
      </c>
      <c r="P455" s="736" t="str">
        <f t="shared" si="61"/>
        <v/>
      </c>
      <c r="AQ455" s="86"/>
      <c r="AR455" s="86"/>
      <c r="AS455" s="86"/>
      <c r="AT455" s="86"/>
      <c r="AU455" s="86"/>
      <c r="AV455" s="86"/>
      <c r="AW455" s="86"/>
      <c r="AX455" s="86"/>
      <c r="AY455" s="86"/>
      <c r="AZ455" s="80"/>
      <c r="BA455" s="80"/>
      <c r="BB455" s="86"/>
      <c r="BC455" s="86"/>
      <c r="BF455" s="86"/>
    </row>
    <row r="456" spans="1:58" ht="18" customHeight="1" x14ac:dyDescent="0.25">
      <c r="A456" s="96"/>
      <c r="B456" s="80"/>
      <c r="C456" s="736" t="str">
        <f t="shared" si="61"/>
        <v/>
      </c>
      <c r="D456" s="736" t="str">
        <f t="shared" si="61"/>
        <v/>
      </c>
      <c r="E456" s="736" t="str">
        <f t="shared" si="61"/>
        <v/>
      </c>
      <c r="F456" s="736" t="str">
        <f t="shared" si="61"/>
        <v/>
      </c>
      <c r="G456" s="736" t="str">
        <f t="shared" si="61"/>
        <v/>
      </c>
      <c r="H456" s="736" t="str">
        <f t="shared" si="61"/>
        <v/>
      </c>
      <c r="I456" s="736" t="str">
        <f t="shared" si="61"/>
        <v/>
      </c>
      <c r="J456" s="736">
        <f t="shared" si="61"/>
        <v>0</v>
      </c>
      <c r="K456" s="736">
        <f t="shared" si="61"/>
        <v>0</v>
      </c>
      <c r="L456" s="736">
        <f t="shared" si="61"/>
        <v>0</v>
      </c>
      <c r="M456" s="736" t="str">
        <f t="shared" si="61"/>
        <v/>
      </c>
      <c r="N456" s="736" t="str">
        <f t="shared" si="61"/>
        <v/>
      </c>
      <c r="O456" s="736" t="str">
        <f t="shared" si="61"/>
        <v/>
      </c>
      <c r="P456" s="736" t="str">
        <f t="shared" si="61"/>
        <v/>
      </c>
      <c r="AQ456" s="86"/>
      <c r="AR456" s="86"/>
      <c r="AS456" s="86"/>
      <c r="AT456" s="86"/>
      <c r="AU456" s="86"/>
      <c r="AV456" s="86"/>
      <c r="AW456" s="86"/>
      <c r="AX456" s="86"/>
      <c r="AY456" s="86"/>
      <c r="AZ456" s="80"/>
      <c r="BA456" s="80"/>
      <c r="BB456" s="86"/>
      <c r="BC456" s="86"/>
      <c r="BF456" s="86"/>
    </row>
    <row r="457" spans="1:58" ht="18" customHeight="1" x14ac:dyDescent="0.25">
      <c r="A457" s="96"/>
      <c r="B457" s="80"/>
      <c r="C457" s="736" t="str">
        <f t="shared" si="61"/>
        <v/>
      </c>
      <c r="D457" s="736" t="str">
        <f t="shared" si="61"/>
        <v/>
      </c>
      <c r="E457" s="736" t="str">
        <f t="shared" si="61"/>
        <v/>
      </c>
      <c r="F457" s="736" t="str">
        <f t="shared" si="61"/>
        <v/>
      </c>
      <c r="G457" s="736" t="str">
        <f t="shared" si="61"/>
        <v/>
      </c>
      <c r="H457" s="736" t="str">
        <f t="shared" si="61"/>
        <v/>
      </c>
      <c r="I457" s="736" t="str">
        <f t="shared" si="61"/>
        <v/>
      </c>
      <c r="J457" s="736">
        <f t="shared" si="61"/>
        <v>0</v>
      </c>
      <c r="K457" s="736">
        <f t="shared" si="61"/>
        <v>0</v>
      </c>
      <c r="L457" s="736">
        <f t="shared" si="61"/>
        <v>0</v>
      </c>
      <c r="M457" s="736" t="str">
        <f t="shared" si="61"/>
        <v/>
      </c>
      <c r="N457" s="736" t="str">
        <f t="shared" si="61"/>
        <v/>
      </c>
      <c r="O457" s="736" t="str">
        <f t="shared" si="61"/>
        <v/>
      </c>
      <c r="P457" s="736" t="str">
        <f t="shared" si="61"/>
        <v/>
      </c>
      <c r="AQ457" s="86"/>
      <c r="AR457" s="86"/>
      <c r="AS457" s="86"/>
      <c r="AT457" s="86"/>
      <c r="AU457" s="86"/>
      <c r="AV457" s="86"/>
      <c r="AW457" s="86"/>
      <c r="AX457" s="86"/>
      <c r="AY457" s="86"/>
      <c r="AZ457" s="80"/>
      <c r="BA457" s="80"/>
      <c r="BB457" s="24"/>
    </row>
    <row r="458" spans="1:58" ht="18" customHeight="1" x14ac:dyDescent="0.25">
      <c r="A458" s="96"/>
      <c r="B458" s="80"/>
      <c r="C458" s="736" t="str">
        <f t="shared" si="61"/>
        <v/>
      </c>
      <c r="D458" s="736" t="str">
        <f t="shared" si="61"/>
        <v/>
      </c>
      <c r="E458" s="736" t="str">
        <f t="shared" si="61"/>
        <v/>
      </c>
      <c r="F458" s="736" t="str">
        <f t="shared" si="61"/>
        <v/>
      </c>
      <c r="G458" s="736" t="str">
        <f t="shared" si="61"/>
        <v/>
      </c>
      <c r="H458" s="736" t="str">
        <f t="shared" si="61"/>
        <v/>
      </c>
      <c r="I458" s="736" t="str">
        <f t="shared" si="61"/>
        <v/>
      </c>
      <c r="J458" s="736">
        <f t="shared" si="61"/>
        <v>0</v>
      </c>
      <c r="K458" s="736">
        <f t="shared" si="61"/>
        <v>0</v>
      </c>
      <c r="L458" s="736">
        <f t="shared" si="61"/>
        <v>0</v>
      </c>
      <c r="M458" s="736" t="str">
        <f t="shared" si="61"/>
        <v/>
      </c>
      <c r="N458" s="736" t="str">
        <f t="shared" si="61"/>
        <v/>
      </c>
      <c r="O458" s="736" t="str">
        <f t="shared" si="61"/>
        <v/>
      </c>
      <c r="P458" s="736" t="str">
        <f t="shared" si="61"/>
        <v/>
      </c>
      <c r="AQ458" s="86"/>
      <c r="AR458" s="86"/>
      <c r="AS458" s="86"/>
      <c r="AT458" s="86"/>
      <c r="AU458" s="86"/>
      <c r="AV458" s="86"/>
      <c r="AW458" s="86"/>
      <c r="AX458" s="86"/>
      <c r="AY458" s="86"/>
      <c r="AZ458" s="80"/>
      <c r="BA458" s="80"/>
      <c r="BB458" s="24"/>
    </row>
    <row r="459" spans="1:58" ht="18" customHeight="1" x14ac:dyDescent="0.25">
      <c r="A459" s="96"/>
      <c r="B459" s="80"/>
      <c r="C459" s="736" t="str">
        <f t="shared" si="61"/>
        <v/>
      </c>
      <c r="D459" s="736" t="str">
        <f t="shared" si="61"/>
        <v/>
      </c>
      <c r="E459" s="736" t="str">
        <f t="shared" si="61"/>
        <v/>
      </c>
      <c r="F459" s="736" t="str">
        <f t="shared" si="61"/>
        <v/>
      </c>
      <c r="G459" s="736" t="str">
        <f t="shared" si="61"/>
        <v/>
      </c>
      <c r="H459" s="736" t="str">
        <f t="shared" si="61"/>
        <v/>
      </c>
      <c r="I459" s="736" t="str">
        <f t="shared" si="61"/>
        <v/>
      </c>
      <c r="J459" s="736">
        <f t="shared" si="61"/>
        <v>0</v>
      </c>
      <c r="K459" s="736">
        <f t="shared" si="61"/>
        <v>0</v>
      </c>
      <c r="L459" s="736">
        <f t="shared" si="61"/>
        <v>0</v>
      </c>
      <c r="M459" s="736" t="str">
        <f t="shared" si="61"/>
        <v/>
      </c>
      <c r="N459" s="736" t="str">
        <f t="shared" si="61"/>
        <v/>
      </c>
      <c r="O459" s="736" t="str">
        <f t="shared" si="61"/>
        <v/>
      </c>
      <c r="P459" s="736" t="str">
        <f t="shared" si="61"/>
        <v/>
      </c>
      <c r="AQ459" s="86"/>
      <c r="AR459" s="86"/>
      <c r="AS459" s="86"/>
      <c r="AT459" s="86"/>
      <c r="AU459" s="86"/>
      <c r="AV459" s="86"/>
      <c r="AW459" s="86"/>
      <c r="AX459" s="86"/>
      <c r="AY459" s="86"/>
      <c r="AZ459" s="80"/>
      <c r="BA459" s="80"/>
      <c r="BB459" s="24"/>
    </row>
    <row r="460" spans="1:58" ht="18" customHeight="1" x14ac:dyDescent="0.25">
      <c r="A460" s="96"/>
      <c r="B460" s="80"/>
      <c r="C460" s="736" t="str">
        <f t="shared" si="61"/>
        <v/>
      </c>
      <c r="D460" s="736" t="str">
        <f t="shared" si="61"/>
        <v/>
      </c>
      <c r="E460" s="736" t="str">
        <f t="shared" si="61"/>
        <v/>
      </c>
      <c r="F460" s="736" t="str">
        <f t="shared" si="61"/>
        <v/>
      </c>
      <c r="G460" s="736" t="str">
        <f t="shared" si="61"/>
        <v/>
      </c>
      <c r="H460" s="736" t="str">
        <f t="shared" si="61"/>
        <v/>
      </c>
      <c r="I460" s="736" t="str">
        <f t="shared" si="61"/>
        <v/>
      </c>
      <c r="J460" s="736">
        <f t="shared" si="61"/>
        <v>0</v>
      </c>
      <c r="K460" s="736">
        <f t="shared" si="61"/>
        <v>0</v>
      </c>
      <c r="L460" s="736">
        <f t="shared" si="61"/>
        <v>0</v>
      </c>
      <c r="M460" s="736" t="str">
        <f t="shared" si="61"/>
        <v/>
      </c>
      <c r="N460" s="736" t="str">
        <f t="shared" si="61"/>
        <v/>
      </c>
      <c r="O460" s="736" t="str">
        <f t="shared" si="61"/>
        <v/>
      </c>
      <c r="P460" s="736" t="str">
        <f t="shared" si="61"/>
        <v/>
      </c>
      <c r="AQ460" s="86"/>
      <c r="AR460" s="86"/>
      <c r="AS460" s="86"/>
      <c r="AT460" s="86"/>
      <c r="AU460" s="86"/>
      <c r="AV460" s="86"/>
      <c r="AW460" s="86"/>
      <c r="AX460" s="86"/>
      <c r="AY460" s="86"/>
      <c r="AZ460" s="80"/>
      <c r="BA460" s="80"/>
      <c r="BB460" s="24"/>
    </row>
    <row r="461" spans="1:58" ht="18" customHeight="1" x14ac:dyDescent="0.25">
      <c r="A461" s="96"/>
      <c r="B461" s="80"/>
      <c r="C461" s="736" t="str">
        <f t="shared" si="61"/>
        <v/>
      </c>
      <c r="D461" s="736" t="str">
        <f t="shared" si="61"/>
        <v/>
      </c>
      <c r="E461" s="736" t="str">
        <f t="shared" si="61"/>
        <v/>
      </c>
      <c r="F461" s="736" t="str">
        <f t="shared" si="61"/>
        <v/>
      </c>
      <c r="G461" s="736" t="str">
        <f t="shared" si="61"/>
        <v/>
      </c>
      <c r="H461" s="736" t="str">
        <f t="shared" si="61"/>
        <v/>
      </c>
      <c r="I461" s="736" t="str">
        <f t="shared" si="61"/>
        <v/>
      </c>
      <c r="J461" s="736">
        <f t="shared" si="61"/>
        <v>0</v>
      </c>
      <c r="K461" s="736">
        <f t="shared" si="61"/>
        <v>0</v>
      </c>
      <c r="L461" s="736">
        <f t="shared" si="61"/>
        <v>0</v>
      </c>
      <c r="M461" s="736" t="str">
        <f t="shared" si="61"/>
        <v/>
      </c>
      <c r="N461" s="736" t="str">
        <f t="shared" si="61"/>
        <v/>
      </c>
      <c r="O461" s="736" t="str">
        <f t="shared" si="61"/>
        <v/>
      </c>
      <c r="P461" s="736" t="str">
        <f t="shared" si="61"/>
        <v/>
      </c>
      <c r="AQ461" s="86"/>
      <c r="AR461" s="86"/>
      <c r="AS461" s="86"/>
      <c r="AT461" s="86"/>
      <c r="AU461" s="86"/>
      <c r="AV461" s="86"/>
      <c r="AW461" s="86"/>
      <c r="AX461" s="86"/>
      <c r="AY461" s="86"/>
      <c r="AZ461" s="80"/>
      <c r="BA461" s="80"/>
      <c r="BB461" s="24"/>
    </row>
    <row r="462" spans="1:58" ht="18" customHeight="1" x14ac:dyDescent="0.25">
      <c r="C462" s="736" t="str">
        <f t="shared" si="61"/>
        <v/>
      </c>
      <c r="D462" s="736" t="str">
        <f t="shared" si="61"/>
        <v/>
      </c>
      <c r="E462" s="736" t="str">
        <f t="shared" si="61"/>
        <v/>
      </c>
      <c r="F462" s="736" t="str">
        <f t="shared" si="61"/>
        <v/>
      </c>
      <c r="G462" s="736" t="str">
        <f t="shared" si="61"/>
        <v/>
      </c>
      <c r="H462" s="736" t="str">
        <f t="shared" si="61"/>
        <v/>
      </c>
      <c r="I462" s="736" t="str">
        <f t="shared" si="61"/>
        <v/>
      </c>
      <c r="J462" s="736">
        <f t="shared" si="61"/>
        <v>0</v>
      </c>
      <c r="K462" s="736">
        <f t="shared" si="61"/>
        <v>0</v>
      </c>
      <c r="L462" s="736">
        <f t="shared" si="61"/>
        <v>0</v>
      </c>
      <c r="M462" s="736" t="str">
        <f t="shared" si="61"/>
        <v/>
      </c>
      <c r="N462" s="736" t="str">
        <f t="shared" si="61"/>
        <v/>
      </c>
      <c r="O462" s="736" t="str">
        <f t="shared" si="61"/>
        <v/>
      </c>
      <c r="P462" s="736" t="str">
        <f t="shared" si="61"/>
        <v/>
      </c>
      <c r="BB462" s="24"/>
    </row>
    <row r="463" spans="1:58" ht="18" customHeight="1" x14ac:dyDescent="0.25">
      <c r="C463" s="736" t="str">
        <f t="shared" si="61"/>
        <v/>
      </c>
      <c r="D463" s="736" t="str">
        <f t="shared" si="61"/>
        <v/>
      </c>
      <c r="E463" s="736" t="str">
        <f t="shared" si="61"/>
        <v/>
      </c>
      <c r="F463" s="736" t="str">
        <f t="shared" si="61"/>
        <v/>
      </c>
      <c r="G463" s="736" t="str">
        <f t="shared" si="61"/>
        <v/>
      </c>
      <c r="H463" s="736" t="str">
        <f t="shared" si="61"/>
        <v/>
      </c>
      <c r="I463" s="736" t="str">
        <f t="shared" si="61"/>
        <v/>
      </c>
      <c r="J463" s="736">
        <f t="shared" si="61"/>
        <v>0</v>
      </c>
      <c r="K463" s="736">
        <f t="shared" si="61"/>
        <v>0</v>
      </c>
      <c r="L463" s="736">
        <f t="shared" si="61"/>
        <v>0</v>
      </c>
      <c r="M463" s="736" t="str">
        <f t="shared" si="61"/>
        <v/>
      </c>
      <c r="N463" s="736" t="str">
        <f t="shared" si="61"/>
        <v/>
      </c>
      <c r="O463" s="736" t="str">
        <f t="shared" si="61"/>
        <v/>
      </c>
      <c r="P463" s="736" t="str">
        <f t="shared" si="61"/>
        <v/>
      </c>
      <c r="BB463" s="24"/>
    </row>
    <row r="464" spans="1:58" ht="18" customHeight="1" x14ac:dyDescent="0.25">
      <c r="C464" s="736" t="str">
        <f t="shared" si="61"/>
        <v/>
      </c>
      <c r="D464" s="736" t="str">
        <f t="shared" si="61"/>
        <v/>
      </c>
      <c r="E464" s="736" t="str">
        <f t="shared" si="61"/>
        <v/>
      </c>
      <c r="F464" s="736" t="str">
        <f t="shared" si="61"/>
        <v/>
      </c>
      <c r="G464" s="736" t="str">
        <f t="shared" si="61"/>
        <v/>
      </c>
      <c r="H464" s="736" t="str">
        <f t="shared" si="61"/>
        <v/>
      </c>
      <c r="I464" s="736" t="str">
        <f t="shared" si="61"/>
        <v/>
      </c>
      <c r="J464" s="736">
        <f t="shared" si="61"/>
        <v>0</v>
      </c>
      <c r="K464" s="736">
        <f t="shared" si="61"/>
        <v>0</v>
      </c>
      <c r="L464" s="736">
        <f t="shared" si="61"/>
        <v>0</v>
      </c>
      <c r="M464" s="736" t="str">
        <f t="shared" si="61"/>
        <v/>
      </c>
      <c r="N464" s="736" t="str">
        <f t="shared" si="61"/>
        <v/>
      </c>
      <c r="O464" s="736" t="str">
        <f t="shared" si="61"/>
        <v/>
      </c>
      <c r="P464" s="736" t="str">
        <f t="shared" si="61"/>
        <v/>
      </c>
      <c r="BB464" s="24"/>
    </row>
    <row r="465" spans="1:60" ht="18" customHeight="1" x14ac:dyDescent="0.25">
      <c r="C465" s="736" t="str">
        <f t="shared" si="61"/>
        <v/>
      </c>
      <c r="D465" s="736" t="str">
        <f t="shared" si="61"/>
        <v/>
      </c>
      <c r="E465" s="736" t="str">
        <f t="shared" si="61"/>
        <v/>
      </c>
      <c r="F465" s="736" t="str">
        <f t="shared" si="61"/>
        <v/>
      </c>
      <c r="G465" s="736" t="str">
        <f t="shared" si="61"/>
        <v/>
      </c>
      <c r="H465" s="736" t="str">
        <f t="shared" si="61"/>
        <v/>
      </c>
      <c r="I465" s="736" t="str">
        <f t="shared" si="61"/>
        <v/>
      </c>
      <c r="J465" s="736">
        <f t="shared" si="61"/>
        <v>0</v>
      </c>
      <c r="K465" s="736">
        <f t="shared" si="61"/>
        <v>0</v>
      </c>
      <c r="L465" s="736">
        <f t="shared" si="61"/>
        <v>0</v>
      </c>
      <c r="M465" s="736" t="str">
        <f t="shared" si="61"/>
        <v/>
      </c>
      <c r="N465" s="736" t="str">
        <f t="shared" si="61"/>
        <v/>
      </c>
      <c r="O465" s="736" t="str">
        <f t="shared" si="61"/>
        <v/>
      </c>
      <c r="P465" s="736" t="str">
        <f t="shared" si="61"/>
        <v/>
      </c>
    </row>
    <row r="466" spans="1:60" ht="18" customHeight="1" x14ac:dyDescent="0.25">
      <c r="C466" s="736" t="str">
        <f t="shared" si="61"/>
        <v/>
      </c>
      <c r="D466" s="736" t="str">
        <f t="shared" si="61"/>
        <v/>
      </c>
      <c r="E466" s="736" t="str">
        <f t="shared" si="61"/>
        <v/>
      </c>
      <c r="F466" s="736" t="str">
        <f t="shared" si="61"/>
        <v/>
      </c>
      <c r="G466" s="736" t="str">
        <f t="shared" si="61"/>
        <v/>
      </c>
      <c r="H466" s="736" t="str">
        <f t="shared" si="61"/>
        <v/>
      </c>
      <c r="I466" s="736" t="str">
        <f t="shared" si="61"/>
        <v/>
      </c>
      <c r="J466" s="736">
        <f t="shared" si="61"/>
        <v>0</v>
      </c>
      <c r="K466" s="736">
        <f t="shared" si="61"/>
        <v>0</v>
      </c>
      <c r="L466" s="736">
        <f t="shared" si="61"/>
        <v>0</v>
      </c>
      <c r="M466" s="736" t="str">
        <f t="shared" si="61"/>
        <v/>
      </c>
      <c r="N466" s="736" t="str">
        <f t="shared" si="61"/>
        <v/>
      </c>
      <c r="O466" s="736" t="str">
        <f t="shared" si="61"/>
        <v/>
      </c>
      <c r="P466" s="736" t="str">
        <f t="shared" si="61"/>
        <v/>
      </c>
    </row>
    <row r="467" spans="1:60" ht="18" customHeight="1" x14ac:dyDescent="0.25">
      <c r="C467" s="736" t="str">
        <f t="shared" si="61"/>
        <v/>
      </c>
      <c r="D467" s="736" t="str">
        <f t="shared" si="61"/>
        <v/>
      </c>
      <c r="E467" s="736" t="str">
        <f t="shared" si="61"/>
        <v/>
      </c>
      <c r="F467" s="736" t="str">
        <f t="shared" si="61"/>
        <v/>
      </c>
      <c r="G467" s="736" t="str">
        <f t="shared" si="61"/>
        <v/>
      </c>
      <c r="H467" s="736" t="str">
        <f t="shared" si="61"/>
        <v/>
      </c>
      <c r="I467" s="736" t="str">
        <f t="shared" si="61"/>
        <v/>
      </c>
      <c r="J467" s="736">
        <f t="shared" si="61"/>
        <v>0</v>
      </c>
      <c r="K467" s="736">
        <f t="shared" si="61"/>
        <v>0</v>
      </c>
      <c r="L467" s="736">
        <f t="shared" si="61"/>
        <v>0</v>
      </c>
      <c r="M467" s="736" t="str">
        <f t="shared" si="61"/>
        <v/>
      </c>
      <c r="N467" s="736" t="str">
        <f t="shared" si="61"/>
        <v/>
      </c>
      <c r="O467" s="736" t="str">
        <f t="shared" si="61"/>
        <v/>
      </c>
      <c r="P467" s="736" t="str">
        <f t="shared" si="61"/>
        <v/>
      </c>
    </row>
    <row r="468" spans="1:60" ht="18" customHeight="1" x14ac:dyDescent="0.25">
      <c r="C468" s="736" t="str">
        <f t="shared" si="61"/>
        <v/>
      </c>
      <c r="D468" s="736" t="str">
        <f t="shared" si="61"/>
        <v/>
      </c>
      <c r="E468" s="736" t="str">
        <f t="shared" si="61"/>
        <v/>
      </c>
      <c r="F468" s="736" t="str">
        <f t="shared" si="61"/>
        <v/>
      </c>
      <c r="G468" s="736" t="str">
        <f t="shared" si="61"/>
        <v/>
      </c>
      <c r="H468" s="736" t="str">
        <f t="shared" si="61"/>
        <v/>
      </c>
      <c r="I468" s="736" t="str">
        <f t="shared" si="61"/>
        <v/>
      </c>
      <c r="J468" s="736">
        <f t="shared" si="61"/>
        <v>0</v>
      </c>
      <c r="K468" s="736">
        <f t="shared" si="61"/>
        <v>0</v>
      </c>
      <c r="L468" s="736">
        <f t="shared" si="61"/>
        <v>0</v>
      </c>
      <c r="M468" s="736" t="str">
        <f t="shared" si="61"/>
        <v/>
      </c>
      <c r="N468" s="736" t="str">
        <f t="shared" si="61"/>
        <v/>
      </c>
      <c r="O468" s="736" t="str">
        <f t="shared" si="61"/>
        <v/>
      </c>
      <c r="P468" s="736" t="str">
        <f t="shared" si="61"/>
        <v/>
      </c>
    </row>
    <row r="469" spans="1:60" ht="18" customHeight="1" x14ac:dyDescent="0.25">
      <c r="C469" s="736" t="str">
        <f t="shared" si="61"/>
        <v/>
      </c>
      <c r="D469" s="736" t="str">
        <f t="shared" si="61"/>
        <v/>
      </c>
      <c r="E469" s="736" t="str">
        <f t="shared" si="61"/>
        <v/>
      </c>
      <c r="F469" s="736" t="str">
        <f t="shared" ref="F469:P469" si="62">F421</f>
        <v/>
      </c>
      <c r="G469" s="736" t="str">
        <f t="shared" si="62"/>
        <v/>
      </c>
      <c r="H469" s="736" t="str">
        <f t="shared" si="62"/>
        <v/>
      </c>
      <c r="I469" s="736" t="str">
        <f t="shared" si="62"/>
        <v/>
      </c>
      <c r="J469" s="736">
        <f t="shared" si="62"/>
        <v>0</v>
      </c>
      <c r="K469" s="736">
        <f t="shared" si="62"/>
        <v>0</v>
      </c>
      <c r="L469" s="736">
        <f t="shared" si="62"/>
        <v>0</v>
      </c>
      <c r="M469" s="736" t="str">
        <f t="shared" si="62"/>
        <v/>
      </c>
      <c r="N469" s="736" t="str">
        <f t="shared" si="62"/>
        <v/>
      </c>
      <c r="O469" s="736" t="str">
        <f t="shared" si="62"/>
        <v/>
      </c>
      <c r="P469" s="736" t="str">
        <f t="shared" si="62"/>
        <v/>
      </c>
    </row>
    <row r="470" spans="1:60" ht="18" customHeight="1" x14ac:dyDescent="0.25">
      <c r="D470" s="24"/>
      <c r="E470" s="24"/>
      <c r="F470" s="24"/>
      <c r="M470" s="737">
        <f>SUM(M430:M469)</f>
        <v>0</v>
      </c>
      <c r="N470" s="737">
        <f t="shared" ref="N470:O470" si="63">SUM(N430:N469)</f>
        <v>0</v>
      </c>
      <c r="O470" s="737">
        <f t="shared" si="63"/>
        <v>0</v>
      </c>
      <c r="P470" s="737">
        <f>SUM(P430:P469)</f>
        <v>0</v>
      </c>
    </row>
    <row r="471" spans="1:60" ht="18" customHeight="1" x14ac:dyDescent="0.25">
      <c r="D471" s="24"/>
      <c r="E471" s="24"/>
      <c r="F471" s="24"/>
      <c r="M471" s="324"/>
      <c r="N471" s="324"/>
      <c r="O471" s="324"/>
      <c r="P471" s="324"/>
    </row>
    <row r="472" spans="1:60" ht="18" customHeight="1" x14ac:dyDescent="0.25"/>
    <row r="473" spans="1:60" ht="18" customHeight="1" x14ac:dyDescent="0.25">
      <c r="B473" s="131" t="s">
        <v>688</v>
      </c>
      <c r="C473" s="131"/>
      <c r="D473" s="131"/>
      <c r="E473" s="131"/>
      <c r="F473" s="131"/>
      <c r="G473" s="131"/>
      <c r="H473" s="131"/>
      <c r="I473" s="131"/>
      <c r="J473" s="131"/>
      <c r="K473" s="131"/>
    </row>
    <row r="474" spans="1:60" ht="18" customHeight="1" x14ac:dyDescent="0.25"/>
    <row r="475" spans="1:60" ht="18" customHeight="1" x14ac:dyDescent="0.25">
      <c r="D475" s="706" t="s">
        <v>815</v>
      </c>
      <c r="E475" s="706" t="s">
        <v>816</v>
      </c>
      <c r="F475" s="706" t="s">
        <v>817</v>
      </c>
      <c r="G475" s="706" t="s">
        <v>818</v>
      </c>
    </row>
    <row r="476" spans="1:60" ht="18" customHeight="1" x14ac:dyDescent="0.25">
      <c r="B476" s="23">
        <v>4</v>
      </c>
      <c r="C476" s="707" t="s">
        <v>1369</v>
      </c>
      <c r="D476" s="708">
        <f>SUMIFS($M$506:$M$510,$D$506:$D$510,"Transporte ferroviario")</f>
        <v>0</v>
      </c>
      <c r="E476" s="708">
        <f>SUMIFS($N$506:$N$510,$D$506:$D$510,"Transporte ferroviario")</f>
        <v>0</v>
      </c>
      <c r="F476" s="708">
        <f>SUMIFS($O$506:$O$510,$D$506:$D$510,"Transporte ferroviario")</f>
        <v>0</v>
      </c>
      <c r="G476" s="708">
        <f>SUMIFS($P$506:$P$510,$D$506:$D$510,"Transporte ferroviario")</f>
        <v>0</v>
      </c>
      <c r="H476" s="168">
        <f>D476+E476*$H$13/1000+F476*$H$14/1000</f>
        <v>0</v>
      </c>
      <c r="J476" s="32"/>
      <c r="K476" s="32"/>
      <c r="Q476" s="23"/>
      <c r="R476" s="24"/>
      <c r="AG476" s="23"/>
      <c r="AH476" s="24"/>
    </row>
    <row r="477" spans="1:60" ht="18" customHeight="1" x14ac:dyDescent="0.25">
      <c r="A477" s="96"/>
      <c r="B477" s="723">
        <v>5</v>
      </c>
      <c r="C477" s="707" t="s">
        <v>1370</v>
      </c>
      <c r="D477" s="708">
        <f>SUMIFS($M$506:$M$510,$D$506:$D$510,"Transporte marítimo")</f>
        <v>0</v>
      </c>
      <c r="E477" s="708">
        <f>SUMIFS($N$506:$N$510,$D$506:$D$510,"Transporte marítimo")</f>
        <v>0</v>
      </c>
      <c r="F477" s="708">
        <f>SUMIFS($O$506:$O$510,$D$506:$D$510,"Transporte marítimo")</f>
        <v>0</v>
      </c>
      <c r="G477" s="708">
        <f>SUMIFS($P$506:$P$510,$D$506:$D$510,"Transporte marítimo")</f>
        <v>0</v>
      </c>
      <c r="H477" s="168">
        <f t="shared" ref="H477:H478" si="64">D477+E477*$H$13/1000+F477*$H$14/1000</f>
        <v>0</v>
      </c>
      <c r="J477" s="82"/>
      <c r="K477" s="82"/>
      <c r="L477" s="82"/>
      <c r="M477" s="82"/>
      <c r="N477" s="82"/>
      <c r="O477" s="82"/>
      <c r="P477" s="80"/>
      <c r="Q477" s="80"/>
      <c r="R477" s="80"/>
      <c r="S477" s="80"/>
      <c r="T477" s="80"/>
      <c r="U477" s="80"/>
      <c r="V477" s="82"/>
      <c r="W477" s="82"/>
      <c r="X477" s="82"/>
      <c r="Y477" s="82"/>
      <c r="Z477" s="82"/>
      <c r="AA477" s="82"/>
      <c r="AB477" s="80"/>
      <c r="AC477" s="80"/>
      <c r="AD477" s="80"/>
      <c r="AE477" s="80"/>
      <c r="AF477" s="80"/>
      <c r="AG477" s="80"/>
      <c r="AH477" s="82"/>
      <c r="AI477" s="82"/>
      <c r="AJ477" s="82"/>
      <c r="AK477" s="82"/>
      <c r="AL477" s="82"/>
      <c r="AM477" s="82"/>
      <c r="AN477" s="80"/>
      <c r="AO477" s="80"/>
      <c r="AP477" s="80"/>
      <c r="AQ477" s="80"/>
      <c r="AR477" s="80"/>
      <c r="AS477" s="80"/>
      <c r="AT477" s="82"/>
      <c r="AU477" s="82"/>
      <c r="AV477" s="82"/>
      <c r="AW477" s="82"/>
      <c r="AX477" s="82"/>
      <c r="AY477" s="82"/>
      <c r="AZ477" s="80"/>
      <c r="BA477" s="80"/>
    </row>
    <row r="478" spans="1:60" ht="18" customHeight="1" x14ac:dyDescent="0.25">
      <c r="B478" s="23">
        <v>6</v>
      </c>
      <c r="C478" s="707" t="s">
        <v>1371</v>
      </c>
      <c r="D478" s="708">
        <f>SUMIFS($M$506:$M$510,$D$506:$D$510,"Transporte aéreo")</f>
        <v>0</v>
      </c>
      <c r="E478" s="708">
        <f>SUMIFS($N$506:$N$510,$D$506:$D$510,"Transporte aéreo")</f>
        <v>0</v>
      </c>
      <c r="F478" s="708">
        <f>SUMIFS($O$506:$O$510,$D$506:$D$510,"Transporte aéreo")</f>
        <v>0</v>
      </c>
      <c r="G478" s="708">
        <f>SUMIFS($P$506:$P$510,$D$506:$D$510,"Transporte aéreo")</f>
        <v>0</v>
      </c>
      <c r="H478" s="168">
        <f t="shared" si="64"/>
        <v>0</v>
      </c>
    </row>
    <row r="479" spans="1:60" s="24" customFormat="1" ht="18" customHeight="1" x14ac:dyDescent="0.25">
      <c r="A479" s="8"/>
      <c r="B479" s="23"/>
      <c r="C479" s="37" t="s">
        <v>1372</v>
      </c>
      <c r="E479" s="23"/>
      <c r="G479" s="23"/>
      <c r="H479" s="23"/>
      <c r="I479" s="23"/>
      <c r="J479" s="23"/>
      <c r="K479" s="23"/>
      <c r="L479" s="23"/>
      <c r="M479" s="23"/>
      <c r="N479" s="23"/>
      <c r="O479" s="23"/>
      <c r="P479" s="23"/>
      <c r="Q479" s="23"/>
      <c r="R479" s="23"/>
      <c r="S479" s="23"/>
      <c r="T479" s="23"/>
      <c r="U479" s="23"/>
      <c r="V479" s="23"/>
      <c r="AQ479" s="23"/>
      <c r="AR479" s="23"/>
      <c r="AS479" s="23"/>
      <c r="AT479" s="23"/>
      <c r="AU479" s="23"/>
      <c r="AV479" s="23"/>
      <c r="AW479" s="23"/>
      <c r="AX479" s="23"/>
      <c r="AY479" s="23"/>
      <c r="AZ479" s="23"/>
      <c r="BA479" s="23"/>
      <c r="BH479" s="902" t="s">
        <v>1563</v>
      </c>
    </row>
    <row r="480" spans="1:60" s="24" customFormat="1" ht="18" customHeight="1" x14ac:dyDescent="0.25">
      <c r="A480" s="8"/>
      <c r="B480" s="109" t="s">
        <v>739</v>
      </c>
      <c r="C480" s="23"/>
      <c r="D480" s="23"/>
      <c r="E480" s="23"/>
      <c r="F480" s="23"/>
      <c r="G480" s="23"/>
      <c r="H480" s="23"/>
      <c r="I480" s="23"/>
      <c r="J480" s="23"/>
      <c r="K480" s="23"/>
      <c r="L480" s="23"/>
      <c r="M480" s="23"/>
      <c r="N480" s="23"/>
      <c r="O480" s="23"/>
      <c r="P480" s="23"/>
      <c r="Q480" s="23"/>
      <c r="R480" s="23"/>
      <c r="S480" s="23"/>
      <c r="T480" s="23"/>
      <c r="U480" s="23"/>
      <c r="V480" s="23"/>
      <c r="AQ480" s="23"/>
      <c r="AR480" s="23"/>
      <c r="AS480" s="23"/>
      <c r="AT480" s="23"/>
      <c r="AU480" s="23"/>
      <c r="AV480" s="23"/>
      <c r="AW480" s="23"/>
      <c r="AX480" s="23"/>
      <c r="AY480" s="23"/>
      <c r="AZ480" s="23"/>
      <c r="BA480" s="23"/>
    </row>
    <row r="481" spans="1:65" ht="18" customHeight="1" x14ac:dyDescent="0.25">
      <c r="A481" s="23"/>
      <c r="B481" s="80"/>
      <c r="C481" s="78"/>
      <c r="F481" s="660">
        <v>2007</v>
      </c>
      <c r="G481" s="660">
        <v>2007</v>
      </c>
      <c r="H481" s="660">
        <v>2007</v>
      </c>
      <c r="I481" s="660">
        <v>2008</v>
      </c>
      <c r="J481" s="660">
        <v>2008</v>
      </c>
      <c r="K481" s="660">
        <v>2008</v>
      </c>
      <c r="L481" s="660">
        <v>2009</v>
      </c>
      <c r="M481" s="660">
        <v>2009</v>
      </c>
      <c r="N481" s="660">
        <v>2009</v>
      </c>
      <c r="O481" s="660">
        <v>2010</v>
      </c>
      <c r="P481" s="660">
        <v>2010</v>
      </c>
      <c r="Q481" s="660">
        <v>2010</v>
      </c>
      <c r="R481" s="660">
        <v>2011</v>
      </c>
      <c r="S481" s="660">
        <v>2011</v>
      </c>
      <c r="T481" s="660">
        <v>2011</v>
      </c>
      <c r="U481" s="660">
        <v>2012</v>
      </c>
      <c r="V481" s="660">
        <v>2012</v>
      </c>
      <c r="W481" s="660">
        <v>2012</v>
      </c>
      <c r="X481" s="660">
        <v>2013</v>
      </c>
      <c r="Y481" s="660">
        <v>2013</v>
      </c>
      <c r="Z481" s="660">
        <v>2013</v>
      </c>
      <c r="AA481" s="660">
        <v>2014</v>
      </c>
      <c r="AB481" s="660">
        <v>2014</v>
      </c>
      <c r="AC481" s="660">
        <v>2014</v>
      </c>
      <c r="AD481" s="660">
        <v>2015</v>
      </c>
      <c r="AE481" s="660">
        <v>2015</v>
      </c>
      <c r="AF481" s="660">
        <v>2015</v>
      </c>
      <c r="AG481" s="660">
        <v>2016</v>
      </c>
      <c r="AH481" s="660">
        <v>2016</v>
      </c>
      <c r="AI481" s="660">
        <v>2016</v>
      </c>
      <c r="AJ481" s="660">
        <v>2017</v>
      </c>
      <c r="AK481" s="660">
        <v>2017</v>
      </c>
      <c r="AL481" s="660">
        <v>2017</v>
      </c>
      <c r="AM481" s="660">
        <v>2018</v>
      </c>
      <c r="AN481" s="660">
        <v>2018</v>
      </c>
      <c r="AO481" s="660">
        <v>2018</v>
      </c>
      <c r="AP481" s="660">
        <v>2019</v>
      </c>
      <c r="AQ481" s="660">
        <v>2019</v>
      </c>
      <c r="AR481" s="660">
        <v>2019</v>
      </c>
      <c r="AS481" s="660">
        <v>2020</v>
      </c>
      <c r="AT481" s="660">
        <v>2020</v>
      </c>
      <c r="AU481" s="660">
        <v>2020</v>
      </c>
      <c r="AV481" s="660">
        <v>2021</v>
      </c>
      <c r="AW481" s="660">
        <v>2021</v>
      </c>
      <c r="AX481" s="660">
        <v>2021</v>
      </c>
      <c r="AY481" s="660">
        <v>2022</v>
      </c>
      <c r="AZ481" s="660">
        <v>2022</v>
      </c>
      <c r="BA481" s="660">
        <v>2022</v>
      </c>
      <c r="BB481" s="660">
        <v>2023</v>
      </c>
      <c r="BC481" s="660">
        <v>2023</v>
      </c>
      <c r="BD481" s="660">
        <v>2023</v>
      </c>
      <c r="BE481" s="660">
        <v>2024</v>
      </c>
      <c r="BF481" s="660">
        <v>2024</v>
      </c>
      <c r="BG481" s="660">
        <v>2024</v>
      </c>
      <c r="BH481" s="900">
        <v>2025</v>
      </c>
      <c r="BI481" s="900">
        <v>2025</v>
      </c>
      <c r="BJ481" s="900">
        <v>2025</v>
      </c>
      <c r="BK481" s="900">
        <v>2026</v>
      </c>
      <c r="BL481" s="900">
        <v>2026</v>
      </c>
      <c r="BM481" s="900">
        <v>2026</v>
      </c>
    </row>
    <row r="482" spans="1:65" s="24" customFormat="1" ht="18" customHeight="1" x14ac:dyDescent="0.25">
      <c r="A482" s="97"/>
      <c r="B482" s="21"/>
      <c r="C482" s="23"/>
      <c r="F482" s="661" t="s">
        <v>720</v>
      </c>
      <c r="G482" s="661" t="s">
        <v>721</v>
      </c>
      <c r="H482" s="661" t="s">
        <v>722</v>
      </c>
      <c r="I482" s="661" t="s">
        <v>720</v>
      </c>
      <c r="J482" s="661" t="s">
        <v>721</v>
      </c>
      <c r="K482" s="661" t="s">
        <v>722</v>
      </c>
      <c r="L482" s="661" t="s">
        <v>720</v>
      </c>
      <c r="M482" s="661" t="s">
        <v>721</v>
      </c>
      <c r="N482" s="661" t="s">
        <v>722</v>
      </c>
      <c r="O482" s="661" t="s">
        <v>720</v>
      </c>
      <c r="P482" s="661" t="s">
        <v>721</v>
      </c>
      <c r="Q482" s="661" t="s">
        <v>722</v>
      </c>
      <c r="R482" s="661" t="s">
        <v>720</v>
      </c>
      <c r="S482" s="661" t="s">
        <v>721</v>
      </c>
      <c r="T482" s="661" t="s">
        <v>722</v>
      </c>
      <c r="U482" s="661" t="s">
        <v>720</v>
      </c>
      <c r="V482" s="661" t="s">
        <v>721</v>
      </c>
      <c r="W482" s="661" t="s">
        <v>722</v>
      </c>
      <c r="X482" s="661" t="s">
        <v>720</v>
      </c>
      <c r="Y482" s="661" t="s">
        <v>721</v>
      </c>
      <c r="Z482" s="661" t="s">
        <v>722</v>
      </c>
      <c r="AA482" s="661" t="s">
        <v>720</v>
      </c>
      <c r="AB482" s="661" t="s">
        <v>721</v>
      </c>
      <c r="AC482" s="661" t="s">
        <v>722</v>
      </c>
      <c r="AD482" s="661" t="s">
        <v>720</v>
      </c>
      <c r="AE482" s="661" t="s">
        <v>721</v>
      </c>
      <c r="AF482" s="661" t="s">
        <v>722</v>
      </c>
      <c r="AG482" s="661" t="s">
        <v>720</v>
      </c>
      <c r="AH482" s="661" t="s">
        <v>721</v>
      </c>
      <c r="AI482" s="661" t="s">
        <v>722</v>
      </c>
      <c r="AJ482" s="661" t="s">
        <v>720</v>
      </c>
      <c r="AK482" s="661" t="s">
        <v>721</v>
      </c>
      <c r="AL482" s="661" t="s">
        <v>722</v>
      </c>
      <c r="AM482" s="661" t="s">
        <v>720</v>
      </c>
      <c r="AN482" s="661" t="s">
        <v>721</v>
      </c>
      <c r="AO482" s="661" t="s">
        <v>722</v>
      </c>
      <c r="AP482" s="661" t="s">
        <v>720</v>
      </c>
      <c r="AQ482" s="661" t="s">
        <v>721</v>
      </c>
      <c r="AR482" s="661" t="s">
        <v>722</v>
      </c>
      <c r="AS482" s="661" t="s">
        <v>720</v>
      </c>
      <c r="AT482" s="661" t="s">
        <v>721</v>
      </c>
      <c r="AU482" s="661" t="s">
        <v>722</v>
      </c>
      <c r="AV482" s="661" t="s">
        <v>720</v>
      </c>
      <c r="AW482" s="661" t="s">
        <v>721</v>
      </c>
      <c r="AX482" s="661" t="s">
        <v>722</v>
      </c>
      <c r="AY482" s="661" t="s">
        <v>720</v>
      </c>
      <c r="AZ482" s="661" t="s">
        <v>721</v>
      </c>
      <c r="BA482" s="661" t="s">
        <v>722</v>
      </c>
      <c r="BB482" s="661" t="s">
        <v>720</v>
      </c>
      <c r="BC482" s="661" t="s">
        <v>721</v>
      </c>
      <c r="BD482" s="661" t="s">
        <v>722</v>
      </c>
      <c r="BE482" s="661" t="s">
        <v>720</v>
      </c>
      <c r="BF482" s="661" t="s">
        <v>721</v>
      </c>
      <c r="BG482" s="661" t="s">
        <v>722</v>
      </c>
      <c r="BH482" s="901" t="s">
        <v>720</v>
      </c>
      <c r="BI482" s="901" t="s">
        <v>721</v>
      </c>
      <c r="BJ482" s="901" t="s">
        <v>722</v>
      </c>
      <c r="BK482" s="901" t="s">
        <v>720</v>
      </c>
      <c r="BL482" s="901" t="s">
        <v>721</v>
      </c>
      <c r="BM482" s="901" t="s">
        <v>722</v>
      </c>
    </row>
    <row r="483" spans="1:65" s="24" customFormat="1" ht="18" customHeight="1" x14ac:dyDescent="0.25">
      <c r="A483" s="97"/>
      <c r="B483" s="21"/>
      <c r="C483" s="23"/>
      <c r="F483" s="661" t="s">
        <v>1430</v>
      </c>
      <c r="G483" s="661" t="str">
        <f t="shared" ref="G483:AZ483" si="65">G481&amp;G482</f>
        <v>2007CH4 (g/l)</v>
      </c>
      <c r="H483" s="661" t="str">
        <f t="shared" si="65"/>
        <v>2007N2O (g/l)</v>
      </c>
      <c r="I483" s="661" t="str">
        <f t="shared" si="65"/>
        <v>2008CO2 (kg/l)</v>
      </c>
      <c r="J483" s="661" t="str">
        <f t="shared" si="65"/>
        <v>2008CH4 (g/l)</v>
      </c>
      <c r="K483" s="661" t="str">
        <f t="shared" si="65"/>
        <v>2008N2O (g/l)</v>
      </c>
      <c r="L483" s="661" t="str">
        <f t="shared" si="65"/>
        <v>2009CO2 (kg/l)</v>
      </c>
      <c r="M483" s="661" t="str">
        <f t="shared" si="65"/>
        <v>2009CH4 (g/l)</v>
      </c>
      <c r="N483" s="661" t="str">
        <f t="shared" si="65"/>
        <v>2009N2O (g/l)</v>
      </c>
      <c r="O483" s="661" t="str">
        <f t="shared" si="65"/>
        <v>2010CO2 (kg/l)</v>
      </c>
      <c r="P483" s="661" t="str">
        <f t="shared" si="65"/>
        <v>2010CH4 (g/l)</v>
      </c>
      <c r="Q483" s="661" t="str">
        <f t="shared" si="65"/>
        <v>2010N2O (g/l)</v>
      </c>
      <c r="R483" s="661" t="str">
        <f t="shared" si="65"/>
        <v>2011CO2 (kg/l)</v>
      </c>
      <c r="S483" s="661" t="str">
        <f t="shared" si="65"/>
        <v>2011CH4 (g/l)</v>
      </c>
      <c r="T483" s="661" t="str">
        <f t="shared" si="65"/>
        <v>2011N2O (g/l)</v>
      </c>
      <c r="U483" s="661" t="str">
        <f t="shared" si="65"/>
        <v>2012CO2 (kg/l)</v>
      </c>
      <c r="V483" s="661" t="str">
        <f t="shared" si="65"/>
        <v>2012CH4 (g/l)</v>
      </c>
      <c r="W483" s="661" t="str">
        <f t="shared" si="65"/>
        <v>2012N2O (g/l)</v>
      </c>
      <c r="X483" s="661" t="str">
        <f t="shared" si="65"/>
        <v>2013CO2 (kg/l)</v>
      </c>
      <c r="Y483" s="661" t="str">
        <f t="shared" si="65"/>
        <v>2013CH4 (g/l)</v>
      </c>
      <c r="Z483" s="661" t="str">
        <f t="shared" si="65"/>
        <v>2013N2O (g/l)</v>
      </c>
      <c r="AA483" s="661" t="str">
        <f t="shared" si="65"/>
        <v>2014CO2 (kg/l)</v>
      </c>
      <c r="AB483" s="661" t="str">
        <f t="shared" si="65"/>
        <v>2014CH4 (g/l)</v>
      </c>
      <c r="AC483" s="661" t="str">
        <f t="shared" si="65"/>
        <v>2014N2O (g/l)</v>
      </c>
      <c r="AD483" s="661" t="str">
        <f t="shared" si="65"/>
        <v>2015CO2 (kg/l)</v>
      </c>
      <c r="AE483" s="661" t="str">
        <f t="shared" si="65"/>
        <v>2015CH4 (g/l)</v>
      </c>
      <c r="AF483" s="661" t="str">
        <f t="shared" si="65"/>
        <v>2015N2O (g/l)</v>
      </c>
      <c r="AG483" s="661" t="str">
        <f t="shared" si="65"/>
        <v>2016CO2 (kg/l)</v>
      </c>
      <c r="AH483" s="661" t="str">
        <f t="shared" si="65"/>
        <v>2016CH4 (g/l)</v>
      </c>
      <c r="AI483" s="661" t="str">
        <f t="shared" si="65"/>
        <v>2016N2O (g/l)</v>
      </c>
      <c r="AJ483" s="661" t="str">
        <f t="shared" si="65"/>
        <v>2017CO2 (kg/l)</v>
      </c>
      <c r="AK483" s="661" t="str">
        <f t="shared" si="65"/>
        <v>2017CH4 (g/l)</v>
      </c>
      <c r="AL483" s="661" t="str">
        <f t="shared" si="65"/>
        <v>2017N2O (g/l)</v>
      </c>
      <c r="AM483" s="661" t="str">
        <f t="shared" si="65"/>
        <v>2018CO2 (kg/l)</v>
      </c>
      <c r="AN483" s="661" t="str">
        <f t="shared" si="65"/>
        <v>2018CH4 (g/l)</v>
      </c>
      <c r="AO483" s="661" t="str">
        <f t="shared" si="65"/>
        <v>2018N2O (g/l)</v>
      </c>
      <c r="AP483" s="661" t="str">
        <f t="shared" si="65"/>
        <v>2019CO2 (kg/l)</v>
      </c>
      <c r="AQ483" s="661" t="str">
        <f t="shared" si="65"/>
        <v>2019CH4 (g/l)</v>
      </c>
      <c r="AR483" s="661" t="str">
        <f t="shared" si="65"/>
        <v>2019N2O (g/l)</v>
      </c>
      <c r="AS483" s="661" t="str">
        <f t="shared" si="65"/>
        <v>2020CO2 (kg/l)</v>
      </c>
      <c r="AT483" s="661" t="str">
        <f t="shared" si="65"/>
        <v>2020CH4 (g/l)</v>
      </c>
      <c r="AU483" s="661" t="str">
        <f t="shared" si="65"/>
        <v>2020N2O (g/l)</v>
      </c>
      <c r="AV483" s="661" t="str">
        <f t="shared" si="65"/>
        <v>2021CO2 (kg/l)</v>
      </c>
      <c r="AW483" s="661" t="str">
        <f t="shared" si="65"/>
        <v>2021CH4 (g/l)</v>
      </c>
      <c r="AX483" s="661" t="str">
        <f t="shared" si="65"/>
        <v>2021N2O (g/l)</v>
      </c>
      <c r="AY483" s="661" t="str">
        <f t="shared" si="65"/>
        <v>2022CO2 (kg/l)</v>
      </c>
      <c r="AZ483" s="661" t="str">
        <f t="shared" si="65"/>
        <v>2022CH4 (g/l)</v>
      </c>
      <c r="BA483" s="661" t="str">
        <f>BA481&amp;BA482</f>
        <v>2022N2O (g/l)</v>
      </c>
      <c r="BB483" s="661" t="str">
        <f t="shared" ref="BB483:BC483" si="66">BB481&amp;BB482</f>
        <v>2023CO2 (kg/l)</v>
      </c>
      <c r="BC483" s="661" t="str">
        <f t="shared" si="66"/>
        <v>2023CH4 (g/l)</v>
      </c>
      <c r="BD483" s="661" t="str">
        <f>BD481&amp;BD482</f>
        <v>2023N2O (g/l)</v>
      </c>
      <c r="BE483" s="661" t="str">
        <f t="shared" ref="BE483:BG483" si="67">BE481&amp;BE482</f>
        <v>2024CO2 (kg/l)</v>
      </c>
      <c r="BF483" s="661" t="str">
        <f t="shared" si="67"/>
        <v>2024CH4 (g/l)</v>
      </c>
      <c r="BG483" s="661" t="str">
        <f t="shared" si="67"/>
        <v>2024N2O (g/l)</v>
      </c>
      <c r="BH483" s="901" t="str">
        <f>BH481&amp;BH482</f>
        <v>2025CO2 (kg/l)</v>
      </c>
      <c r="BI483" s="901" t="str">
        <f t="shared" ref="BI483:BM483" si="68">BI481&amp;BI482</f>
        <v>2025CH4 (g/l)</v>
      </c>
      <c r="BJ483" s="901" t="str">
        <f t="shared" si="68"/>
        <v>2025N2O (g/l)</v>
      </c>
      <c r="BK483" s="901" t="str">
        <f t="shared" si="68"/>
        <v>2026CO2 (kg/l)</v>
      </c>
      <c r="BL483" s="901" t="str">
        <f t="shared" si="68"/>
        <v>2026CH4 (g/l)</v>
      </c>
      <c r="BM483" s="901" t="str">
        <f t="shared" si="68"/>
        <v>2026N2O (g/l)</v>
      </c>
    </row>
    <row r="484" spans="1:65" s="24" customFormat="1" ht="18" customHeight="1" x14ac:dyDescent="0.25">
      <c r="A484" s="98"/>
      <c r="B484" s="22"/>
      <c r="C484" s="873" t="s">
        <v>668</v>
      </c>
      <c r="D484" s="873" t="s">
        <v>503</v>
      </c>
      <c r="E484" s="778" t="str">
        <f>C484&amp;D484</f>
        <v>Transporte ferroviarioGasóleo B (l)</v>
      </c>
      <c r="F484" s="709">
        <v>2.7149999999999999</v>
      </c>
      <c r="G484" s="709">
        <v>0.152</v>
      </c>
      <c r="H484" s="709">
        <v>0.02</v>
      </c>
      <c r="I484" s="709">
        <v>2.7149999999999999</v>
      </c>
      <c r="J484" s="709">
        <v>0.152</v>
      </c>
      <c r="K484" s="709">
        <v>0.02</v>
      </c>
      <c r="L484" s="709">
        <v>2.7149999999999999</v>
      </c>
      <c r="M484" s="709">
        <v>0.152</v>
      </c>
      <c r="N484" s="709">
        <v>0.02</v>
      </c>
      <c r="O484" s="709">
        <v>2.7149999999999999</v>
      </c>
      <c r="P484" s="709">
        <v>0.152</v>
      </c>
      <c r="Q484" s="709">
        <v>0.02</v>
      </c>
      <c r="R484" s="709">
        <v>2.7149999999999999</v>
      </c>
      <c r="S484" s="709">
        <v>0.152</v>
      </c>
      <c r="T484" s="709">
        <v>0.02</v>
      </c>
      <c r="U484" s="709">
        <v>2.7149999999999999</v>
      </c>
      <c r="V484" s="709">
        <v>0.152</v>
      </c>
      <c r="W484" s="709">
        <v>0.02</v>
      </c>
      <c r="X484" s="709">
        <v>2.7149999999999999</v>
      </c>
      <c r="Y484" s="709">
        <v>0.152</v>
      </c>
      <c r="Z484" s="709">
        <v>0.02</v>
      </c>
      <c r="AA484" s="709">
        <v>2.7149999999999999</v>
      </c>
      <c r="AB484" s="709">
        <v>0.152</v>
      </c>
      <c r="AC484" s="709">
        <v>0.02</v>
      </c>
      <c r="AD484" s="709">
        <v>2.7149999999999999</v>
      </c>
      <c r="AE484" s="709">
        <v>0.152</v>
      </c>
      <c r="AF484" s="709">
        <v>0.02</v>
      </c>
      <c r="AG484" s="709">
        <v>2.7149999999999999</v>
      </c>
      <c r="AH484" s="709">
        <v>0.152</v>
      </c>
      <c r="AI484" s="709">
        <v>0.02</v>
      </c>
      <c r="AJ484" s="709">
        <v>2.7149999999999999</v>
      </c>
      <c r="AK484" s="709">
        <v>0.152</v>
      </c>
      <c r="AL484" s="709">
        <v>0.02</v>
      </c>
      <c r="AM484" s="709">
        <v>2.7149999999999999</v>
      </c>
      <c r="AN484" s="709">
        <v>0.152</v>
      </c>
      <c r="AO484" s="709">
        <v>0.02</v>
      </c>
      <c r="AP484" s="709">
        <v>2.7149999999999999</v>
      </c>
      <c r="AQ484" s="709">
        <v>0.152</v>
      </c>
      <c r="AR484" s="709">
        <v>0.02</v>
      </c>
      <c r="AS484" s="709">
        <v>2.7149999999999999</v>
      </c>
      <c r="AT484" s="709">
        <v>0.152</v>
      </c>
      <c r="AU484" s="709">
        <v>0.02</v>
      </c>
      <c r="AV484" s="709">
        <v>2.7149999999999999</v>
      </c>
      <c r="AW484" s="709">
        <v>0.152</v>
      </c>
      <c r="AX484" s="709">
        <v>0.02</v>
      </c>
      <c r="AY484" s="709">
        <v>2.7149999999999999</v>
      </c>
      <c r="AZ484" s="709">
        <v>0.152</v>
      </c>
      <c r="BA484" s="709">
        <v>0.02</v>
      </c>
      <c r="BB484" s="709">
        <v>2.7149999999999999</v>
      </c>
      <c r="BC484" s="709">
        <v>0.152</v>
      </c>
      <c r="BD484" s="709">
        <v>0.02</v>
      </c>
      <c r="BE484" s="709">
        <v>2.7149999999999999</v>
      </c>
      <c r="BF484" s="709">
        <v>0.152</v>
      </c>
      <c r="BG484" s="709">
        <v>0.02</v>
      </c>
      <c r="BH484" s="877"/>
      <c r="BI484" s="877"/>
      <c r="BJ484" s="877"/>
      <c r="BK484" s="877"/>
      <c r="BL484" s="877"/>
      <c r="BM484" s="877"/>
    </row>
    <row r="485" spans="1:65" s="24" customFormat="1" ht="18" customHeight="1" x14ac:dyDescent="0.25">
      <c r="A485" s="98"/>
      <c r="B485" s="22"/>
      <c r="C485" s="874" t="s">
        <v>630</v>
      </c>
      <c r="D485" s="873" t="s">
        <v>675</v>
      </c>
      <c r="E485" s="778" t="str">
        <f t="shared" ref="E485:E488" si="69">C485&amp;D485</f>
        <v>Transporte marítimoGasóleo (l)</v>
      </c>
      <c r="F485" s="709">
        <v>2.7149999999999999</v>
      </c>
      <c r="G485" s="709">
        <v>0.25600000000000001</v>
      </c>
      <c r="H485" s="709">
        <v>7.2999999999999995E-2</v>
      </c>
      <c r="I485" s="709">
        <v>2.7149999999999999</v>
      </c>
      <c r="J485" s="709">
        <v>0.25600000000000001</v>
      </c>
      <c r="K485" s="709">
        <v>7.2999999999999995E-2</v>
      </c>
      <c r="L485" s="709">
        <v>2.7149999999999999</v>
      </c>
      <c r="M485" s="709">
        <v>0.25600000000000001</v>
      </c>
      <c r="N485" s="709">
        <v>7.2999999999999995E-2</v>
      </c>
      <c r="O485" s="709">
        <v>2.7149999999999999</v>
      </c>
      <c r="P485" s="709">
        <v>0.25600000000000001</v>
      </c>
      <c r="Q485" s="709">
        <v>7.2999999999999995E-2</v>
      </c>
      <c r="R485" s="709">
        <v>2.7149999999999999</v>
      </c>
      <c r="S485" s="709">
        <v>0.25600000000000001</v>
      </c>
      <c r="T485" s="709">
        <v>7.2999999999999995E-2</v>
      </c>
      <c r="U485" s="709">
        <v>2.7149999999999999</v>
      </c>
      <c r="V485" s="709">
        <v>0.25600000000000001</v>
      </c>
      <c r="W485" s="709">
        <v>7.2999999999999995E-2</v>
      </c>
      <c r="X485" s="709">
        <v>2.7149999999999999</v>
      </c>
      <c r="Y485" s="709">
        <v>0.25600000000000001</v>
      </c>
      <c r="Z485" s="709">
        <v>7.2999999999999995E-2</v>
      </c>
      <c r="AA485" s="709">
        <v>2.7149999999999999</v>
      </c>
      <c r="AB485" s="709">
        <v>0.25600000000000001</v>
      </c>
      <c r="AC485" s="709">
        <v>7.2999999999999995E-2</v>
      </c>
      <c r="AD485" s="709">
        <v>2.7149999999999999</v>
      </c>
      <c r="AE485" s="709">
        <v>0.25600000000000001</v>
      </c>
      <c r="AF485" s="709">
        <v>7.2999999999999995E-2</v>
      </c>
      <c r="AG485" s="709">
        <v>2.7149999999999999</v>
      </c>
      <c r="AH485" s="709">
        <v>0.25600000000000001</v>
      </c>
      <c r="AI485" s="709">
        <v>7.2999999999999995E-2</v>
      </c>
      <c r="AJ485" s="709">
        <v>2.7149999999999999</v>
      </c>
      <c r="AK485" s="709">
        <v>0.25600000000000001</v>
      </c>
      <c r="AL485" s="709">
        <v>7.2999999999999995E-2</v>
      </c>
      <c r="AM485" s="709">
        <v>2.7149999999999999</v>
      </c>
      <c r="AN485" s="709">
        <v>0.25600000000000001</v>
      </c>
      <c r="AO485" s="709">
        <v>7.2999999999999995E-2</v>
      </c>
      <c r="AP485" s="709">
        <v>2.7149999999999999</v>
      </c>
      <c r="AQ485" s="709">
        <v>0.25600000000000001</v>
      </c>
      <c r="AR485" s="709">
        <v>7.2999999999999995E-2</v>
      </c>
      <c r="AS485" s="709">
        <v>2.7149999999999999</v>
      </c>
      <c r="AT485" s="709">
        <v>0.25600000000000001</v>
      </c>
      <c r="AU485" s="709">
        <v>7.2999999999999995E-2</v>
      </c>
      <c r="AV485" s="709">
        <v>2.7149999999999999</v>
      </c>
      <c r="AW485" s="709">
        <v>0.25600000000000001</v>
      </c>
      <c r="AX485" s="709">
        <v>7.2999999999999995E-2</v>
      </c>
      <c r="AY485" s="709">
        <v>2.7149999999999999</v>
      </c>
      <c r="AZ485" s="709">
        <v>0.25600000000000001</v>
      </c>
      <c r="BA485" s="709">
        <v>7.2999999999999995E-2</v>
      </c>
      <c r="BB485" s="709">
        <v>2.7149999999999999</v>
      </c>
      <c r="BC485" s="709">
        <v>0.25600000000000001</v>
      </c>
      <c r="BD485" s="709">
        <v>7.2999999999999995E-2</v>
      </c>
      <c r="BE485" s="709">
        <v>2.7149999999999999</v>
      </c>
      <c r="BF485" s="709">
        <v>0.25600000000000001</v>
      </c>
      <c r="BG485" s="709">
        <v>7.2999999999999995E-2</v>
      </c>
      <c r="BH485" s="877"/>
      <c r="BI485" s="877"/>
      <c r="BJ485" s="877"/>
      <c r="BK485" s="877"/>
      <c r="BL485" s="877"/>
      <c r="BM485" s="877"/>
    </row>
    <row r="486" spans="1:65" s="24" customFormat="1" ht="18" customHeight="1" x14ac:dyDescent="0.25">
      <c r="A486" s="98"/>
      <c r="B486" s="22"/>
      <c r="C486" s="874" t="s">
        <v>630</v>
      </c>
      <c r="D486" s="873" t="s">
        <v>676</v>
      </c>
      <c r="E486" s="778" t="str">
        <f t="shared" si="69"/>
        <v>Transporte marítimoFuelóleo (l)</v>
      </c>
      <c r="F486" s="709">
        <v>3.097</v>
      </c>
      <c r="G486" s="709">
        <v>0.27800000000000002</v>
      </c>
      <c r="H486" s="709">
        <v>7.9000000000000001E-2</v>
      </c>
      <c r="I486" s="709">
        <v>3.1059999999999999</v>
      </c>
      <c r="J486" s="709">
        <v>0.27600000000000002</v>
      </c>
      <c r="K486" s="709">
        <v>7.9000000000000001E-2</v>
      </c>
      <c r="L486" s="709">
        <v>3.1040000000000001</v>
      </c>
      <c r="M486" s="709">
        <v>0.27800000000000002</v>
      </c>
      <c r="N486" s="709">
        <v>7.9000000000000001E-2</v>
      </c>
      <c r="O486" s="709">
        <v>3.1</v>
      </c>
      <c r="P486" s="709">
        <v>0.27700000000000002</v>
      </c>
      <c r="Q486" s="709">
        <v>7.9000000000000001E-2</v>
      </c>
      <c r="R486" s="709">
        <v>3.0950000000000002</v>
      </c>
      <c r="S486" s="709">
        <v>0.27600000000000002</v>
      </c>
      <c r="T486" s="709">
        <v>7.9000000000000001E-2</v>
      </c>
      <c r="U486" s="709">
        <v>3.101</v>
      </c>
      <c r="V486" s="709">
        <v>0.27600000000000002</v>
      </c>
      <c r="W486" s="709">
        <v>7.9000000000000001E-2</v>
      </c>
      <c r="X486" s="709">
        <v>3.085</v>
      </c>
      <c r="Y486" s="709">
        <v>0.27600000000000002</v>
      </c>
      <c r="Z486" s="709">
        <v>7.9000000000000001E-2</v>
      </c>
      <c r="AA486" s="709">
        <v>3.0539999999999998</v>
      </c>
      <c r="AB486" s="709">
        <v>0.27500000000000002</v>
      </c>
      <c r="AC486" s="709">
        <v>7.9000000000000001E-2</v>
      </c>
      <c r="AD486" s="709">
        <v>3.1080000000000001</v>
      </c>
      <c r="AE486" s="709">
        <v>0.27800000000000002</v>
      </c>
      <c r="AF486" s="709">
        <v>7.9000000000000001E-2</v>
      </c>
      <c r="AG486" s="709">
        <v>3.1110000000000002</v>
      </c>
      <c r="AH486" s="709">
        <v>0.27600000000000002</v>
      </c>
      <c r="AI486" s="709">
        <v>7.9000000000000001E-2</v>
      </c>
      <c r="AJ486" s="709">
        <v>3.113</v>
      </c>
      <c r="AK486" s="709">
        <v>0.27600000000000002</v>
      </c>
      <c r="AL486" s="709">
        <v>7.9000000000000001E-2</v>
      </c>
      <c r="AM486" s="709">
        <v>3.093</v>
      </c>
      <c r="AN486" s="709">
        <v>0.27600000000000002</v>
      </c>
      <c r="AO486" s="709">
        <v>7.9000000000000001E-2</v>
      </c>
      <c r="AP486" s="709">
        <v>3.1080000000000001</v>
      </c>
      <c r="AQ486" s="709">
        <v>0.27500000000000002</v>
      </c>
      <c r="AR486" s="709">
        <v>7.9000000000000001E-2</v>
      </c>
      <c r="AS486" s="709">
        <v>3.097</v>
      </c>
      <c r="AT486" s="709">
        <v>0.27600000000000002</v>
      </c>
      <c r="AU486" s="709">
        <v>7.9000000000000001E-2</v>
      </c>
      <c r="AV486" s="709">
        <v>3.0979999999999999</v>
      </c>
      <c r="AW486" s="709">
        <v>0.27600000000000002</v>
      </c>
      <c r="AX486" s="709">
        <v>7.9000000000000001E-2</v>
      </c>
      <c r="AY486" s="709">
        <v>3.0870000000000002</v>
      </c>
      <c r="AZ486" s="709">
        <v>0.27600000000000002</v>
      </c>
      <c r="BA486" s="709">
        <v>7.9000000000000001E-2</v>
      </c>
      <c r="BB486" s="709">
        <v>3.085</v>
      </c>
      <c r="BC486" s="709">
        <v>0.27500000000000002</v>
      </c>
      <c r="BD486" s="709">
        <v>7.9000000000000001E-2</v>
      </c>
      <c r="BE486" s="709">
        <v>3.0760000000000001</v>
      </c>
      <c r="BF486" s="709">
        <v>0.27700000000000002</v>
      </c>
      <c r="BG486" s="709">
        <v>7.9000000000000001E-2</v>
      </c>
      <c r="BH486" s="877"/>
      <c r="BI486" s="877"/>
      <c r="BJ486" s="877"/>
      <c r="BK486" s="877"/>
      <c r="BL486" s="877"/>
      <c r="BM486" s="877"/>
    </row>
    <row r="487" spans="1:65" s="24" customFormat="1" ht="18" customHeight="1" x14ac:dyDescent="0.25">
      <c r="A487" s="98"/>
      <c r="B487" s="22"/>
      <c r="C487" s="874" t="s">
        <v>669</v>
      </c>
      <c r="D487" s="873" t="s">
        <v>738</v>
      </c>
      <c r="E487" s="778" t="str">
        <f t="shared" si="69"/>
        <v>Transporte aéreoQueroseno (l)</v>
      </c>
      <c r="F487" s="709">
        <v>2.52</v>
      </c>
      <c r="G487" s="709">
        <v>0.04</v>
      </c>
      <c r="H487" s="709">
        <v>6.8000000000000005E-2</v>
      </c>
      <c r="I487" s="709">
        <v>2.52</v>
      </c>
      <c r="J487" s="709">
        <v>0.04</v>
      </c>
      <c r="K487" s="709">
        <v>6.8000000000000005E-2</v>
      </c>
      <c r="L487" s="709">
        <v>2.52</v>
      </c>
      <c r="M487" s="709">
        <v>3.9E-2</v>
      </c>
      <c r="N487" s="709">
        <v>6.8000000000000005E-2</v>
      </c>
      <c r="O487" s="709">
        <v>2.52</v>
      </c>
      <c r="P487" s="709">
        <v>3.9E-2</v>
      </c>
      <c r="Q487" s="709">
        <v>6.8000000000000005E-2</v>
      </c>
      <c r="R487" s="709">
        <v>2.52</v>
      </c>
      <c r="S487" s="709">
        <v>3.7999999999999999E-2</v>
      </c>
      <c r="T487" s="709">
        <v>6.8000000000000005E-2</v>
      </c>
      <c r="U487" s="709">
        <v>2.52</v>
      </c>
      <c r="V487" s="709">
        <v>3.7999999999999999E-2</v>
      </c>
      <c r="W487" s="709">
        <v>6.8000000000000005E-2</v>
      </c>
      <c r="X487" s="709">
        <v>2.52</v>
      </c>
      <c r="Y487" s="709">
        <v>3.7999999999999999E-2</v>
      </c>
      <c r="Z487" s="709">
        <v>6.8000000000000005E-2</v>
      </c>
      <c r="AA487" s="709">
        <v>2.52</v>
      </c>
      <c r="AB487" s="709">
        <v>3.6999999999999998E-2</v>
      </c>
      <c r="AC487" s="709">
        <v>6.8000000000000005E-2</v>
      </c>
      <c r="AD487" s="709">
        <v>2.52</v>
      </c>
      <c r="AE487" s="709">
        <v>3.6999999999999998E-2</v>
      </c>
      <c r="AF487" s="709">
        <v>6.8000000000000005E-2</v>
      </c>
      <c r="AG487" s="709">
        <v>2.52</v>
      </c>
      <c r="AH487" s="709">
        <v>3.7999999999999999E-2</v>
      </c>
      <c r="AI487" s="709">
        <v>6.8000000000000005E-2</v>
      </c>
      <c r="AJ487" s="709">
        <v>2.52</v>
      </c>
      <c r="AK487" s="709">
        <v>3.7999999999999999E-2</v>
      </c>
      <c r="AL487" s="709">
        <v>6.8000000000000005E-2</v>
      </c>
      <c r="AM487" s="709">
        <v>2.52</v>
      </c>
      <c r="AN487" s="709">
        <v>3.7999999999999999E-2</v>
      </c>
      <c r="AO487" s="709">
        <v>6.8000000000000005E-2</v>
      </c>
      <c r="AP487" s="709">
        <v>2.52</v>
      </c>
      <c r="AQ487" s="709">
        <v>3.7999999999999999E-2</v>
      </c>
      <c r="AR487" s="709">
        <v>6.8000000000000005E-2</v>
      </c>
      <c r="AS487" s="709">
        <v>2.52</v>
      </c>
      <c r="AT487" s="709">
        <v>3.7999999999999999E-2</v>
      </c>
      <c r="AU487" s="709">
        <v>6.8000000000000005E-2</v>
      </c>
      <c r="AV487" s="709">
        <v>2.52</v>
      </c>
      <c r="AW487" s="709">
        <v>3.6999999999999998E-2</v>
      </c>
      <c r="AX487" s="709">
        <v>6.8000000000000005E-2</v>
      </c>
      <c r="AY487" s="709">
        <v>2.52</v>
      </c>
      <c r="AZ487" s="709">
        <v>3.5999999999999997E-2</v>
      </c>
      <c r="BA487" s="709">
        <v>6.8000000000000005E-2</v>
      </c>
      <c r="BB487" s="709">
        <v>2.52</v>
      </c>
      <c r="BC487" s="709">
        <v>3.5999999999999997E-2</v>
      </c>
      <c r="BD487" s="709">
        <v>6.8000000000000005E-2</v>
      </c>
      <c r="BE487" s="709">
        <v>2.52</v>
      </c>
      <c r="BF487" s="709">
        <v>3.6999999999999998E-2</v>
      </c>
      <c r="BG487" s="709">
        <v>6.8000000000000005E-2</v>
      </c>
      <c r="BH487" s="877"/>
      <c r="BI487" s="877"/>
      <c r="BJ487" s="877"/>
      <c r="BK487" s="877"/>
      <c r="BL487" s="877"/>
      <c r="BM487" s="877"/>
    </row>
    <row r="488" spans="1:65" s="24" customFormat="1" ht="18" customHeight="1" x14ac:dyDescent="0.25">
      <c r="A488" s="8"/>
      <c r="B488" s="23"/>
      <c r="C488" s="874" t="s">
        <v>669</v>
      </c>
      <c r="D488" s="873" t="s">
        <v>737</v>
      </c>
      <c r="E488" s="778" t="str">
        <f t="shared" si="69"/>
        <v>Transporte aéreoGasolina para aviación (l)</v>
      </c>
      <c r="F488" s="709">
        <v>2.2810000000000001</v>
      </c>
      <c r="G488" s="709">
        <v>1.6E-2</v>
      </c>
      <c r="H488" s="709">
        <v>6.4000000000000001E-2</v>
      </c>
      <c r="I488" s="709">
        <v>2.2810000000000001</v>
      </c>
      <c r="J488" s="709">
        <v>1.7999999999999999E-2</v>
      </c>
      <c r="K488" s="709">
        <v>6.4000000000000001E-2</v>
      </c>
      <c r="L488" s="709">
        <v>2.2810000000000001</v>
      </c>
      <c r="M488" s="709">
        <v>1.9E-2</v>
      </c>
      <c r="N488" s="709">
        <v>6.4000000000000001E-2</v>
      </c>
      <c r="O488" s="709">
        <v>2.2810000000000001</v>
      </c>
      <c r="P488" s="709">
        <v>0.02</v>
      </c>
      <c r="Q488" s="709">
        <v>6.4000000000000001E-2</v>
      </c>
      <c r="R488" s="709">
        <v>2.2810000000000001</v>
      </c>
      <c r="S488" s="709">
        <v>1.9E-2</v>
      </c>
      <c r="T488" s="709">
        <v>6.4000000000000001E-2</v>
      </c>
      <c r="U488" s="709">
        <v>2.2810000000000001</v>
      </c>
      <c r="V488" s="709">
        <v>1.7999999999999999E-2</v>
      </c>
      <c r="W488" s="709">
        <v>6.4000000000000001E-2</v>
      </c>
      <c r="X488" s="709">
        <v>2.2810000000000001</v>
      </c>
      <c r="Y488" s="709">
        <v>1.7999999999999999E-2</v>
      </c>
      <c r="Z488" s="709">
        <v>6.4000000000000001E-2</v>
      </c>
      <c r="AA488" s="709">
        <v>2.2810000000000001</v>
      </c>
      <c r="AB488" s="709">
        <v>1.7000000000000001E-2</v>
      </c>
      <c r="AC488" s="709">
        <v>6.4000000000000001E-2</v>
      </c>
      <c r="AD488" s="709">
        <v>2.2810000000000001</v>
      </c>
      <c r="AE488" s="709">
        <v>1.7000000000000001E-2</v>
      </c>
      <c r="AF488" s="709">
        <v>6.4000000000000001E-2</v>
      </c>
      <c r="AG488" s="709">
        <v>2.2810000000000001</v>
      </c>
      <c r="AH488" s="709">
        <v>1.6E-2</v>
      </c>
      <c r="AI488" s="709">
        <v>6.4000000000000001E-2</v>
      </c>
      <c r="AJ488" s="709">
        <v>2.2810000000000001</v>
      </c>
      <c r="AK488" s="709">
        <v>1.7999999999999999E-2</v>
      </c>
      <c r="AL488" s="709">
        <v>6.4000000000000001E-2</v>
      </c>
      <c r="AM488" s="709">
        <v>2.2810000000000001</v>
      </c>
      <c r="AN488" s="709">
        <v>1.7000000000000001E-2</v>
      </c>
      <c r="AO488" s="709">
        <v>6.4000000000000001E-2</v>
      </c>
      <c r="AP488" s="709">
        <v>2.2810000000000001</v>
      </c>
      <c r="AQ488" s="709">
        <v>1.7000000000000001E-2</v>
      </c>
      <c r="AR488" s="709">
        <v>6.4000000000000001E-2</v>
      </c>
      <c r="AS488" s="709">
        <v>2.2810000000000001</v>
      </c>
      <c r="AT488" s="709">
        <v>1.6E-2</v>
      </c>
      <c r="AU488" s="709">
        <v>6.4000000000000001E-2</v>
      </c>
      <c r="AV488" s="709">
        <v>2.2810000000000001</v>
      </c>
      <c r="AW488" s="709">
        <v>1.4999999999999999E-2</v>
      </c>
      <c r="AX488" s="709">
        <v>6.4000000000000001E-2</v>
      </c>
      <c r="AY488" s="709">
        <v>2.2810000000000001</v>
      </c>
      <c r="AZ488" s="709">
        <v>1.6E-2</v>
      </c>
      <c r="BA488" s="709">
        <v>6.4000000000000001E-2</v>
      </c>
      <c r="BB488" s="709">
        <v>2.2810000000000001</v>
      </c>
      <c r="BC488" s="709">
        <v>1.6E-2</v>
      </c>
      <c r="BD488" s="709">
        <v>6.4000000000000001E-2</v>
      </c>
      <c r="BE488" s="709">
        <v>2.2810000000000001</v>
      </c>
      <c r="BF488" s="709">
        <v>1.6E-2</v>
      </c>
      <c r="BG488" s="709">
        <v>6.4000000000000001E-2</v>
      </c>
      <c r="BH488" s="877"/>
      <c r="BI488" s="877"/>
      <c r="BJ488" s="877"/>
      <c r="BK488" s="877"/>
      <c r="BL488" s="877"/>
      <c r="BM488" s="877"/>
    </row>
    <row r="489" spans="1:65" s="24" customFormat="1" ht="18" customHeight="1" x14ac:dyDescent="0.25">
      <c r="A489" s="8"/>
      <c r="B489" s="8"/>
      <c r="C489" s="23" t="s">
        <v>1373</v>
      </c>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row>
    <row r="490" spans="1:65" ht="18" customHeight="1" x14ac:dyDescent="0.25">
      <c r="A490" s="96"/>
      <c r="B490" s="80"/>
      <c r="C490" s="86"/>
      <c r="Q490" s="23"/>
      <c r="AG490" s="23"/>
    </row>
    <row r="491" spans="1:65" ht="18" customHeight="1" x14ac:dyDescent="0.25">
      <c r="A491" s="96"/>
      <c r="B491" s="109" t="s">
        <v>997</v>
      </c>
      <c r="Q491" s="23"/>
      <c r="AG491" s="23"/>
    </row>
    <row r="492" spans="1:65" ht="18" customHeight="1" x14ac:dyDescent="0.25">
      <c r="A492" s="96"/>
      <c r="B492" s="109"/>
      <c r="G492" s="129" t="s">
        <v>743</v>
      </c>
      <c r="H492" s="129" t="s">
        <v>744</v>
      </c>
      <c r="I492" s="129" t="s">
        <v>745</v>
      </c>
      <c r="Q492" s="23"/>
      <c r="AG492" s="23"/>
    </row>
    <row r="493" spans="1:65" ht="18" customHeight="1" x14ac:dyDescent="0.25">
      <c r="A493" s="96"/>
      <c r="B493" s="80"/>
      <c r="C493" s="124" t="s">
        <v>666</v>
      </c>
      <c r="E493" s="127" t="s">
        <v>621</v>
      </c>
      <c r="G493" s="710" t="s">
        <v>671</v>
      </c>
      <c r="H493" s="711" t="s">
        <v>672</v>
      </c>
      <c r="I493" s="711" t="s">
        <v>673</v>
      </c>
      <c r="Q493" s="23"/>
      <c r="AG493" s="23"/>
    </row>
    <row r="494" spans="1:65" ht="18" customHeight="1" x14ac:dyDescent="0.25">
      <c r="A494" s="96"/>
      <c r="B494" s="96"/>
      <c r="C494" s="875" t="s">
        <v>668</v>
      </c>
      <c r="D494" s="39">
        <v>1</v>
      </c>
      <c r="E494" s="36" t="e">
        <f>VLOOKUP($D506,$C$494:$D$496,2,0)</f>
        <v>#N/A</v>
      </c>
      <c r="G494" s="671" t="s">
        <v>503</v>
      </c>
      <c r="H494" s="712" t="s">
        <v>675</v>
      </c>
      <c r="I494" s="713" t="s">
        <v>737</v>
      </c>
      <c r="Q494" s="23"/>
      <c r="AG494" s="23"/>
    </row>
    <row r="495" spans="1:65" ht="18" customHeight="1" x14ac:dyDescent="0.25">
      <c r="A495" s="96"/>
      <c r="B495" s="96"/>
      <c r="C495" s="689" t="s">
        <v>630</v>
      </c>
      <c r="D495" s="29">
        <v>2</v>
      </c>
      <c r="E495" s="36" t="e">
        <f>VLOOKUP($D507,$C$494:$D$496,2,0)</f>
        <v>#N/A</v>
      </c>
      <c r="G495" s="674" t="s">
        <v>627</v>
      </c>
      <c r="H495" s="687" t="s">
        <v>676</v>
      </c>
      <c r="I495" s="688" t="s">
        <v>738</v>
      </c>
      <c r="J495" s="86"/>
      <c r="Q495" s="23"/>
      <c r="AG495" s="23"/>
    </row>
    <row r="496" spans="1:65" ht="18" customHeight="1" x14ac:dyDescent="0.25">
      <c r="A496" s="96"/>
      <c r="B496" s="80"/>
      <c r="C496" s="674" t="s">
        <v>669</v>
      </c>
      <c r="D496" s="30">
        <v>3</v>
      </c>
      <c r="E496" s="36" t="e">
        <f>VLOOKUP($D508,$C$494:$D$496,2,0)</f>
        <v>#N/A</v>
      </c>
      <c r="G496" s="96"/>
      <c r="H496" s="674" t="s">
        <v>627</v>
      </c>
      <c r="I496" s="674" t="s">
        <v>627</v>
      </c>
      <c r="Q496" s="23"/>
      <c r="AG496" s="23"/>
    </row>
    <row r="497" spans="1:63" ht="18" customHeight="1" x14ac:dyDescent="0.25">
      <c r="A497" s="96"/>
      <c r="B497" s="80"/>
      <c r="C497" s="24"/>
      <c r="D497" s="24"/>
      <c r="E497" s="36" t="e">
        <f>VLOOKUP($D509,$C$494:$D$496,2,0)</f>
        <v>#N/A</v>
      </c>
      <c r="Q497" s="23"/>
      <c r="AG497" s="23"/>
    </row>
    <row r="498" spans="1:63" ht="18" customHeight="1" x14ac:dyDescent="0.25">
      <c r="A498" s="96"/>
      <c r="B498" s="80"/>
      <c r="C498" s="24"/>
      <c r="D498" s="24"/>
      <c r="E498" s="171" t="e">
        <f>VLOOKUP($D510,$C$494:$D$496,2,0)</f>
        <v>#N/A</v>
      </c>
      <c r="F498" s="86"/>
      <c r="G498" s="86"/>
      <c r="I498" s="86"/>
      <c r="J498" s="86"/>
      <c r="K498" s="86"/>
      <c r="P498" s="86"/>
      <c r="Q498" s="86"/>
      <c r="R498" s="86"/>
      <c r="S498" s="86"/>
      <c r="T498" s="86"/>
      <c r="U498" s="86"/>
      <c r="V498" s="86"/>
      <c r="W498" s="86"/>
      <c r="X498" s="86"/>
      <c r="Y498" s="86"/>
      <c r="Z498" s="86"/>
      <c r="AA498" s="86"/>
      <c r="AB498" s="86"/>
      <c r="AC498" s="86"/>
      <c r="AD498" s="86"/>
      <c r="AE498" s="86"/>
      <c r="AF498" s="86"/>
      <c r="AG498" s="86"/>
      <c r="AH498" s="86"/>
      <c r="AI498" s="86"/>
      <c r="AJ498" s="86"/>
      <c r="AK498" s="86"/>
      <c r="AL498" s="86"/>
      <c r="AM498" s="86"/>
      <c r="AN498" s="86"/>
      <c r="AO498" s="86"/>
      <c r="AP498" s="86"/>
      <c r="AQ498" s="86"/>
      <c r="AR498" s="86"/>
      <c r="AS498" s="86"/>
      <c r="AT498" s="86"/>
      <c r="AU498" s="86"/>
      <c r="AV498" s="86"/>
      <c r="AW498" s="86"/>
      <c r="AX498" s="86"/>
      <c r="AY498" s="86"/>
      <c r="AZ498" s="86"/>
      <c r="BA498" s="86"/>
      <c r="BB498" s="86"/>
      <c r="BC498" s="86"/>
      <c r="BD498" s="86"/>
      <c r="BE498" s="86"/>
      <c r="BF498" s="86"/>
      <c r="BG498" s="86"/>
      <c r="BH498" s="86"/>
      <c r="BI498" s="86"/>
      <c r="BJ498" s="86"/>
      <c r="BK498" s="86"/>
    </row>
    <row r="499" spans="1:63" ht="18" customHeight="1" x14ac:dyDescent="0.25">
      <c r="A499" s="96"/>
      <c r="B499" s="96"/>
      <c r="C499" s="96"/>
      <c r="D499" s="96"/>
      <c r="P499" s="86"/>
      <c r="Q499" s="86"/>
      <c r="R499" s="86"/>
      <c r="S499" s="86"/>
      <c r="T499" s="86"/>
      <c r="U499" s="86"/>
      <c r="V499" s="86"/>
      <c r="W499" s="86"/>
      <c r="X499" s="86"/>
      <c r="Y499" s="86"/>
      <c r="Z499" s="86"/>
      <c r="AA499" s="86"/>
      <c r="AB499" s="86"/>
      <c r="AC499" s="86"/>
      <c r="AD499" s="86"/>
      <c r="AE499" s="86"/>
      <c r="AF499" s="86"/>
      <c r="AG499" s="86"/>
      <c r="AH499" s="86"/>
      <c r="AI499" s="86"/>
      <c r="AJ499" s="86"/>
      <c r="AK499" s="86"/>
      <c r="AL499" s="86"/>
      <c r="AM499" s="86"/>
      <c r="AN499" s="86"/>
      <c r="AO499" s="86"/>
      <c r="AP499" s="86"/>
      <c r="AQ499" s="86"/>
      <c r="AR499" s="86"/>
      <c r="AS499" s="86"/>
      <c r="AT499" s="86"/>
      <c r="AU499" s="86"/>
      <c r="AV499" s="86"/>
      <c r="AW499" s="86"/>
      <c r="AX499" s="86"/>
      <c r="AY499" s="86"/>
      <c r="AZ499" s="86"/>
      <c r="BA499" s="86"/>
      <c r="BB499" s="86"/>
      <c r="BC499" s="86"/>
      <c r="BD499" s="86"/>
      <c r="BE499" s="86"/>
      <c r="BF499" s="86"/>
      <c r="BG499" s="86"/>
      <c r="BH499" s="86"/>
      <c r="BI499" s="86"/>
      <c r="BJ499" s="86"/>
      <c r="BK499" s="86"/>
    </row>
    <row r="500" spans="1:63" ht="18" customHeight="1" x14ac:dyDescent="0.25">
      <c r="A500" s="96"/>
      <c r="B500" s="80"/>
      <c r="C500" s="80"/>
      <c r="D500" s="80"/>
      <c r="P500" s="86"/>
      <c r="Q500" s="86"/>
      <c r="R500" s="86"/>
      <c r="S500" s="86"/>
      <c r="T500" s="86"/>
      <c r="U500" s="86"/>
      <c r="V500" s="86"/>
      <c r="W500" s="86"/>
      <c r="X500" s="86"/>
      <c r="Y500" s="86"/>
      <c r="Z500" s="86"/>
      <c r="AA500" s="86"/>
      <c r="AB500" s="86"/>
      <c r="AC500" s="86"/>
      <c r="AD500" s="86"/>
      <c r="AE500" s="86"/>
      <c r="AF500" s="86"/>
      <c r="AG500" s="86"/>
      <c r="AH500" s="86"/>
      <c r="AI500" s="86"/>
      <c r="AJ500" s="86"/>
      <c r="AK500" s="86"/>
      <c r="AL500" s="86"/>
      <c r="AM500" s="86"/>
      <c r="AN500" s="86"/>
      <c r="AO500" s="86"/>
      <c r="AP500" s="86"/>
      <c r="AQ500" s="86"/>
      <c r="AR500" s="86"/>
      <c r="AS500" s="86"/>
      <c r="AT500" s="86"/>
      <c r="AU500" s="86"/>
      <c r="AV500" s="86"/>
      <c r="AW500" s="86"/>
      <c r="AX500" s="86"/>
      <c r="AY500" s="86"/>
      <c r="AZ500" s="86"/>
      <c r="BA500" s="86"/>
      <c r="BB500" s="86"/>
      <c r="BC500" s="86"/>
      <c r="BD500" s="86"/>
      <c r="BE500" s="86"/>
      <c r="BF500" s="86"/>
      <c r="BG500" s="86"/>
      <c r="BH500" s="86"/>
      <c r="BI500" s="86"/>
      <c r="BJ500" s="86"/>
      <c r="BK500" s="86"/>
    </row>
    <row r="501" spans="1:63" ht="18" customHeight="1" x14ac:dyDescent="0.25">
      <c r="B501" s="109" t="s">
        <v>741</v>
      </c>
      <c r="D501" s="111"/>
    </row>
    <row r="502" spans="1:63" ht="18" customHeight="1" x14ac:dyDescent="0.25"/>
    <row r="503" spans="1:63" ht="18" customHeight="1" x14ac:dyDescent="0.25">
      <c r="C503" s="1287" t="s">
        <v>827</v>
      </c>
      <c r="D503" s="1287" t="s">
        <v>793</v>
      </c>
      <c r="E503" s="1287" t="s">
        <v>1</v>
      </c>
      <c r="F503" s="1287" t="s">
        <v>794</v>
      </c>
      <c r="G503" s="1276" t="s">
        <v>797</v>
      </c>
      <c r="H503" s="1277"/>
      <c r="I503" s="1278"/>
      <c r="J503" s="1276" t="s">
        <v>798</v>
      </c>
      <c r="K503" s="1277"/>
      <c r="L503" s="1278"/>
      <c r="M503" s="1276" t="s">
        <v>736</v>
      </c>
      <c r="N503" s="1277"/>
      <c r="O503" s="1277"/>
      <c r="P503" s="1278"/>
    </row>
    <row r="504" spans="1:63" ht="18" customHeight="1" x14ac:dyDescent="0.25">
      <c r="C504" s="1288"/>
      <c r="D504" s="1288"/>
      <c r="E504" s="1288"/>
      <c r="F504" s="1288"/>
      <c r="G504" s="185" t="s">
        <v>720</v>
      </c>
      <c r="H504" s="185" t="s">
        <v>721</v>
      </c>
      <c r="I504" s="185" t="s">
        <v>722</v>
      </c>
      <c r="J504" s="185" t="s">
        <v>624</v>
      </c>
      <c r="K504" s="185" t="s">
        <v>625</v>
      </c>
      <c r="L504" s="185" t="s">
        <v>626</v>
      </c>
      <c r="M504" s="185" t="s">
        <v>802</v>
      </c>
      <c r="N504" s="185" t="s">
        <v>803</v>
      </c>
      <c r="O504" s="185" t="s">
        <v>804</v>
      </c>
      <c r="P504" s="185" t="s">
        <v>805</v>
      </c>
    </row>
    <row r="505" spans="1:63" ht="18" customHeight="1" x14ac:dyDescent="0.25">
      <c r="C505" s="174" t="s">
        <v>220</v>
      </c>
      <c r="D505" s="174"/>
      <c r="E505" s="174"/>
      <c r="F505" s="174"/>
      <c r="G505" s="174"/>
      <c r="H505" s="174"/>
      <c r="I505" s="174"/>
      <c r="J505" s="174"/>
      <c r="K505" s="174"/>
      <c r="L505" s="174"/>
      <c r="M505" s="174"/>
      <c r="N505" s="174"/>
      <c r="O505" s="174"/>
      <c r="P505" s="174" t="s">
        <v>219</v>
      </c>
    </row>
    <row r="506" spans="1:63" ht="18" customHeight="1" x14ac:dyDescent="0.25">
      <c r="C506" s="240" t="str">
        <f>IF(ISTEXT('4. Vehículos y maquinaria'!E132),'4. Vehículos y maquinaria'!E132,"")</f>
        <v/>
      </c>
      <c r="D506" s="171">
        <f>'4. Vehículos y maquinaria'!F132</f>
        <v>0</v>
      </c>
      <c r="E506" s="171">
        <f>'4. Vehículos y maquinaria'!G132</f>
        <v>0</v>
      </c>
      <c r="F506" s="171">
        <f>'4. Vehículos y maquinaria'!H132</f>
        <v>0</v>
      </c>
      <c r="G506" s="171" t="str">
        <f>IF($E506="Otro (ud)","-",IFERROR(INDEX($F$484:$BM$488,MATCH($D506&amp;$E506,$E$484:$E$488,0),MATCH($D$8&amp;G$504,$F$483:$BM$483,0)),""))</f>
        <v/>
      </c>
      <c r="H506" s="171" t="str">
        <f>IF($E506="Otro (ud)","-",IFERROR(INDEX($F$484:$BM$488,MATCH($D506&amp;$E506,$E$484:$E$488,0),MATCH($D$8&amp;H$504,$F$483:$BM$483,0)),""))</f>
        <v/>
      </c>
      <c r="I506" s="171" t="str">
        <f>IF($E506="Otro (ud)","-",IFERROR(INDEX($F$484:$BM$488,MATCH($D506&amp;$E506,$E$484:$E$488,0),MATCH($D$8&amp;I$504,$F$483:$BM$483,0)),""))</f>
        <v/>
      </c>
      <c r="J506" s="171">
        <f>'4. Vehículos y maquinaria'!L132</f>
        <v>0</v>
      </c>
      <c r="K506" s="171">
        <f>'4. Vehículos y maquinaria'!M132</f>
        <v>0</v>
      </c>
      <c r="L506" s="171">
        <f>'4. Vehículos y maquinaria'!N132</f>
        <v>0</v>
      </c>
      <c r="M506" s="65" t="str">
        <f>IFERROR(IF($E506="Otro (ud)",$F506*$J506,$F506*$G506),"")</f>
        <v/>
      </c>
      <c r="N506" s="65" t="str">
        <f>IFERROR(IF($E506="Otro (ud)",$F506*$K506,$F506*$H506),"")</f>
        <v/>
      </c>
      <c r="O506" s="65" t="str">
        <f>IFERROR(IF($E506="Otro (ud)",$F506*$L506,$F506*$I506),"")</f>
        <v/>
      </c>
      <c r="P506" s="66" t="str">
        <f>IFERROR($M506+$N506*$H$13/1000+$O506*$H$14/1000,"")</f>
        <v/>
      </c>
    </row>
    <row r="507" spans="1:63" ht="18" customHeight="1" x14ac:dyDescent="0.25">
      <c r="C507" s="240" t="str">
        <f>IF(ISTEXT('4. Vehículos y maquinaria'!E133),'4. Vehículos y maquinaria'!E133,"")</f>
        <v/>
      </c>
      <c r="D507" s="171">
        <f>'4. Vehículos y maquinaria'!F133</f>
        <v>0</v>
      </c>
      <c r="E507" s="171">
        <f>'4. Vehículos y maquinaria'!G133</f>
        <v>0</v>
      </c>
      <c r="F507" s="171">
        <f>'4. Vehículos y maquinaria'!H133</f>
        <v>0</v>
      </c>
      <c r="G507" s="171" t="str">
        <f t="shared" ref="G507:I509" si="70">IF($E507="Otro (ud)","-",IFERROR(INDEX($F$484:$BM$488,MATCH($D507&amp;$E507,$E$484:$E$488,0),MATCH($D$8&amp;G$504,$F$483:$BM$483,0)),""))</f>
        <v/>
      </c>
      <c r="H507" s="171" t="str">
        <f t="shared" si="70"/>
        <v/>
      </c>
      <c r="I507" s="171" t="str">
        <f t="shared" si="70"/>
        <v/>
      </c>
      <c r="J507" s="171">
        <f>'4. Vehículos y maquinaria'!L133</f>
        <v>0</v>
      </c>
      <c r="K507" s="171">
        <f>'4. Vehículos y maquinaria'!M133</f>
        <v>0</v>
      </c>
      <c r="L507" s="171">
        <f>'4. Vehículos y maquinaria'!N133</f>
        <v>0</v>
      </c>
      <c r="M507" s="65" t="str">
        <f t="shared" ref="M507:M510" si="71">IFERROR(IF($E507="Otro (ud)",$F507*$J507,$F507*$G507),"")</f>
        <v/>
      </c>
      <c r="N507" s="65" t="str">
        <f t="shared" ref="N507:N510" si="72">IFERROR(IF($E507="Otro (ud)",$F507*$K507,$F507*$H507),"")</f>
        <v/>
      </c>
      <c r="O507" s="65" t="str">
        <f t="shared" ref="O507:O510" si="73">IFERROR(IF($E507="Otro (ud)",$F507*$L507,$F507*$I507),"")</f>
        <v/>
      </c>
      <c r="P507" s="66" t="str">
        <f>IFERROR($M507+$N507*$H$13/1000+$O507*$H$14/1000,"")</f>
        <v/>
      </c>
    </row>
    <row r="508" spans="1:63" ht="18" customHeight="1" x14ac:dyDescent="0.25">
      <c r="C508" s="240" t="str">
        <f>IF(ISTEXT('4. Vehículos y maquinaria'!E134),'4. Vehículos y maquinaria'!E134,"")</f>
        <v/>
      </c>
      <c r="D508" s="171">
        <f>'4. Vehículos y maquinaria'!F134</f>
        <v>0</v>
      </c>
      <c r="E508" s="171">
        <f>'4. Vehículos y maquinaria'!G134</f>
        <v>0</v>
      </c>
      <c r="F508" s="171">
        <f>'4. Vehículos y maquinaria'!H134</f>
        <v>0</v>
      </c>
      <c r="G508" s="171" t="str">
        <f t="shared" si="70"/>
        <v/>
      </c>
      <c r="H508" s="171" t="str">
        <f t="shared" si="70"/>
        <v/>
      </c>
      <c r="I508" s="171" t="str">
        <f t="shared" si="70"/>
        <v/>
      </c>
      <c r="J508" s="171">
        <f>'4. Vehículos y maquinaria'!L134</f>
        <v>0</v>
      </c>
      <c r="K508" s="171">
        <f>'4. Vehículos y maquinaria'!M134</f>
        <v>0</v>
      </c>
      <c r="L508" s="171">
        <f>'4. Vehículos y maquinaria'!N134</f>
        <v>0</v>
      </c>
      <c r="M508" s="65" t="str">
        <f t="shared" si="71"/>
        <v/>
      </c>
      <c r="N508" s="65" t="str">
        <f t="shared" si="72"/>
        <v/>
      </c>
      <c r="O508" s="65" t="str">
        <f t="shared" si="73"/>
        <v/>
      </c>
      <c r="P508" s="66" t="str">
        <f>IFERROR($M508+$N508*$H$13/1000+$O508*$H$14/1000,"")</f>
        <v/>
      </c>
    </row>
    <row r="509" spans="1:63" ht="18" customHeight="1" x14ac:dyDescent="0.25">
      <c r="C509" s="240" t="str">
        <f>IF(ISTEXT('4. Vehículos y maquinaria'!E135),'4. Vehículos y maquinaria'!E135,"")</f>
        <v/>
      </c>
      <c r="D509" s="171">
        <f>'4. Vehículos y maquinaria'!F135</f>
        <v>0</v>
      </c>
      <c r="E509" s="171">
        <f>'4. Vehículos y maquinaria'!G135</f>
        <v>0</v>
      </c>
      <c r="F509" s="171">
        <f>'4. Vehículos y maquinaria'!H135</f>
        <v>0</v>
      </c>
      <c r="G509" s="171" t="str">
        <f t="shared" si="70"/>
        <v/>
      </c>
      <c r="H509" s="171" t="str">
        <f t="shared" si="70"/>
        <v/>
      </c>
      <c r="I509" s="171" t="str">
        <f t="shared" si="70"/>
        <v/>
      </c>
      <c r="J509" s="171">
        <f>'4. Vehículos y maquinaria'!L135</f>
        <v>0</v>
      </c>
      <c r="K509" s="171">
        <f>'4. Vehículos y maquinaria'!M135</f>
        <v>0</v>
      </c>
      <c r="L509" s="171">
        <f>'4. Vehículos y maquinaria'!N135</f>
        <v>0</v>
      </c>
      <c r="M509" s="65" t="str">
        <f t="shared" si="71"/>
        <v/>
      </c>
      <c r="N509" s="65" t="str">
        <f t="shared" si="72"/>
        <v/>
      </c>
      <c r="O509" s="65" t="str">
        <f t="shared" si="73"/>
        <v/>
      </c>
      <c r="P509" s="66" t="str">
        <f>IFERROR($M509+$N509*$H$13/1000+$O509*$H$14/1000,"")</f>
        <v/>
      </c>
    </row>
    <row r="510" spans="1:63" ht="18" customHeight="1" x14ac:dyDescent="0.25">
      <c r="C510" s="240" t="str">
        <f>IF(ISTEXT('4. Vehículos y maquinaria'!E136),'4. Vehículos y maquinaria'!E136,"")</f>
        <v/>
      </c>
      <c r="D510" s="171">
        <f>'4. Vehículos y maquinaria'!F136</f>
        <v>0</v>
      </c>
      <c r="E510" s="171">
        <f>'4. Vehículos y maquinaria'!G136</f>
        <v>0</v>
      </c>
      <c r="F510" s="171">
        <f>'4. Vehículos y maquinaria'!H136</f>
        <v>0</v>
      </c>
      <c r="G510" s="171" t="str">
        <f>IF($E510="Otro (ud)","-",IFERROR(INDEX($F$484:$BM$488,MATCH($D510&amp;$E510,$E$484:$E$488,0),MATCH($D$8&amp;G$504,$F$483:$BM$483,0)),""))</f>
        <v/>
      </c>
      <c r="H510" s="171" t="str">
        <f>IF($E510="Otro (ud)","-",IFERROR(INDEX($F$484:$BM$488,MATCH($D510&amp;$E510,$E$484:$E$488,0),MATCH($D$8&amp;H$504,$F$483:$BM$483,0)),""))</f>
        <v/>
      </c>
      <c r="I510" s="171" t="str">
        <f>IF($E510="Otro (ud)","-",IFERROR(INDEX($F$484:$BM$488,MATCH($D510&amp;$E510,$E$484:$E$488,0),MATCH($D$8&amp;I$504,$F$483:$BM$483,0)),""))</f>
        <v/>
      </c>
      <c r="J510" s="171">
        <f>'4. Vehículos y maquinaria'!L136</f>
        <v>0</v>
      </c>
      <c r="K510" s="171">
        <f>'4. Vehículos y maquinaria'!M136</f>
        <v>0</v>
      </c>
      <c r="L510" s="171">
        <f>'4. Vehículos y maquinaria'!N136</f>
        <v>0</v>
      </c>
      <c r="M510" s="65" t="str">
        <f t="shared" si="71"/>
        <v/>
      </c>
      <c r="N510" s="65" t="str">
        <f t="shared" si="72"/>
        <v/>
      </c>
      <c r="O510" s="65" t="str">
        <f t="shared" si="73"/>
        <v/>
      </c>
      <c r="P510" s="66" t="str">
        <f>IFERROR($M510+$N510*$H$13/1000+$O510*$H$14/1000,"")</f>
        <v/>
      </c>
    </row>
    <row r="511" spans="1:63" ht="18" customHeight="1" x14ac:dyDescent="0.25">
      <c r="M511" s="180">
        <f>SUM(M506:M510)</f>
        <v>0</v>
      </c>
      <c r="N511" s="180">
        <f>SUM(N506:N510)</f>
        <v>0</v>
      </c>
      <c r="O511" s="180">
        <f t="shared" ref="O511" si="74">SUM(O506:O510)</f>
        <v>0</v>
      </c>
      <c r="P511" s="182">
        <f>SUM(P506:P510)</f>
        <v>0</v>
      </c>
    </row>
    <row r="512" spans="1:63" ht="18" customHeight="1" x14ac:dyDescent="0.25">
      <c r="A512" s="8" t="s">
        <v>822</v>
      </c>
    </row>
    <row r="513" spans="1:65" ht="18" customHeight="1" x14ac:dyDescent="0.25"/>
    <row r="514" spans="1:65" ht="18" customHeight="1" x14ac:dyDescent="0.25">
      <c r="B514" s="131" t="s">
        <v>658</v>
      </c>
      <c r="C514" s="131"/>
      <c r="D514" s="131"/>
      <c r="E514" s="131"/>
      <c r="F514" s="131"/>
      <c r="G514" s="131"/>
      <c r="H514" s="131"/>
      <c r="I514" s="131"/>
      <c r="J514" s="131"/>
      <c r="K514" s="131"/>
    </row>
    <row r="515" spans="1:65" ht="18" customHeight="1" x14ac:dyDescent="0.25"/>
    <row r="516" spans="1:65" ht="18" customHeight="1" x14ac:dyDescent="0.25">
      <c r="D516" s="169" t="s">
        <v>815</v>
      </c>
      <c r="E516" s="169" t="s">
        <v>816</v>
      </c>
      <c r="F516" s="169" t="s">
        <v>817</v>
      </c>
      <c r="G516" s="169" t="s">
        <v>818</v>
      </c>
    </row>
    <row r="517" spans="1:65" ht="18" customHeight="1" x14ac:dyDescent="0.25">
      <c r="B517" s="23">
        <v>7</v>
      </c>
      <c r="C517" s="123" t="s">
        <v>792</v>
      </c>
      <c r="D517" s="170">
        <f>ROUND(M617,2)</f>
        <v>0</v>
      </c>
      <c r="E517" s="170">
        <f>ROUND(N617,2)</f>
        <v>0</v>
      </c>
      <c r="F517" s="170">
        <f>ROUND(O617,2)</f>
        <v>0</v>
      </c>
      <c r="G517" s="170">
        <f>ROUND(P617,2)</f>
        <v>0</v>
      </c>
      <c r="J517" s="32"/>
      <c r="K517" s="32"/>
      <c r="Q517" s="23"/>
      <c r="R517" s="24"/>
      <c r="AG517" s="23"/>
      <c r="AH517" s="24"/>
    </row>
    <row r="518" spans="1:65" ht="18" customHeight="1" x14ac:dyDescent="0.25">
      <c r="A518" s="96"/>
      <c r="B518" s="83"/>
      <c r="C518" s="80"/>
      <c r="D518" s="80"/>
      <c r="E518" s="80"/>
      <c r="F518" s="80"/>
      <c r="G518" s="168">
        <f>D517+E517*$H$13/1000+F517*$H$14/1000</f>
        <v>0</v>
      </c>
      <c r="H518" s="80"/>
      <c r="J518" s="82"/>
      <c r="K518" s="82"/>
      <c r="L518" s="82"/>
      <c r="M518" s="82"/>
      <c r="N518" s="82"/>
      <c r="O518" s="82"/>
      <c r="P518" s="80"/>
      <c r="Q518" s="80"/>
      <c r="R518" s="80"/>
      <c r="S518" s="80"/>
      <c r="T518" s="80"/>
      <c r="U518" s="80"/>
      <c r="V518" s="82"/>
      <c r="W518" s="82"/>
      <c r="X518" s="82"/>
      <c r="Y518" s="82"/>
      <c r="Z518" s="82"/>
      <c r="AA518" s="82"/>
      <c r="AB518" s="80"/>
      <c r="AC518" s="80"/>
      <c r="AD518" s="80"/>
      <c r="AE518" s="80"/>
      <c r="AF518" s="80"/>
      <c r="AG518" s="80"/>
      <c r="AH518" s="82"/>
      <c r="AI518" s="82"/>
      <c r="AJ518" s="82"/>
      <c r="AK518" s="82"/>
      <c r="AL518" s="82"/>
      <c r="AM518" s="82"/>
      <c r="AN518" s="80"/>
      <c r="AO518" s="80"/>
      <c r="AP518" s="80"/>
      <c r="AQ518" s="80"/>
      <c r="AR518" s="80"/>
      <c r="AS518" s="80"/>
      <c r="AT518" s="82"/>
      <c r="AU518" s="82"/>
      <c r="AV518" s="82"/>
      <c r="AW518" s="82"/>
      <c r="AX518" s="82"/>
      <c r="AY518" s="82"/>
      <c r="AZ518" s="80"/>
      <c r="BA518" s="80"/>
    </row>
    <row r="519" spans="1:65" ht="18" customHeight="1" x14ac:dyDescent="0.25">
      <c r="B519" s="8"/>
      <c r="C519" s="8"/>
      <c r="D519" s="8"/>
      <c r="E519" s="8"/>
      <c r="J519" s="32"/>
      <c r="K519" s="32"/>
      <c r="Q519" s="23"/>
      <c r="R519" s="24"/>
      <c r="AG519" s="23"/>
      <c r="AH519" s="24"/>
    </row>
    <row r="520" spans="1:65" ht="18" customHeight="1" x14ac:dyDescent="0.25">
      <c r="B520" s="109" t="s">
        <v>739</v>
      </c>
      <c r="C520" s="8"/>
      <c r="D520" s="8"/>
      <c r="E520" s="8"/>
      <c r="J520" s="32"/>
      <c r="K520" s="32"/>
      <c r="Q520" s="23"/>
      <c r="R520" s="24"/>
      <c r="AG520" s="23"/>
      <c r="AH520" s="24"/>
    </row>
    <row r="521" spans="1:65" s="24" customFormat="1" ht="18" customHeight="1" x14ac:dyDescent="0.25">
      <c r="A521" s="8"/>
      <c r="B521" s="8"/>
      <c r="C521" s="8"/>
      <c r="D521" s="8"/>
      <c r="E521" s="23"/>
      <c r="F521" s="23"/>
      <c r="G521" s="23"/>
      <c r="H521" s="23"/>
      <c r="I521" s="23"/>
      <c r="J521" s="23"/>
      <c r="K521" s="23"/>
      <c r="L521" s="23"/>
      <c r="M521" s="23"/>
      <c r="N521" s="23"/>
      <c r="O521" s="23"/>
      <c r="P521" s="23"/>
      <c r="Q521" s="23"/>
      <c r="R521" s="23"/>
      <c r="S521" s="23"/>
      <c r="T521" s="23"/>
      <c r="U521" s="23"/>
      <c r="V521" s="23"/>
      <c r="AQ521" s="23"/>
      <c r="AR521" s="23"/>
      <c r="AS521" s="23"/>
      <c r="AT521" s="23"/>
      <c r="AU521" s="23"/>
      <c r="AV521" s="23"/>
      <c r="AW521" s="23"/>
      <c r="AX521" s="23"/>
      <c r="AY521" s="23"/>
      <c r="AZ521" s="23"/>
      <c r="BA521" s="23"/>
    </row>
    <row r="522" spans="1:65" s="326" customFormat="1" ht="21" x14ac:dyDescent="0.35">
      <c r="D522" s="327"/>
      <c r="F522" s="328" t="s">
        <v>717</v>
      </c>
      <c r="L522" s="329"/>
      <c r="M522" s="329"/>
      <c r="N522" s="329"/>
      <c r="O522" s="329"/>
      <c r="P522" s="329"/>
      <c r="Q522" s="329"/>
      <c r="R522" s="328" t="s">
        <v>1198</v>
      </c>
      <c r="X522" s="329"/>
      <c r="Y522" s="329"/>
      <c r="Z522" s="329"/>
      <c r="AA522" s="329"/>
      <c r="AB522" s="329"/>
      <c r="AC522" s="329"/>
      <c r="AJ522" s="329"/>
      <c r="AK522" s="329"/>
      <c r="AL522" s="329"/>
      <c r="AM522" s="329"/>
      <c r="AN522" s="329"/>
      <c r="AO522" s="329"/>
      <c r="AP522" s="328" t="s">
        <v>719</v>
      </c>
      <c r="AV522" s="329"/>
      <c r="AW522" s="329"/>
      <c r="AX522" s="329"/>
      <c r="AY522" s="329"/>
      <c r="AZ522" s="329"/>
      <c r="BA522" s="329"/>
      <c r="BH522" s="902" t="s">
        <v>1566</v>
      </c>
    </row>
    <row r="523" spans="1:65" s="326" customFormat="1" ht="6" customHeight="1" x14ac:dyDescent="0.35">
      <c r="D523" s="327"/>
      <c r="F523" s="330"/>
      <c r="G523" s="330"/>
      <c r="H523" s="330"/>
      <c r="I523" s="330"/>
      <c r="J523" s="330"/>
      <c r="K523" s="330"/>
      <c r="L523" s="331"/>
      <c r="M523" s="331"/>
      <c r="N523" s="331"/>
      <c r="O523" s="331"/>
      <c r="P523" s="331"/>
      <c r="Q523" s="331"/>
      <c r="R523" s="332"/>
      <c r="S523" s="332"/>
      <c r="T523" s="332"/>
      <c r="U523" s="332"/>
      <c r="V523" s="332"/>
      <c r="W523" s="332"/>
      <c r="X523" s="333"/>
      <c r="Y523" s="333"/>
      <c r="Z523" s="333"/>
      <c r="AA523" s="333"/>
      <c r="AB523" s="333"/>
      <c r="AC523" s="333"/>
      <c r="AD523" s="332"/>
      <c r="AE523" s="332"/>
      <c r="AF523" s="332"/>
      <c r="AG523" s="332"/>
      <c r="AH523" s="332"/>
      <c r="AI523" s="332"/>
      <c r="AJ523" s="333"/>
      <c r="AK523" s="333"/>
      <c r="AL523" s="333"/>
      <c r="AM523" s="333"/>
      <c r="AN523" s="333"/>
      <c r="AO523" s="333"/>
      <c r="AP523" s="334"/>
      <c r="AQ523" s="334"/>
      <c r="AR523" s="334"/>
      <c r="AS523" s="334"/>
      <c r="AT523" s="334"/>
      <c r="AU523" s="334"/>
      <c r="AV523" s="335"/>
      <c r="AW523" s="335"/>
      <c r="AX523" s="335"/>
      <c r="AY523" s="335"/>
      <c r="AZ523" s="335"/>
      <c r="BA523" s="335"/>
      <c r="BB523" s="335"/>
      <c r="BC523" s="335"/>
      <c r="BD523" s="335"/>
      <c r="BE523" s="335"/>
      <c r="BF523" s="335"/>
      <c r="BG523" s="335"/>
      <c r="BH523" s="335"/>
      <c r="BI523" s="335"/>
      <c r="BJ523" s="335"/>
      <c r="BK523" s="335"/>
      <c r="BL523" s="335"/>
      <c r="BM523" s="335"/>
    </row>
    <row r="524" spans="1:65" s="326" customFormat="1" ht="12" customHeight="1" x14ac:dyDescent="0.2">
      <c r="A524" s="336"/>
      <c r="B524" s="336"/>
      <c r="C524" s="336"/>
      <c r="D524" s="336"/>
      <c r="F524" s="337"/>
      <c r="G524" s="337"/>
      <c r="H524" s="337"/>
      <c r="I524" s="337"/>
      <c r="J524" s="337"/>
      <c r="K524" s="337"/>
      <c r="L524" s="337"/>
      <c r="M524" s="337"/>
      <c r="N524" s="337"/>
      <c r="O524" s="337"/>
      <c r="P524" s="337"/>
      <c r="Q524" s="337"/>
      <c r="R524" s="337"/>
      <c r="S524" s="337"/>
      <c r="T524" s="337"/>
      <c r="U524" s="337"/>
      <c r="V524" s="337"/>
      <c r="W524" s="337"/>
      <c r="X524" s="337"/>
      <c r="Y524" s="337"/>
      <c r="Z524" s="337"/>
      <c r="AA524" s="337"/>
      <c r="AB524" s="337"/>
      <c r="AC524" s="337"/>
      <c r="AD524" s="337"/>
      <c r="AE524" s="337"/>
      <c r="AF524" s="337"/>
      <c r="AG524" s="337"/>
      <c r="AH524" s="337"/>
      <c r="AI524" s="337"/>
      <c r="AJ524" s="337"/>
      <c r="AK524" s="337"/>
      <c r="AL524" s="337"/>
      <c r="AM524" s="337"/>
      <c r="AN524" s="337"/>
      <c r="AO524" s="337"/>
      <c r="AP524" s="337"/>
      <c r="AQ524" s="337"/>
      <c r="AR524" s="337"/>
      <c r="AS524" s="337"/>
      <c r="AT524" s="337"/>
      <c r="AU524" s="337"/>
      <c r="AV524" s="337"/>
      <c r="AW524" s="337"/>
      <c r="AX524" s="337"/>
      <c r="AY524" s="337"/>
      <c r="AZ524" s="337"/>
    </row>
    <row r="525" spans="1:65" s="326" customFormat="1" ht="12.75" customHeight="1" x14ac:dyDescent="0.2">
      <c r="A525" s="336"/>
      <c r="B525" s="338"/>
      <c r="C525" s="339" t="s">
        <v>1199</v>
      </c>
      <c r="D525" s="340"/>
      <c r="F525" s="340"/>
      <c r="G525" s="340"/>
      <c r="H525" s="340"/>
      <c r="I525" s="340"/>
      <c r="J525" s="340"/>
      <c r="K525" s="340"/>
      <c r="L525" s="340"/>
      <c r="M525" s="340"/>
      <c r="N525" s="340"/>
      <c r="O525" s="340"/>
      <c r="P525" s="340"/>
      <c r="Q525" s="340"/>
      <c r="R525" s="340"/>
      <c r="S525" s="340"/>
      <c r="T525" s="340"/>
      <c r="U525" s="340"/>
      <c r="V525" s="340"/>
      <c r="W525" s="340"/>
      <c r="X525" s="340"/>
      <c r="Y525" s="340"/>
      <c r="Z525" s="340"/>
      <c r="AA525" s="340"/>
      <c r="AB525" s="340"/>
      <c r="AC525" s="340"/>
      <c r="AD525" s="340"/>
      <c r="AE525" s="340"/>
      <c r="AF525" s="340"/>
      <c r="AG525" s="340"/>
      <c r="AH525" s="340"/>
      <c r="AI525" s="340"/>
      <c r="AJ525" s="340"/>
      <c r="AK525" s="337"/>
      <c r="AL525" s="337"/>
      <c r="AM525" s="337"/>
      <c r="AN525" s="337"/>
      <c r="AO525" s="337"/>
      <c r="AP525" s="337"/>
      <c r="AQ525" s="337"/>
      <c r="AR525" s="337"/>
      <c r="AS525" s="337"/>
      <c r="AT525" s="337"/>
      <c r="AU525" s="337"/>
      <c r="AV525" s="337"/>
      <c r="AW525" s="337"/>
      <c r="AX525" s="337"/>
      <c r="AY525" s="337"/>
      <c r="AZ525" s="337"/>
    </row>
    <row r="526" spans="1:65" ht="18" customHeight="1" x14ac:dyDescent="0.25">
      <c r="A526" s="23"/>
      <c r="B526" s="80"/>
      <c r="C526" s="78"/>
      <c r="D526" s="80"/>
      <c r="F526" s="660">
        <v>2007</v>
      </c>
      <c r="G526" s="660">
        <v>2007</v>
      </c>
      <c r="H526" s="660">
        <v>2007</v>
      </c>
      <c r="I526" s="660">
        <v>2008</v>
      </c>
      <c r="J526" s="660">
        <v>2008</v>
      </c>
      <c r="K526" s="660">
        <v>2008</v>
      </c>
      <c r="L526" s="660">
        <v>2009</v>
      </c>
      <c r="M526" s="660">
        <v>2009</v>
      </c>
      <c r="N526" s="660">
        <v>2009</v>
      </c>
      <c r="O526" s="660">
        <v>2010</v>
      </c>
      <c r="P526" s="660">
        <v>2010</v>
      </c>
      <c r="Q526" s="660">
        <v>2010</v>
      </c>
      <c r="R526" s="660">
        <v>2011</v>
      </c>
      <c r="S526" s="660">
        <v>2011</v>
      </c>
      <c r="T526" s="660">
        <v>2011</v>
      </c>
      <c r="U526" s="660">
        <v>2012</v>
      </c>
      <c r="V526" s="660">
        <v>2012</v>
      </c>
      <c r="W526" s="660">
        <v>2012</v>
      </c>
      <c r="X526" s="660">
        <v>2013</v>
      </c>
      <c r="Y526" s="660">
        <v>2013</v>
      </c>
      <c r="Z526" s="660">
        <v>2013</v>
      </c>
      <c r="AA526" s="660">
        <v>2014</v>
      </c>
      <c r="AB526" s="660">
        <v>2014</v>
      </c>
      <c r="AC526" s="660">
        <v>2014</v>
      </c>
      <c r="AD526" s="660">
        <v>2015</v>
      </c>
      <c r="AE526" s="660">
        <v>2015</v>
      </c>
      <c r="AF526" s="660">
        <v>2015</v>
      </c>
      <c r="AG526" s="660">
        <v>2016</v>
      </c>
      <c r="AH526" s="660">
        <v>2016</v>
      </c>
      <c r="AI526" s="660">
        <v>2016</v>
      </c>
      <c r="AJ526" s="660">
        <v>2017</v>
      </c>
      <c r="AK526" s="660">
        <v>2017</v>
      </c>
      <c r="AL526" s="660">
        <v>2017</v>
      </c>
      <c r="AM526" s="660">
        <v>2018</v>
      </c>
      <c r="AN526" s="660">
        <v>2018</v>
      </c>
      <c r="AO526" s="660">
        <v>2018</v>
      </c>
      <c r="AP526" s="660">
        <v>2019</v>
      </c>
      <c r="AQ526" s="660">
        <v>2019</v>
      </c>
      <c r="AR526" s="660">
        <v>2019</v>
      </c>
      <c r="AS526" s="660">
        <v>2020</v>
      </c>
      <c r="AT526" s="660">
        <v>2020</v>
      </c>
      <c r="AU526" s="660">
        <v>2020</v>
      </c>
      <c r="AV526" s="660">
        <v>2021</v>
      </c>
      <c r="AW526" s="660">
        <v>2021</v>
      </c>
      <c r="AX526" s="660">
        <v>2021</v>
      </c>
      <c r="AY526" s="660">
        <v>2022</v>
      </c>
      <c r="AZ526" s="660">
        <v>2022</v>
      </c>
      <c r="BA526" s="660">
        <v>2022</v>
      </c>
      <c r="BB526" s="660">
        <v>2023</v>
      </c>
      <c r="BC526" s="660">
        <v>2023</v>
      </c>
      <c r="BD526" s="660">
        <v>2023</v>
      </c>
      <c r="BE526" s="660">
        <v>2024</v>
      </c>
      <c r="BF526" s="660">
        <v>2024</v>
      </c>
      <c r="BG526" s="660">
        <v>2024</v>
      </c>
      <c r="BH526" s="900">
        <v>2025</v>
      </c>
      <c r="BI526" s="900">
        <v>2025</v>
      </c>
      <c r="BJ526" s="900">
        <v>2025</v>
      </c>
      <c r="BK526" s="900">
        <v>2026</v>
      </c>
      <c r="BL526" s="900">
        <v>2026</v>
      </c>
      <c r="BM526" s="900">
        <v>2026</v>
      </c>
    </row>
    <row r="527" spans="1:65" ht="18" customHeight="1" x14ac:dyDescent="0.25">
      <c r="B527" s="80"/>
      <c r="C527" s="80"/>
      <c r="D527" s="80"/>
      <c r="F527" s="660" t="s">
        <v>624</v>
      </c>
      <c r="G527" s="660" t="s">
        <v>625</v>
      </c>
      <c r="H527" s="660" t="s">
        <v>626</v>
      </c>
      <c r="I527" s="660" t="s">
        <v>624</v>
      </c>
      <c r="J527" s="660" t="s">
        <v>625</v>
      </c>
      <c r="K527" s="660" t="s">
        <v>626</v>
      </c>
      <c r="L527" s="660" t="s">
        <v>624</v>
      </c>
      <c r="M527" s="660" t="s">
        <v>625</v>
      </c>
      <c r="N527" s="660" t="s">
        <v>626</v>
      </c>
      <c r="O527" s="660" t="s">
        <v>624</v>
      </c>
      <c r="P527" s="660" t="s">
        <v>625</v>
      </c>
      <c r="Q527" s="660" t="s">
        <v>626</v>
      </c>
      <c r="R527" s="660" t="s">
        <v>624</v>
      </c>
      <c r="S527" s="660" t="s">
        <v>625</v>
      </c>
      <c r="T527" s="660" t="s">
        <v>626</v>
      </c>
      <c r="U527" s="660" t="s">
        <v>624</v>
      </c>
      <c r="V527" s="660" t="s">
        <v>625</v>
      </c>
      <c r="W527" s="660" t="s">
        <v>626</v>
      </c>
      <c r="X527" s="660" t="s">
        <v>624</v>
      </c>
      <c r="Y527" s="660" t="s">
        <v>625</v>
      </c>
      <c r="Z527" s="660" t="s">
        <v>626</v>
      </c>
      <c r="AA527" s="660" t="s">
        <v>624</v>
      </c>
      <c r="AB527" s="660" t="s">
        <v>625</v>
      </c>
      <c r="AC527" s="660" t="s">
        <v>626</v>
      </c>
      <c r="AD527" s="660" t="s">
        <v>624</v>
      </c>
      <c r="AE527" s="660" t="s">
        <v>625</v>
      </c>
      <c r="AF527" s="660" t="s">
        <v>626</v>
      </c>
      <c r="AG527" s="660" t="s">
        <v>624</v>
      </c>
      <c r="AH527" s="660" t="s">
        <v>625</v>
      </c>
      <c r="AI527" s="660" t="s">
        <v>626</v>
      </c>
      <c r="AJ527" s="660" t="s">
        <v>624</v>
      </c>
      <c r="AK527" s="660" t="s">
        <v>625</v>
      </c>
      <c r="AL527" s="660" t="s">
        <v>626</v>
      </c>
      <c r="AM527" s="660" t="s">
        <v>624</v>
      </c>
      <c r="AN527" s="660" t="s">
        <v>625</v>
      </c>
      <c r="AO527" s="660" t="s">
        <v>626</v>
      </c>
      <c r="AP527" s="660" t="s">
        <v>624</v>
      </c>
      <c r="AQ527" s="660" t="s">
        <v>625</v>
      </c>
      <c r="AR527" s="660" t="s">
        <v>626</v>
      </c>
      <c r="AS527" s="660" t="s">
        <v>624</v>
      </c>
      <c r="AT527" s="660" t="s">
        <v>625</v>
      </c>
      <c r="AU527" s="660" t="s">
        <v>626</v>
      </c>
      <c r="AV527" s="660" t="s">
        <v>624</v>
      </c>
      <c r="AW527" s="660" t="s">
        <v>625</v>
      </c>
      <c r="AX527" s="660" t="s">
        <v>626</v>
      </c>
      <c r="AY527" s="660" t="s">
        <v>624</v>
      </c>
      <c r="AZ527" s="660" t="s">
        <v>625</v>
      </c>
      <c r="BA527" s="660" t="s">
        <v>626</v>
      </c>
      <c r="BB527" s="660" t="s">
        <v>624</v>
      </c>
      <c r="BC527" s="660" t="s">
        <v>625</v>
      </c>
      <c r="BD527" s="660" t="s">
        <v>626</v>
      </c>
      <c r="BE527" s="660" t="s">
        <v>624</v>
      </c>
      <c r="BF527" s="660" t="s">
        <v>625</v>
      </c>
      <c r="BG527" s="660" t="s">
        <v>626</v>
      </c>
      <c r="BH527" s="900" t="s">
        <v>624</v>
      </c>
      <c r="BI527" s="900" t="s">
        <v>625</v>
      </c>
      <c r="BJ527" s="900" t="s">
        <v>626</v>
      </c>
      <c r="BK527" s="900" t="s">
        <v>624</v>
      </c>
      <c r="BL527" s="900" t="s">
        <v>625</v>
      </c>
      <c r="BM527" s="900" t="s">
        <v>626</v>
      </c>
    </row>
    <row r="528" spans="1:65" ht="18" customHeight="1" x14ac:dyDescent="0.25">
      <c r="B528" s="80"/>
      <c r="C528" s="80"/>
      <c r="D528" s="80"/>
      <c r="F528" s="661" t="str">
        <f>F526&amp;F527</f>
        <v>2007CO2 (kg/ud)</v>
      </c>
      <c r="G528" s="661" t="str">
        <f t="shared" ref="G528:AZ528" si="75">G526&amp;G527</f>
        <v>2007CH4 (g/ud)</v>
      </c>
      <c r="H528" s="661" t="str">
        <f t="shared" si="75"/>
        <v>2007N2O (g/ud)</v>
      </c>
      <c r="I528" s="661" t="str">
        <f t="shared" si="75"/>
        <v>2008CO2 (kg/ud)</v>
      </c>
      <c r="J528" s="661" t="str">
        <f t="shared" si="75"/>
        <v>2008CH4 (g/ud)</v>
      </c>
      <c r="K528" s="661" t="str">
        <f t="shared" si="75"/>
        <v>2008N2O (g/ud)</v>
      </c>
      <c r="L528" s="661" t="str">
        <f t="shared" si="75"/>
        <v>2009CO2 (kg/ud)</v>
      </c>
      <c r="M528" s="661" t="str">
        <f t="shared" si="75"/>
        <v>2009CH4 (g/ud)</v>
      </c>
      <c r="N528" s="661" t="str">
        <f t="shared" si="75"/>
        <v>2009N2O (g/ud)</v>
      </c>
      <c r="O528" s="661" t="str">
        <f t="shared" si="75"/>
        <v>2010CO2 (kg/ud)</v>
      </c>
      <c r="P528" s="661" t="str">
        <f t="shared" si="75"/>
        <v>2010CH4 (g/ud)</v>
      </c>
      <c r="Q528" s="661" t="str">
        <f t="shared" si="75"/>
        <v>2010N2O (g/ud)</v>
      </c>
      <c r="R528" s="661" t="str">
        <f t="shared" si="75"/>
        <v>2011CO2 (kg/ud)</v>
      </c>
      <c r="S528" s="661" t="str">
        <f t="shared" si="75"/>
        <v>2011CH4 (g/ud)</v>
      </c>
      <c r="T528" s="661" t="str">
        <f t="shared" si="75"/>
        <v>2011N2O (g/ud)</v>
      </c>
      <c r="U528" s="661" t="str">
        <f t="shared" si="75"/>
        <v>2012CO2 (kg/ud)</v>
      </c>
      <c r="V528" s="661" t="str">
        <f t="shared" si="75"/>
        <v>2012CH4 (g/ud)</v>
      </c>
      <c r="W528" s="661" t="str">
        <f t="shared" si="75"/>
        <v>2012N2O (g/ud)</v>
      </c>
      <c r="X528" s="661" t="str">
        <f t="shared" si="75"/>
        <v>2013CO2 (kg/ud)</v>
      </c>
      <c r="Y528" s="661" t="str">
        <f t="shared" si="75"/>
        <v>2013CH4 (g/ud)</v>
      </c>
      <c r="Z528" s="661" t="str">
        <f t="shared" si="75"/>
        <v>2013N2O (g/ud)</v>
      </c>
      <c r="AA528" s="661" t="str">
        <f t="shared" si="75"/>
        <v>2014CO2 (kg/ud)</v>
      </c>
      <c r="AB528" s="661" t="str">
        <f t="shared" si="75"/>
        <v>2014CH4 (g/ud)</v>
      </c>
      <c r="AC528" s="661" t="str">
        <f t="shared" si="75"/>
        <v>2014N2O (g/ud)</v>
      </c>
      <c r="AD528" s="661" t="str">
        <f t="shared" si="75"/>
        <v>2015CO2 (kg/ud)</v>
      </c>
      <c r="AE528" s="661" t="str">
        <f t="shared" si="75"/>
        <v>2015CH4 (g/ud)</v>
      </c>
      <c r="AF528" s="661" t="str">
        <f t="shared" si="75"/>
        <v>2015N2O (g/ud)</v>
      </c>
      <c r="AG528" s="661" t="str">
        <f t="shared" si="75"/>
        <v>2016CO2 (kg/ud)</v>
      </c>
      <c r="AH528" s="661" t="str">
        <f t="shared" si="75"/>
        <v>2016CH4 (g/ud)</v>
      </c>
      <c r="AI528" s="661" t="str">
        <f t="shared" si="75"/>
        <v>2016N2O (g/ud)</v>
      </c>
      <c r="AJ528" s="661" t="str">
        <f t="shared" si="75"/>
        <v>2017CO2 (kg/ud)</v>
      </c>
      <c r="AK528" s="661" t="str">
        <f t="shared" si="75"/>
        <v>2017CH4 (g/ud)</v>
      </c>
      <c r="AL528" s="661" t="str">
        <f t="shared" si="75"/>
        <v>2017N2O (g/ud)</v>
      </c>
      <c r="AM528" s="661" t="str">
        <f t="shared" si="75"/>
        <v>2018CO2 (kg/ud)</v>
      </c>
      <c r="AN528" s="661" t="str">
        <f t="shared" si="75"/>
        <v>2018CH4 (g/ud)</v>
      </c>
      <c r="AO528" s="661" t="str">
        <f t="shared" si="75"/>
        <v>2018N2O (g/ud)</v>
      </c>
      <c r="AP528" s="661" t="str">
        <f t="shared" si="75"/>
        <v>2019CO2 (kg/ud)</v>
      </c>
      <c r="AQ528" s="661" t="str">
        <f t="shared" si="75"/>
        <v>2019CH4 (g/ud)</v>
      </c>
      <c r="AR528" s="661" t="str">
        <f t="shared" si="75"/>
        <v>2019N2O (g/ud)</v>
      </c>
      <c r="AS528" s="661" t="str">
        <f t="shared" si="75"/>
        <v>2020CO2 (kg/ud)</v>
      </c>
      <c r="AT528" s="661" t="str">
        <f t="shared" si="75"/>
        <v>2020CH4 (g/ud)</v>
      </c>
      <c r="AU528" s="661" t="str">
        <f t="shared" si="75"/>
        <v>2020N2O (g/ud)</v>
      </c>
      <c r="AV528" s="661" t="str">
        <f t="shared" si="75"/>
        <v>2021CO2 (kg/ud)</v>
      </c>
      <c r="AW528" s="661" t="str">
        <f t="shared" si="75"/>
        <v>2021CH4 (g/ud)</v>
      </c>
      <c r="AX528" s="661" t="str">
        <f t="shared" si="75"/>
        <v>2021N2O (g/ud)</v>
      </c>
      <c r="AY528" s="661" t="str">
        <f t="shared" si="75"/>
        <v>2022CO2 (kg/ud)</v>
      </c>
      <c r="AZ528" s="661" t="str">
        <f t="shared" si="75"/>
        <v>2022CH4 (g/ud)</v>
      </c>
      <c r="BA528" s="661" t="str">
        <f>BA526&amp;BA527</f>
        <v>2022N2O (g/ud)</v>
      </c>
      <c r="BB528" s="661" t="str">
        <f t="shared" ref="BB528:BC528" si="76">BB526&amp;BB527</f>
        <v>2023CO2 (kg/ud)</v>
      </c>
      <c r="BC528" s="661" t="str">
        <f t="shared" si="76"/>
        <v>2023CH4 (g/ud)</v>
      </c>
      <c r="BD528" s="661" t="str">
        <f t="shared" ref="BD528:BM528" si="77">BD526&amp;BD527</f>
        <v>2023N2O (g/ud)</v>
      </c>
      <c r="BE528" s="661" t="str">
        <f t="shared" si="77"/>
        <v>2024CO2 (kg/ud)</v>
      </c>
      <c r="BF528" s="661" t="str">
        <f t="shared" si="77"/>
        <v>2024CH4 (g/ud)</v>
      </c>
      <c r="BG528" s="661" t="str">
        <f t="shared" si="77"/>
        <v>2024N2O (g/ud)</v>
      </c>
      <c r="BH528" s="901" t="str">
        <f t="shared" si="77"/>
        <v>2025CO2 (kg/ud)</v>
      </c>
      <c r="BI528" s="901" t="str">
        <f t="shared" si="77"/>
        <v>2025CH4 (g/ud)</v>
      </c>
      <c r="BJ528" s="901" t="str">
        <f t="shared" si="77"/>
        <v>2025N2O (g/ud)</v>
      </c>
      <c r="BK528" s="901" t="str">
        <f t="shared" si="77"/>
        <v>2026CO2 (kg/ud)</v>
      </c>
      <c r="BL528" s="901" t="str">
        <f t="shared" si="77"/>
        <v>2026CH4 (g/ud)</v>
      </c>
      <c r="BM528" s="901" t="str">
        <f t="shared" si="77"/>
        <v>2026N2O (g/ud)</v>
      </c>
    </row>
    <row r="529" spans="1:65" s="326" customFormat="1" ht="17.25" customHeight="1" x14ac:dyDescent="0.25">
      <c r="A529" s="336"/>
      <c r="B529" s="336"/>
      <c r="C529" s="779" t="s">
        <v>503</v>
      </c>
      <c r="D529" s="666" t="s">
        <v>617</v>
      </c>
      <c r="E529" s="776" t="str">
        <f t="shared" ref="E529:E565" si="78">C529&amp;D529</f>
        <v>Gasóleo B (l)Maquinaria agrícola</v>
      </c>
      <c r="F529" s="714">
        <v>2.6859999999999999</v>
      </c>
      <c r="G529" s="714">
        <v>7.5999999999999998E-2</v>
      </c>
      <c r="H529" s="714">
        <v>0.115</v>
      </c>
      <c r="I529" s="714">
        <v>2.6859999999999999</v>
      </c>
      <c r="J529" s="714">
        <v>7.0999999999999994E-2</v>
      </c>
      <c r="K529" s="714">
        <v>0.115</v>
      </c>
      <c r="L529" s="714">
        <v>2.6859999999999999</v>
      </c>
      <c r="M529" s="714">
        <v>6.6000000000000003E-2</v>
      </c>
      <c r="N529" s="714">
        <v>0.11600000000000001</v>
      </c>
      <c r="O529" s="714">
        <v>2.6859999999999999</v>
      </c>
      <c r="P529" s="714">
        <v>6.0999999999999999E-2</v>
      </c>
      <c r="Q529" s="714">
        <v>0.11600000000000001</v>
      </c>
      <c r="R529" s="714">
        <v>2.6859999999999999</v>
      </c>
      <c r="S529" s="714">
        <v>5.7000000000000002E-2</v>
      </c>
      <c r="T529" s="714">
        <v>0.11600000000000001</v>
      </c>
      <c r="U529" s="714">
        <v>2.6859999999999999</v>
      </c>
      <c r="V529" s="714">
        <v>5.2999999999999999E-2</v>
      </c>
      <c r="W529" s="714">
        <v>0.11700000000000001</v>
      </c>
      <c r="X529" s="714">
        <v>2.6859999999999999</v>
      </c>
      <c r="Y529" s="714">
        <v>4.9000000000000002E-2</v>
      </c>
      <c r="Z529" s="714">
        <v>0.11700000000000001</v>
      </c>
      <c r="AA529" s="714">
        <v>2.6859999999999999</v>
      </c>
      <c r="AB529" s="714">
        <v>4.4999999999999998E-2</v>
      </c>
      <c r="AC529" s="714">
        <v>0.11700000000000001</v>
      </c>
      <c r="AD529" s="714">
        <v>2.6859999999999999</v>
      </c>
      <c r="AE529" s="714">
        <v>4.1000000000000002E-2</v>
      </c>
      <c r="AF529" s="714">
        <v>0.11700000000000001</v>
      </c>
      <c r="AG529" s="714">
        <v>2.6859999999999999</v>
      </c>
      <c r="AH529" s="714">
        <v>3.7999999999999999E-2</v>
      </c>
      <c r="AI529" s="714">
        <v>0.11700000000000001</v>
      </c>
      <c r="AJ529" s="714">
        <v>2.6859999999999999</v>
      </c>
      <c r="AK529" s="714">
        <v>3.5000000000000003E-2</v>
      </c>
      <c r="AL529" s="714">
        <v>0.11700000000000001</v>
      </c>
      <c r="AM529" s="714">
        <v>2.6859999999999999</v>
      </c>
      <c r="AN529" s="714">
        <v>3.2000000000000001E-2</v>
      </c>
      <c r="AO529" s="714">
        <v>0.11799999999999999</v>
      </c>
      <c r="AP529" s="714">
        <v>2.6859999999999999</v>
      </c>
      <c r="AQ529" s="714">
        <v>3.2000000000000001E-2</v>
      </c>
      <c r="AR529" s="714">
        <v>0.11799999999999999</v>
      </c>
      <c r="AS529" s="714">
        <v>2.6859999999999999</v>
      </c>
      <c r="AT529" s="714">
        <v>2.8000000000000001E-2</v>
      </c>
      <c r="AU529" s="714">
        <v>0.11799999999999999</v>
      </c>
      <c r="AV529" s="714">
        <v>2.6859999999999999</v>
      </c>
      <c r="AW529" s="714">
        <v>2.5000000000000001E-2</v>
      </c>
      <c r="AX529" s="714">
        <v>0.11799999999999999</v>
      </c>
      <c r="AY529" s="714">
        <v>2.6859999999999999</v>
      </c>
      <c r="AZ529" s="714">
        <v>2.5000000000000001E-2</v>
      </c>
      <c r="BA529" s="715">
        <v>0.11799999999999999</v>
      </c>
      <c r="BB529" s="964">
        <v>2.6859999999999999</v>
      </c>
      <c r="BC529" s="964">
        <v>2.5000000000000001E-2</v>
      </c>
      <c r="BD529" s="965">
        <v>0.11799999999999999</v>
      </c>
      <c r="BE529" s="965">
        <v>2.6859999999999999</v>
      </c>
      <c r="BF529" s="965">
        <v>2.5000000000000001E-2</v>
      </c>
      <c r="BG529" s="965">
        <v>0.11799999999999999</v>
      </c>
      <c r="BH529" s="913"/>
      <c r="BI529" s="913"/>
      <c r="BJ529" s="913"/>
      <c r="BK529" s="913"/>
      <c r="BL529" s="913"/>
      <c r="BM529" s="913"/>
    </row>
    <row r="530" spans="1:65" s="326" customFormat="1" ht="17.25" customHeight="1" x14ac:dyDescent="0.25">
      <c r="A530" s="336"/>
      <c r="B530" s="336"/>
      <c r="C530" s="780" t="s">
        <v>503</v>
      </c>
      <c r="D530" s="666" t="s">
        <v>618</v>
      </c>
      <c r="E530" s="776" t="str">
        <f t="shared" si="78"/>
        <v>Gasóleo B (l)Maquinaria forestal</v>
      </c>
      <c r="F530" s="714">
        <v>2.6859999999999999</v>
      </c>
      <c r="G530" s="714">
        <v>4.7E-2</v>
      </c>
      <c r="H530" s="714">
        <v>0.11799999999999999</v>
      </c>
      <c r="I530" s="714">
        <v>2.6859999999999999</v>
      </c>
      <c r="J530" s="714">
        <v>4.3999999999999997E-2</v>
      </c>
      <c r="K530" s="714">
        <v>0.11799999999999999</v>
      </c>
      <c r="L530" s="714">
        <v>2.6859999999999999</v>
      </c>
      <c r="M530" s="714">
        <v>0.04</v>
      </c>
      <c r="N530" s="714">
        <v>0.11799999999999999</v>
      </c>
      <c r="O530" s="714">
        <v>2.6859999999999999</v>
      </c>
      <c r="P530" s="714">
        <v>3.6999999999999998E-2</v>
      </c>
      <c r="Q530" s="714">
        <v>0.11799999999999999</v>
      </c>
      <c r="R530" s="714">
        <v>2.6859999999999999</v>
      </c>
      <c r="S530" s="714">
        <v>3.5000000000000003E-2</v>
      </c>
      <c r="T530" s="714">
        <v>0.11799999999999999</v>
      </c>
      <c r="U530" s="714">
        <v>2.6859999999999999</v>
      </c>
      <c r="V530" s="714">
        <v>3.3000000000000002E-2</v>
      </c>
      <c r="W530" s="714">
        <v>0.11799999999999999</v>
      </c>
      <c r="X530" s="714">
        <v>2.6859999999999999</v>
      </c>
      <c r="Y530" s="714">
        <v>0.03</v>
      </c>
      <c r="Z530" s="714">
        <v>0.11799999999999999</v>
      </c>
      <c r="AA530" s="714">
        <v>2.6859999999999999</v>
      </c>
      <c r="AB530" s="714">
        <v>2.7E-2</v>
      </c>
      <c r="AC530" s="714">
        <v>0.11799999999999999</v>
      </c>
      <c r="AD530" s="714">
        <v>2.6859999999999999</v>
      </c>
      <c r="AE530" s="714">
        <v>2.4E-2</v>
      </c>
      <c r="AF530" s="714">
        <v>0.11799999999999999</v>
      </c>
      <c r="AG530" s="714">
        <v>2.6859999999999999</v>
      </c>
      <c r="AH530" s="714">
        <v>2.1000000000000001E-2</v>
      </c>
      <c r="AI530" s="714">
        <v>0.11799999999999999</v>
      </c>
      <c r="AJ530" s="714">
        <v>2.6859999999999999</v>
      </c>
      <c r="AK530" s="714">
        <v>1.7999999999999999E-2</v>
      </c>
      <c r="AL530" s="714">
        <v>0.11799999999999999</v>
      </c>
      <c r="AM530" s="714">
        <v>2.6859999999999999</v>
      </c>
      <c r="AN530" s="714">
        <v>1.7000000000000001E-2</v>
      </c>
      <c r="AO530" s="714">
        <v>0.11799999999999999</v>
      </c>
      <c r="AP530" s="714">
        <v>2.6859999999999999</v>
      </c>
      <c r="AQ530" s="714">
        <v>1.4999999999999999E-2</v>
      </c>
      <c r="AR530" s="714">
        <v>0.11799999999999999</v>
      </c>
      <c r="AS530" s="714">
        <v>2.6859999999999999</v>
      </c>
      <c r="AT530" s="714">
        <v>1.4E-2</v>
      </c>
      <c r="AU530" s="714">
        <v>0.11799999999999999</v>
      </c>
      <c r="AV530" s="714">
        <v>2.6859999999999999</v>
      </c>
      <c r="AW530" s="714">
        <v>1.2999999999999999E-2</v>
      </c>
      <c r="AX530" s="714">
        <v>0.11799999999999999</v>
      </c>
      <c r="AY530" s="714">
        <v>2.6859999999999999</v>
      </c>
      <c r="AZ530" s="714">
        <v>1.2999999999999999E-2</v>
      </c>
      <c r="BA530" s="715">
        <v>0.11799999999999999</v>
      </c>
      <c r="BB530" s="964">
        <v>2.6859999999999999</v>
      </c>
      <c r="BC530" s="964">
        <v>1.2999999999999999E-2</v>
      </c>
      <c r="BD530" s="965">
        <v>0.11799999999999999</v>
      </c>
      <c r="BE530" s="965">
        <v>2.6859999999999999</v>
      </c>
      <c r="BF530" s="965">
        <v>1.2999999999999999E-2</v>
      </c>
      <c r="BG530" s="965">
        <v>0.11799999999999999</v>
      </c>
      <c r="BH530" s="913"/>
      <c r="BI530" s="913"/>
      <c r="BJ530" s="913"/>
      <c r="BK530" s="913"/>
      <c r="BL530" s="913"/>
      <c r="BM530" s="913"/>
    </row>
    <row r="531" spans="1:65" s="326" customFormat="1" ht="17.25" customHeight="1" x14ac:dyDescent="0.25">
      <c r="A531" s="336"/>
      <c r="B531" s="341"/>
      <c r="C531" s="780" t="s">
        <v>503</v>
      </c>
      <c r="D531" s="666" t="s">
        <v>680</v>
      </c>
      <c r="E531" s="776" t="str">
        <f t="shared" si="78"/>
        <v>Gasóleo B (l)Maquinaria comercial, institucional e industrial</v>
      </c>
      <c r="F531" s="714">
        <v>2.6859999999999999</v>
      </c>
      <c r="G531" s="714">
        <v>7.1999999999999995E-2</v>
      </c>
      <c r="H531" s="714">
        <v>0.115</v>
      </c>
      <c r="I531" s="714">
        <v>2.6859999999999999</v>
      </c>
      <c r="J531" s="714">
        <v>6.3E-2</v>
      </c>
      <c r="K531" s="714">
        <v>0.115</v>
      </c>
      <c r="L531" s="714">
        <v>2.6859999999999999</v>
      </c>
      <c r="M531" s="714">
        <v>5.6000000000000001E-2</v>
      </c>
      <c r="N531" s="714">
        <v>0.11600000000000001</v>
      </c>
      <c r="O531" s="714">
        <v>2.6859999999999999</v>
      </c>
      <c r="P531" s="714">
        <v>5.1999999999999998E-2</v>
      </c>
      <c r="Q531" s="714">
        <v>0.11600000000000001</v>
      </c>
      <c r="R531" s="714">
        <v>2.6859999999999999</v>
      </c>
      <c r="S531" s="714">
        <v>0.05</v>
      </c>
      <c r="T531" s="714">
        <v>0.11600000000000001</v>
      </c>
      <c r="U531" s="714">
        <v>2.6859999999999999</v>
      </c>
      <c r="V531" s="714">
        <v>4.7E-2</v>
      </c>
      <c r="W531" s="714">
        <v>0.11600000000000001</v>
      </c>
      <c r="X531" s="714">
        <v>2.6859999999999999</v>
      </c>
      <c r="Y531" s="714">
        <v>4.3999999999999997E-2</v>
      </c>
      <c r="Z531" s="714">
        <v>0.11600000000000001</v>
      </c>
      <c r="AA531" s="714">
        <v>2.6859999999999999</v>
      </c>
      <c r="AB531" s="714">
        <v>4.1000000000000002E-2</v>
      </c>
      <c r="AC531" s="714">
        <v>0.11600000000000001</v>
      </c>
      <c r="AD531" s="714">
        <v>2.6859999999999999</v>
      </c>
      <c r="AE531" s="714">
        <v>3.7999999999999999E-2</v>
      </c>
      <c r="AF531" s="714">
        <v>0.11600000000000001</v>
      </c>
      <c r="AG531" s="714">
        <v>2.6859999999999999</v>
      </c>
      <c r="AH531" s="714">
        <v>3.5000000000000003E-2</v>
      </c>
      <c r="AI531" s="714">
        <v>0.11600000000000001</v>
      </c>
      <c r="AJ531" s="714">
        <v>2.6859999999999999</v>
      </c>
      <c r="AK531" s="714">
        <v>3.2000000000000001E-2</v>
      </c>
      <c r="AL531" s="714">
        <v>0.11600000000000001</v>
      </c>
      <c r="AM531" s="714">
        <v>2.6859999999999999</v>
      </c>
      <c r="AN531" s="714">
        <v>2.9000000000000001E-2</v>
      </c>
      <c r="AO531" s="714">
        <v>0.11600000000000001</v>
      </c>
      <c r="AP531" s="714">
        <v>2.6859999999999999</v>
      </c>
      <c r="AQ531" s="714">
        <v>2.5999999999999999E-2</v>
      </c>
      <c r="AR531" s="714">
        <v>0.11600000000000001</v>
      </c>
      <c r="AS531" s="714">
        <v>2.6859999999999999</v>
      </c>
      <c r="AT531" s="714">
        <v>2.4E-2</v>
      </c>
      <c r="AU531" s="714">
        <v>0.11600000000000001</v>
      </c>
      <c r="AV531" s="714">
        <v>2.6859999999999999</v>
      </c>
      <c r="AW531" s="714">
        <v>2.1999999999999999E-2</v>
      </c>
      <c r="AX531" s="714">
        <v>0.11600000000000001</v>
      </c>
      <c r="AY531" s="714">
        <v>2.6859999999999999</v>
      </c>
      <c r="AZ531" s="714">
        <v>2.1999999999999999E-2</v>
      </c>
      <c r="BA531" s="715">
        <v>0.11600000000000001</v>
      </c>
      <c r="BB531" s="964">
        <v>2.6859999999999999</v>
      </c>
      <c r="BC531" s="964">
        <v>2.1999999999999999E-2</v>
      </c>
      <c r="BD531" s="965">
        <v>0.11600000000000001</v>
      </c>
      <c r="BE531" s="965">
        <v>2.6859999999999999</v>
      </c>
      <c r="BF531" s="965">
        <v>2.1999999999999999E-2</v>
      </c>
      <c r="BG531" s="965">
        <v>0.11600000000000001</v>
      </c>
      <c r="BH531" s="913"/>
      <c r="BI531" s="913"/>
      <c r="BJ531" s="913"/>
      <c r="BK531" s="913"/>
      <c r="BL531" s="913"/>
      <c r="BM531" s="913"/>
    </row>
    <row r="532" spans="1:65" s="326" customFormat="1" ht="17.25" customHeight="1" x14ac:dyDescent="0.25">
      <c r="A532" s="336"/>
      <c r="B532" s="336"/>
      <c r="C532" s="780" t="s">
        <v>675</v>
      </c>
      <c r="D532" s="666" t="s">
        <v>617</v>
      </c>
      <c r="E532" s="776" t="str">
        <f t="shared" si="78"/>
        <v>Gasóleo (l)Maquinaria agrícola</v>
      </c>
      <c r="F532" s="714">
        <v>2.645</v>
      </c>
      <c r="G532" s="714">
        <v>7.4999999999999997E-2</v>
      </c>
      <c r="H532" s="714">
        <v>0.113</v>
      </c>
      <c r="I532" s="714">
        <v>2.645</v>
      </c>
      <c r="J532" s="714">
        <v>7.0000000000000007E-2</v>
      </c>
      <c r="K532" s="714">
        <v>0.114</v>
      </c>
      <c r="L532" s="714">
        <v>2.645</v>
      </c>
      <c r="M532" s="714">
        <v>6.5000000000000002E-2</v>
      </c>
      <c r="N532" s="714">
        <v>0.114</v>
      </c>
      <c r="O532" s="714">
        <v>2.645</v>
      </c>
      <c r="P532" s="714">
        <v>0.06</v>
      </c>
      <c r="Q532" s="714">
        <v>0.114</v>
      </c>
      <c r="R532" s="714">
        <v>2.4940000000000002</v>
      </c>
      <c r="S532" s="714">
        <v>5.6000000000000001E-2</v>
      </c>
      <c r="T532" s="714">
        <v>0.115</v>
      </c>
      <c r="U532" s="714">
        <v>2.4689999999999999</v>
      </c>
      <c r="V532" s="714">
        <v>5.1999999999999998E-2</v>
      </c>
      <c r="W532" s="714">
        <v>0.115</v>
      </c>
      <c r="X532" s="714">
        <v>2.5419999999999998</v>
      </c>
      <c r="Y532" s="714">
        <v>4.8000000000000001E-2</v>
      </c>
      <c r="Z532" s="714">
        <v>0.115</v>
      </c>
      <c r="AA532" s="714">
        <v>2.5419999999999998</v>
      </c>
      <c r="AB532" s="714">
        <v>4.3999999999999997E-2</v>
      </c>
      <c r="AC532" s="714">
        <v>0.115</v>
      </c>
      <c r="AD532" s="714">
        <v>2.5419999999999998</v>
      </c>
      <c r="AE532" s="714">
        <v>0.04</v>
      </c>
      <c r="AF532" s="714">
        <v>0.115</v>
      </c>
      <c r="AG532" s="714">
        <v>2.5369999999999999</v>
      </c>
      <c r="AH532" s="714">
        <v>3.6999999999999998E-2</v>
      </c>
      <c r="AI532" s="714">
        <v>0.115</v>
      </c>
      <c r="AJ532" s="714">
        <v>2.52</v>
      </c>
      <c r="AK532" s="714">
        <v>3.4000000000000002E-2</v>
      </c>
      <c r="AL532" s="714">
        <v>0.11600000000000001</v>
      </c>
      <c r="AM532" s="714">
        <v>2.4940000000000002</v>
      </c>
      <c r="AN532" s="714">
        <v>3.2000000000000001E-2</v>
      </c>
      <c r="AO532" s="714">
        <v>0.11600000000000001</v>
      </c>
      <c r="AP532" s="781" t="s">
        <v>131</v>
      </c>
      <c r="AQ532" s="781" t="s">
        <v>131</v>
      </c>
      <c r="AR532" s="781" t="s">
        <v>131</v>
      </c>
      <c r="AS532" s="781" t="s">
        <v>131</v>
      </c>
      <c r="AT532" s="781" t="s">
        <v>131</v>
      </c>
      <c r="AU532" s="781" t="s">
        <v>131</v>
      </c>
      <c r="AV532" s="781" t="s">
        <v>131</v>
      </c>
      <c r="AW532" s="781" t="s">
        <v>131</v>
      </c>
      <c r="AX532" s="781" t="s">
        <v>131</v>
      </c>
      <c r="AY532" s="781" t="s">
        <v>131</v>
      </c>
      <c r="AZ532" s="781" t="s">
        <v>131</v>
      </c>
      <c r="BA532" s="781" t="s">
        <v>131</v>
      </c>
      <c r="BB532" s="966" t="s">
        <v>131</v>
      </c>
      <c r="BC532" s="966" t="s">
        <v>131</v>
      </c>
      <c r="BD532" s="966" t="s">
        <v>131</v>
      </c>
      <c r="BE532" s="966" t="s">
        <v>131</v>
      </c>
      <c r="BF532" s="966" t="s">
        <v>131</v>
      </c>
      <c r="BG532" s="966" t="s">
        <v>131</v>
      </c>
      <c r="BH532" s="913"/>
      <c r="BI532" s="913"/>
      <c r="BJ532" s="913"/>
      <c r="BK532" s="913"/>
      <c r="BL532" s="913"/>
      <c r="BM532" s="913"/>
    </row>
    <row r="533" spans="1:65" s="326" customFormat="1" ht="17.25" customHeight="1" x14ac:dyDescent="0.25">
      <c r="A533" s="336"/>
      <c r="B533" s="336"/>
      <c r="C533" s="780" t="s">
        <v>675</v>
      </c>
      <c r="D533" s="666" t="s">
        <v>618</v>
      </c>
      <c r="E533" s="776" t="str">
        <f t="shared" si="78"/>
        <v>Gasóleo (l)Maquinaria forestal</v>
      </c>
      <c r="F533" s="714">
        <v>2.645</v>
      </c>
      <c r="G533" s="714">
        <v>4.7E-2</v>
      </c>
      <c r="H533" s="714">
        <v>0.11600000000000001</v>
      </c>
      <c r="I533" s="714">
        <v>2.645</v>
      </c>
      <c r="J533" s="714">
        <v>4.2999999999999997E-2</v>
      </c>
      <c r="K533" s="714">
        <v>0.11600000000000001</v>
      </c>
      <c r="L533" s="714">
        <v>2.645</v>
      </c>
      <c r="M533" s="714">
        <v>3.9E-2</v>
      </c>
      <c r="N533" s="714">
        <v>0.11600000000000001</v>
      </c>
      <c r="O533" s="714">
        <v>2.645</v>
      </c>
      <c r="P533" s="714">
        <v>3.5999999999999997E-2</v>
      </c>
      <c r="Q533" s="714">
        <v>0.11600000000000001</v>
      </c>
      <c r="R533" s="714">
        <v>2.4940000000000002</v>
      </c>
      <c r="S533" s="714">
        <v>3.5000000000000003E-2</v>
      </c>
      <c r="T533" s="714">
        <v>0.11600000000000001</v>
      </c>
      <c r="U533" s="714">
        <v>2.4689999999999999</v>
      </c>
      <c r="V533" s="714">
        <v>3.3000000000000002E-2</v>
      </c>
      <c r="W533" s="714">
        <v>0.11600000000000001</v>
      </c>
      <c r="X533" s="714">
        <v>2.5419999999999998</v>
      </c>
      <c r="Y533" s="714">
        <v>0.03</v>
      </c>
      <c r="Z533" s="714">
        <v>0.11600000000000001</v>
      </c>
      <c r="AA533" s="714">
        <v>2.5419999999999998</v>
      </c>
      <c r="AB533" s="714">
        <v>2.7E-2</v>
      </c>
      <c r="AC533" s="714">
        <v>0.11600000000000001</v>
      </c>
      <c r="AD533" s="714">
        <v>2.5419999999999998</v>
      </c>
      <c r="AE533" s="714">
        <v>2.4E-2</v>
      </c>
      <c r="AF533" s="714">
        <v>0.11600000000000001</v>
      </c>
      <c r="AG533" s="714">
        <v>2.5369999999999999</v>
      </c>
      <c r="AH533" s="714">
        <v>2.1000000000000001E-2</v>
      </c>
      <c r="AI533" s="714">
        <v>0.11600000000000001</v>
      </c>
      <c r="AJ533" s="714">
        <v>2.52</v>
      </c>
      <c r="AK533" s="714">
        <v>1.7999999999999999E-2</v>
      </c>
      <c r="AL533" s="714">
        <v>0.11600000000000001</v>
      </c>
      <c r="AM533" s="714">
        <v>2.4940000000000002</v>
      </c>
      <c r="AN533" s="714">
        <v>1.6E-2</v>
      </c>
      <c r="AO533" s="714">
        <v>0.11600000000000001</v>
      </c>
      <c r="AP533" s="781" t="s">
        <v>131</v>
      </c>
      <c r="AQ533" s="781" t="s">
        <v>131</v>
      </c>
      <c r="AR533" s="781" t="s">
        <v>131</v>
      </c>
      <c r="AS533" s="781" t="s">
        <v>131</v>
      </c>
      <c r="AT533" s="781" t="s">
        <v>131</v>
      </c>
      <c r="AU533" s="781" t="s">
        <v>131</v>
      </c>
      <c r="AV533" s="781" t="s">
        <v>131</v>
      </c>
      <c r="AW533" s="781" t="s">
        <v>131</v>
      </c>
      <c r="AX533" s="781" t="s">
        <v>131</v>
      </c>
      <c r="AY533" s="781" t="s">
        <v>131</v>
      </c>
      <c r="AZ533" s="781" t="s">
        <v>131</v>
      </c>
      <c r="BA533" s="781" t="s">
        <v>131</v>
      </c>
      <c r="BB533" s="966" t="s">
        <v>131</v>
      </c>
      <c r="BC533" s="966" t="s">
        <v>131</v>
      </c>
      <c r="BD533" s="966" t="s">
        <v>131</v>
      </c>
      <c r="BE533" s="966" t="s">
        <v>131</v>
      </c>
      <c r="BF533" s="966" t="s">
        <v>131</v>
      </c>
      <c r="BG533" s="966" t="s">
        <v>131</v>
      </c>
      <c r="BH533" s="913"/>
      <c r="BI533" s="913"/>
      <c r="BJ533" s="913"/>
      <c r="BK533" s="913"/>
      <c r="BL533" s="913"/>
      <c r="BM533" s="913"/>
    </row>
    <row r="534" spans="1:65" s="326" customFormat="1" ht="17.25" customHeight="1" x14ac:dyDescent="0.25">
      <c r="A534" s="336"/>
      <c r="B534" s="341"/>
      <c r="C534" s="780" t="s">
        <v>675</v>
      </c>
      <c r="D534" s="666" t="s">
        <v>680</v>
      </c>
      <c r="E534" s="776" t="str">
        <f t="shared" si="78"/>
        <v>Gasóleo (l)Maquinaria comercial, institucional e industrial</v>
      </c>
      <c r="F534" s="714">
        <v>2.645</v>
      </c>
      <c r="G534" s="714">
        <v>7.0999999999999994E-2</v>
      </c>
      <c r="H534" s="714">
        <v>0.114</v>
      </c>
      <c r="I534" s="714">
        <v>2.645</v>
      </c>
      <c r="J534" s="714">
        <v>6.2E-2</v>
      </c>
      <c r="K534" s="714">
        <v>0.114</v>
      </c>
      <c r="L534" s="714">
        <v>2.645</v>
      </c>
      <c r="M534" s="714">
        <v>5.5E-2</v>
      </c>
      <c r="N534" s="714">
        <v>0.114</v>
      </c>
      <c r="O534" s="714">
        <v>2.645</v>
      </c>
      <c r="P534" s="714">
        <v>5.0999999999999997E-2</v>
      </c>
      <c r="Q534" s="714">
        <v>0.114</v>
      </c>
      <c r="R534" s="714">
        <v>2.4940000000000002</v>
      </c>
      <c r="S534" s="714">
        <v>4.9000000000000002E-2</v>
      </c>
      <c r="T534" s="714">
        <v>0.114</v>
      </c>
      <c r="U534" s="714">
        <v>2.4689999999999999</v>
      </c>
      <c r="V534" s="714">
        <v>4.5999999999999999E-2</v>
      </c>
      <c r="W534" s="714">
        <v>0.114</v>
      </c>
      <c r="X534" s="714">
        <v>2.5419999999999998</v>
      </c>
      <c r="Y534" s="714">
        <v>4.2999999999999997E-2</v>
      </c>
      <c r="Z534" s="714">
        <v>0.114</v>
      </c>
      <c r="AA534" s="714">
        <v>2.5419999999999998</v>
      </c>
      <c r="AB534" s="714">
        <v>0.04</v>
      </c>
      <c r="AC534" s="714">
        <v>0.114</v>
      </c>
      <c r="AD534" s="714">
        <v>2.5419999999999998</v>
      </c>
      <c r="AE534" s="714">
        <v>3.6999999999999998E-2</v>
      </c>
      <c r="AF534" s="714">
        <v>0.114</v>
      </c>
      <c r="AG534" s="714">
        <v>2.5369999999999999</v>
      </c>
      <c r="AH534" s="714">
        <v>3.4000000000000002E-2</v>
      </c>
      <c r="AI534" s="714">
        <v>0.114</v>
      </c>
      <c r="AJ534" s="714">
        <v>2.52</v>
      </c>
      <c r="AK534" s="714">
        <v>3.1E-2</v>
      </c>
      <c r="AL534" s="714">
        <v>0.114</v>
      </c>
      <c r="AM534" s="714">
        <v>2.4940000000000002</v>
      </c>
      <c r="AN534" s="714">
        <v>2.8000000000000001E-2</v>
      </c>
      <c r="AO534" s="714">
        <v>0.114</v>
      </c>
      <c r="AP534" s="781" t="s">
        <v>131</v>
      </c>
      <c r="AQ534" s="781" t="s">
        <v>131</v>
      </c>
      <c r="AR534" s="781" t="s">
        <v>131</v>
      </c>
      <c r="AS534" s="781" t="s">
        <v>131</v>
      </c>
      <c r="AT534" s="781" t="s">
        <v>131</v>
      </c>
      <c r="AU534" s="781" t="s">
        <v>131</v>
      </c>
      <c r="AV534" s="781" t="s">
        <v>131</v>
      </c>
      <c r="AW534" s="781" t="s">
        <v>131</v>
      </c>
      <c r="AX534" s="781" t="s">
        <v>131</v>
      </c>
      <c r="AY534" s="781" t="s">
        <v>131</v>
      </c>
      <c r="AZ534" s="781" t="s">
        <v>131</v>
      </c>
      <c r="BA534" s="781" t="s">
        <v>131</v>
      </c>
      <c r="BB534" s="966" t="s">
        <v>131</v>
      </c>
      <c r="BC534" s="966" t="s">
        <v>131</v>
      </c>
      <c r="BD534" s="966" t="s">
        <v>131</v>
      </c>
      <c r="BE534" s="966" t="s">
        <v>131</v>
      </c>
      <c r="BF534" s="966" t="s">
        <v>131</v>
      </c>
      <c r="BG534" s="966" t="s">
        <v>131</v>
      </c>
      <c r="BH534" s="913"/>
      <c r="BI534" s="913"/>
      <c r="BJ534" s="913"/>
      <c r="BK534" s="913"/>
      <c r="BL534" s="913"/>
      <c r="BM534" s="913"/>
    </row>
    <row r="535" spans="1:65" s="326" customFormat="1" ht="17.25" customHeight="1" x14ac:dyDescent="0.25">
      <c r="A535" s="336"/>
      <c r="B535" s="341">
        <v>7.0000000000000007E-2</v>
      </c>
      <c r="C535" s="780" t="s">
        <v>341</v>
      </c>
      <c r="D535" s="782" t="s">
        <v>617</v>
      </c>
      <c r="E535" s="776" t="str">
        <f t="shared" si="78"/>
        <v>B7 (l)Maquinaria agrícola</v>
      </c>
      <c r="F535" s="781" t="s">
        <v>131</v>
      </c>
      <c r="G535" s="781" t="s">
        <v>131</v>
      </c>
      <c r="H535" s="781" t="s">
        <v>131</v>
      </c>
      <c r="I535" s="781" t="s">
        <v>131</v>
      </c>
      <c r="J535" s="781" t="s">
        <v>131</v>
      </c>
      <c r="K535" s="781" t="s">
        <v>131</v>
      </c>
      <c r="L535" s="781" t="s">
        <v>131</v>
      </c>
      <c r="M535" s="781" t="s">
        <v>131</v>
      </c>
      <c r="N535" s="781" t="s">
        <v>131</v>
      </c>
      <c r="O535" s="781" t="s">
        <v>131</v>
      </c>
      <c r="P535" s="781" t="s">
        <v>131</v>
      </c>
      <c r="Q535" s="781" t="s">
        <v>131</v>
      </c>
      <c r="R535" s="781" t="s">
        <v>131</v>
      </c>
      <c r="S535" s="781" t="s">
        <v>131</v>
      </c>
      <c r="T535" s="781" t="s">
        <v>131</v>
      </c>
      <c r="U535" s="781" t="s">
        <v>131</v>
      </c>
      <c r="V535" s="781" t="s">
        <v>131</v>
      </c>
      <c r="W535" s="781" t="s">
        <v>131</v>
      </c>
      <c r="X535" s="781" t="s">
        <v>131</v>
      </c>
      <c r="Y535" s="781" t="s">
        <v>131</v>
      </c>
      <c r="Z535" s="781" t="s">
        <v>131</v>
      </c>
      <c r="AA535" s="781" t="s">
        <v>131</v>
      </c>
      <c r="AB535" s="781" t="s">
        <v>131</v>
      </c>
      <c r="AC535" s="781" t="s">
        <v>131</v>
      </c>
      <c r="AD535" s="781" t="s">
        <v>131</v>
      </c>
      <c r="AE535" s="781" t="s">
        <v>131</v>
      </c>
      <c r="AF535" s="781" t="s">
        <v>131</v>
      </c>
      <c r="AG535" s="781" t="s">
        <v>131</v>
      </c>
      <c r="AH535" s="781" t="s">
        <v>131</v>
      </c>
      <c r="AI535" s="781" t="s">
        <v>131</v>
      </c>
      <c r="AJ535" s="781" t="s">
        <v>131</v>
      </c>
      <c r="AK535" s="781" t="s">
        <v>131</v>
      </c>
      <c r="AL535" s="781" t="s">
        <v>131</v>
      </c>
      <c r="AM535" s="781" t="s">
        <v>131</v>
      </c>
      <c r="AN535" s="781" t="s">
        <v>131</v>
      </c>
      <c r="AO535" s="781" t="s">
        <v>131</v>
      </c>
      <c r="AP535" s="714">
        <v>2.4689999999999999</v>
      </c>
      <c r="AQ535" s="714">
        <v>3.2000000000000001E-2</v>
      </c>
      <c r="AR535" s="714">
        <v>0.11600000000000001</v>
      </c>
      <c r="AS535" s="714">
        <v>2.4689999999999999</v>
      </c>
      <c r="AT535" s="714">
        <v>2.7E-2</v>
      </c>
      <c r="AU535" s="714">
        <v>0.11600000000000001</v>
      </c>
      <c r="AV535" s="714">
        <v>2.468</v>
      </c>
      <c r="AW535" s="714">
        <v>2.5000000000000001E-2</v>
      </c>
      <c r="AX535" s="714">
        <v>0.11600000000000001</v>
      </c>
      <c r="AY535" s="714">
        <v>2.468</v>
      </c>
      <c r="AZ535" s="714">
        <v>2.5000000000000001E-2</v>
      </c>
      <c r="BA535" s="715">
        <v>0.11600000000000001</v>
      </c>
      <c r="BB535" s="964">
        <v>2.4689999999999999</v>
      </c>
      <c r="BC535" s="964">
        <v>2.4E-2</v>
      </c>
      <c r="BD535" s="965">
        <v>0.11600000000000001</v>
      </c>
      <c r="BE535" s="965">
        <v>2.4689999999999999</v>
      </c>
      <c r="BF535" s="965">
        <v>2.4E-2</v>
      </c>
      <c r="BG535" s="965">
        <v>0.11600000000000001</v>
      </c>
      <c r="BH535" s="913"/>
      <c r="BI535" s="913"/>
      <c r="BJ535" s="913"/>
      <c r="BK535" s="913"/>
      <c r="BL535" s="913"/>
      <c r="BM535" s="913"/>
    </row>
    <row r="536" spans="1:65" s="326" customFormat="1" ht="17.25" customHeight="1" x14ac:dyDescent="0.25">
      <c r="A536" s="336"/>
      <c r="B536" s="341">
        <v>7.0000000000000007E-2</v>
      </c>
      <c r="C536" s="780" t="s">
        <v>341</v>
      </c>
      <c r="D536" s="783" t="s">
        <v>618</v>
      </c>
      <c r="E536" s="776" t="str">
        <f t="shared" si="78"/>
        <v>B7 (l)Maquinaria forestal</v>
      </c>
      <c r="F536" s="781" t="s">
        <v>131</v>
      </c>
      <c r="G536" s="781" t="s">
        <v>131</v>
      </c>
      <c r="H536" s="781" t="s">
        <v>131</v>
      </c>
      <c r="I536" s="781" t="s">
        <v>131</v>
      </c>
      <c r="J536" s="781" t="s">
        <v>131</v>
      </c>
      <c r="K536" s="781" t="s">
        <v>131</v>
      </c>
      <c r="L536" s="781" t="s">
        <v>131</v>
      </c>
      <c r="M536" s="781" t="s">
        <v>131</v>
      </c>
      <c r="N536" s="781" t="s">
        <v>131</v>
      </c>
      <c r="O536" s="781" t="s">
        <v>131</v>
      </c>
      <c r="P536" s="781" t="s">
        <v>131</v>
      </c>
      <c r="Q536" s="781" t="s">
        <v>131</v>
      </c>
      <c r="R536" s="781" t="s">
        <v>131</v>
      </c>
      <c r="S536" s="781" t="s">
        <v>131</v>
      </c>
      <c r="T536" s="781" t="s">
        <v>131</v>
      </c>
      <c r="U536" s="781" t="s">
        <v>131</v>
      </c>
      <c r="V536" s="781" t="s">
        <v>131</v>
      </c>
      <c r="W536" s="781" t="s">
        <v>131</v>
      </c>
      <c r="X536" s="781" t="s">
        <v>131</v>
      </c>
      <c r="Y536" s="781" t="s">
        <v>131</v>
      </c>
      <c r="Z536" s="781" t="s">
        <v>131</v>
      </c>
      <c r="AA536" s="781" t="s">
        <v>131</v>
      </c>
      <c r="AB536" s="781" t="s">
        <v>131</v>
      </c>
      <c r="AC536" s="781" t="s">
        <v>131</v>
      </c>
      <c r="AD536" s="781" t="s">
        <v>131</v>
      </c>
      <c r="AE536" s="781" t="s">
        <v>131</v>
      </c>
      <c r="AF536" s="781" t="s">
        <v>131</v>
      </c>
      <c r="AG536" s="781" t="s">
        <v>131</v>
      </c>
      <c r="AH536" s="781" t="s">
        <v>131</v>
      </c>
      <c r="AI536" s="781" t="s">
        <v>131</v>
      </c>
      <c r="AJ536" s="781" t="s">
        <v>131</v>
      </c>
      <c r="AK536" s="781" t="s">
        <v>131</v>
      </c>
      <c r="AL536" s="781" t="s">
        <v>131</v>
      </c>
      <c r="AM536" s="781" t="s">
        <v>131</v>
      </c>
      <c r="AN536" s="781" t="s">
        <v>131</v>
      </c>
      <c r="AO536" s="781" t="s">
        <v>131</v>
      </c>
      <c r="AP536" s="714">
        <v>2.4689999999999999</v>
      </c>
      <c r="AQ536" s="714">
        <v>1.4999999999999999E-2</v>
      </c>
      <c r="AR536" s="714">
        <v>0.11600000000000001</v>
      </c>
      <c r="AS536" s="714">
        <v>2.4689999999999999</v>
      </c>
      <c r="AT536" s="714">
        <v>1.4E-2</v>
      </c>
      <c r="AU536" s="714">
        <v>0.11600000000000001</v>
      </c>
      <c r="AV536" s="714">
        <v>2.468</v>
      </c>
      <c r="AW536" s="714">
        <v>1.2999999999999999E-2</v>
      </c>
      <c r="AX536" s="714">
        <v>0.11600000000000001</v>
      </c>
      <c r="AY536" s="714">
        <v>2.468</v>
      </c>
      <c r="AZ536" s="714">
        <v>1.2999999999999999E-2</v>
      </c>
      <c r="BA536" s="715">
        <v>0.11600000000000001</v>
      </c>
      <c r="BB536" s="964">
        <v>2.4689999999999999</v>
      </c>
      <c r="BC536" s="964">
        <v>1.2999999999999999E-2</v>
      </c>
      <c r="BD536" s="965">
        <v>0.11600000000000001</v>
      </c>
      <c r="BE536" s="965">
        <v>2.4689999999999999</v>
      </c>
      <c r="BF536" s="965">
        <v>1.2999999999999999E-2</v>
      </c>
      <c r="BG536" s="965">
        <v>0.11600000000000001</v>
      </c>
      <c r="BH536" s="913"/>
      <c r="BI536" s="913"/>
      <c r="BJ536" s="913"/>
      <c r="BK536" s="913"/>
      <c r="BL536" s="913"/>
      <c r="BM536" s="913"/>
    </row>
    <row r="537" spans="1:65" s="326" customFormat="1" ht="17.25" customHeight="1" x14ac:dyDescent="0.25">
      <c r="A537" s="336"/>
      <c r="B537" s="341">
        <v>7.0000000000000007E-2</v>
      </c>
      <c r="C537" s="780" t="s">
        <v>341</v>
      </c>
      <c r="D537" s="783" t="s">
        <v>680</v>
      </c>
      <c r="E537" s="776" t="str">
        <f t="shared" si="78"/>
        <v>B7 (l)Maquinaria comercial, institucional e industrial</v>
      </c>
      <c r="F537" s="781" t="s">
        <v>131</v>
      </c>
      <c r="G537" s="781" t="s">
        <v>131</v>
      </c>
      <c r="H537" s="781" t="s">
        <v>131</v>
      </c>
      <c r="I537" s="781" t="s">
        <v>131</v>
      </c>
      <c r="J537" s="781" t="s">
        <v>131</v>
      </c>
      <c r="K537" s="781" t="s">
        <v>131</v>
      </c>
      <c r="L537" s="781" t="s">
        <v>131</v>
      </c>
      <c r="M537" s="781" t="s">
        <v>131</v>
      </c>
      <c r="N537" s="781" t="s">
        <v>131</v>
      </c>
      <c r="O537" s="781" t="s">
        <v>131</v>
      </c>
      <c r="P537" s="781" t="s">
        <v>131</v>
      </c>
      <c r="Q537" s="781" t="s">
        <v>131</v>
      </c>
      <c r="R537" s="781" t="s">
        <v>131</v>
      </c>
      <c r="S537" s="781" t="s">
        <v>131</v>
      </c>
      <c r="T537" s="781" t="s">
        <v>131</v>
      </c>
      <c r="U537" s="781" t="s">
        <v>131</v>
      </c>
      <c r="V537" s="781" t="s">
        <v>131</v>
      </c>
      <c r="W537" s="781" t="s">
        <v>131</v>
      </c>
      <c r="X537" s="781" t="s">
        <v>131</v>
      </c>
      <c r="Y537" s="781" t="s">
        <v>131</v>
      </c>
      <c r="Z537" s="781" t="s">
        <v>131</v>
      </c>
      <c r="AA537" s="781" t="s">
        <v>131</v>
      </c>
      <c r="AB537" s="781" t="s">
        <v>131</v>
      </c>
      <c r="AC537" s="781" t="s">
        <v>131</v>
      </c>
      <c r="AD537" s="781" t="s">
        <v>131</v>
      </c>
      <c r="AE537" s="781" t="s">
        <v>131</v>
      </c>
      <c r="AF537" s="781" t="s">
        <v>131</v>
      </c>
      <c r="AG537" s="781" t="s">
        <v>131</v>
      </c>
      <c r="AH537" s="781" t="s">
        <v>131</v>
      </c>
      <c r="AI537" s="781" t="s">
        <v>131</v>
      </c>
      <c r="AJ537" s="781" t="s">
        <v>131</v>
      </c>
      <c r="AK537" s="781" t="s">
        <v>131</v>
      </c>
      <c r="AL537" s="781" t="s">
        <v>131</v>
      </c>
      <c r="AM537" s="781" t="s">
        <v>131</v>
      </c>
      <c r="AN537" s="781" t="s">
        <v>131</v>
      </c>
      <c r="AO537" s="781" t="s">
        <v>131</v>
      </c>
      <c r="AP537" s="714">
        <v>2.4689999999999999</v>
      </c>
      <c r="AQ537" s="714">
        <v>2.5999999999999999E-2</v>
      </c>
      <c r="AR537" s="714">
        <v>0.114</v>
      </c>
      <c r="AS537" s="714">
        <v>2.4689999999999999</v>
      </c>
      <c r="AT537" s="714">
        <v>2.4E-2</v>
      </c>
      <c r="AU537" s="714">
        <v>0.114</v>
      </c>
      <c r="AV537" s="714">
        <v>2.468</v>
      </c>
      <c r="AW537" s="714">
        <v>2.1999999999999999E-2</v>
      </c>
      <c r="AX537" s="714">
        <v>0.114</v>
      </c>
      <c r="AY537" s="714">
        <v>2.468</v>
      </c>
      <c r="AZ537" s="714">
        <v>2.1999999999999999E-2</v>
      </c>
      <c r="BA537" s="715">
        <v>0.114</v>
      </c>
      <c r="BB537" s="964">
        <v>2.4689999999999999</v>
      </c>
      <c r="BC537" s="964">
        <v>2.1999999999999999E-2</v>
      </c>
      <c r="BD537" s="965">
        <v>0.114</v>
      </c>
      <c r="BE537" s="965">
        <v>2.4689999999999999</v>
      </c>
      <c r="BF537" s="965">
        <v>2.1999999999999999E-2</v>
      </c>
      <c r="BG537" s="965">
        <v>0.114</v>
      </c>
      <c r="BH537" s="913"/>
      <c r="BI537" s="913"/>
      <c r="BJ537" s="913"/>
      <c r="BK537" s="913"/>
      <c r="BL537" s="913"/>
      <c r="BM537" s="913"/>
    </row>
    <row r="538" spans="1:65" s="326" customFormat="1" ht="17.25" customHeight="1" x14ac:dyDescent="0.25">
      <c r="A538" s="336"/>
      <c r="B538" s="341">
        <v>0.1</v>
      </c>
      <c r="C538" s="780" t="s">
        <v>212</v>
      </c>
      <c r="D538" s="666" t="s">
        <v>617</v>
      </c>
      <c r="E538" s="776" t="str">
        <f t="shared" si="78"/>
        <v>B10 (l)Maquinaria agrícola</v>
      </c>
      <c r="F538" s="781" t="s">
        <v>131</v>
      </c>
      <c r="G538" s="781" t="s">
        <v>131</v>
      </c>
      <c r="H538" s="781" t="s">
        <v>131</v>
      </c>
      <c r="I538" s="781" t="s">
        <v>131</v>
      </c>
      <c r="J538" s="781" t="s">
        <v>131</v>
      </c>
      <c r="K538" s="781" t="s">
        <v>131</v>
      </c>
      <c r="L538" s="781" t="s">
        <v>131</v>
      </c>
      <c r="M538" s="781" t="s">
        <v>131</v>
      </c>
      <c r="N538" s="781" t="s">
        <v>131</v>
      </c>
      <c r="O538" s="781" t="s">
        <v>131</v>
      </c>
      <c r="P538" s="781" t="s">
        <v>131</v>
      </c>
      <c r="Q538" s="781" t="s">
        <v>131</v>
      </c>
      <c r="R538" s="781" t="s">
        <v>131</v>
      </c>
      <c r="S538" s="781" t="s">
        <v>131</v>
      </c>
      <c r="T538" s="781" t="s">
        <v>131</v>
      </c>
      <c r="U538" s="781" t="s">
        <v>131</v>
      </c>
      <c r="V538" s="781" t="s">
        <v>131</v>
      </c>
      <c r="W538" s="781" t="s">
        <v>131</v>
      </c>
      <c r="X538" s="781" t="s">
        <v>131</v>
      </c>
      <c r="Y538" s="781" t="s">
        <v>131</v>
      </c>
      <c r="Z538" s="781" t="s">
        <v>131</v>
      </c>
      <c r="AA538" s="781" t="s">
        <v>131</v>
      </c>
      <c r="AB538" s="781" t="s">
        <v>131</v>
      </c>
      <c r="AC538" s="781" t="s">
        <v>131</v>
      </c>
      <c r="AD538" s="781" t="s">
        <v>131</v>
      </c>
      <c r="AE538" s="781" t="s">
        <v>131</v>
      </c>
      <c r="AF538" s="781" t="s">
        <v>131</v>
      </c>
      <c r="AG538" s="781" t="s">
        <v>131</v>
      </c>
      <c r="AH538" s="781" t="s">
        <v>131</v>
      </c>
      <c r="AI538" s="781" t="s">
        <v>131</v>
      </c>
      <c r="AJ538" s="781" t="s">
        <v>131</v>
      </c>
      <c r="AK538" s="781" t="s">
        <v>131</v>
      </c>
      <c r="AL538" s="781" t="s">
        <v>131</v>
      </c>
      <c r="AM538" s="781" t="s">
        <v>131</v>
      </c>
      <c r="AN538" s="781" t="s">
        <v>131</v>
      </c>
      <c r="AO538" s="781" t="s">
        <v>131</v>
      </c>
      <c r="AP538" s="714">
        <v>2.3940000000000001</v>
      </c>
      <c r="AQ538" s="714">
        <v>3.2000000000000001E-2</v>
      </c>
      <c r="AR538" s="714">
        <v>0.11600000000000001</v>
      </c>
      <c r="AS538" s="714">
        <v>2.3940000000000001</v>
      </c>
      <c r="AT538" s="714">
        <v>2.7E-2</v>
      </c>
      <c r="AU538" s="714">
        <v>0.11600000000000001</v>
      </c>
      <c r="AV538" s="714">
        <v>2.3919999999999999</v>
      </c>
      <c r="AW538" s="714">
        <v>2.5000000000000001E-2</v>
      </c>
      <c r="AX538" s="714">
        <v>0.11600000000000001</v>
      </c>
      <c r="AY538" s="714">
        <v>2.3919999999999999</v>
      </c>
      <c r="AZ538" s="714">
        <v>2.5000000000000001E-2</v>
      </c>
      <c r="BA538" s="715">
        <v>0.11600000000000001</v>
      </c>
      <c r="BB538" s="964">
        <v>2.3940000000000001</v>
      </c>
      <c r="BC538" s="964">
        <v>2.4E-2</v>
      </c>
      <c r="BD538" s="965">
        <v>0.11600000000000001</v>
      </c>
      <c r="BE538" s="965">
        <v>2.3940000000000001</v>
      </c>
      <c r="BF538" s="965">
        <v>2.4E-2</v>
      </c>
      <c r="BG538" s="965">
        <v>0.11600000000000001</v>
      </c>
      <c r="BH538" s="913"/>
      <c r="BI538" s="913"/>
      <c r="BJ538" s="913"/>
      <c r="BK538" s="913"/>
      <c r="BL538" s="913"/>
      <c r="BM538" s="913"/>
    </row>
    <row r="539" spans="1:65" s="326" customFormat="1" ht="17.25" customHeight="1" x14ac:dyDescent="0.25">
      <c r="A539" s="336"/>
      <c r="B539" s="341">
        <v>0.1</v>
      </c>
      <c r="C539" s="780" t="s">
        <v>212</v>
      </c>
      <c r="D539" s="666" t="s">
        <v>618</v>
      </c>
      <c r="E539" s="776" t="str">
        <f t="shared" si="78"/>
        <v>B10 (l)Maquinaria forestal</v>
      </c>
      <c r="F539" s="781" t="s">
        <v>131</v>
      </c>
      <c r="G539" s="781" t="s">
        <v>131</v>
      </c>
      <c r="H539" s="781" t="s">
        <v>131</v>
      </c>
      <c r="I539" s="781" t="s">
        <v>131</v>
      </c>
      <c r="J539" s="781" t="s">
        <v>131</v>
      </c>
      <c r="K539" s="781" t="s">
        <v>131</v>
      </c>
      <c r="L539" s="781" t="s">
        <v>131</v>
      </c>
      <c r="M539" s="781" t="s">
        <v>131</v>
      </c>
      <c r="N539" s="781" t="s">
        <v>131</v>
      </c>
      <c r="O539" s="781" t="s">
        <v>131</v>
      </c>
      <c r="P539" s="781" t="s">
        <v>131</v>
      </c>
      <c r="Q539" s="781" t="s">
        <v>131</v>
      </c>
      <c r="R539" s="781" t="s">
        <v>131</v>
      </c>
      <c r="S539" s="781" t="s">
        <v>131</v>
      </c>
      <c r="T539" s="781" t="s">
        <v>131</v>
      </c>
      <c r="U539" s="781" t="s">
        <v>131</v>
      </c>
      <c r="V539" s="781" t="s">
        <v>131</v>
      </c>
      <c r="W539" s="781" t="s">
        <v>131</v>
      </c>
      <c r="X539" s="781" t="s">
        <v>131</v>
      </c>
      <c r="Y539" s="781" t="s">
        <v>131</v>
      </c>
      <c r="Z539" s="781" t="s">
        <v>131</v>
      </c>
      <c r="AA539" s="781" t="s">
        <v>131</v>
      </c>
      <c r="AB539" s="781" t="s">
        <v>131</v>
      </c>
      <c r="AC539" s="781" t="s">
        <v>131</v>
      </c>
      <c r="AD539" s="781" t="s">
        <v>131</v>
      </c>
      <c r="AE539" s="781" t="s">
        <v>131</v>
      </c>
      <c r="AF539" s="781" t="s">
        <v>131</v>
      </c>
      <c r="AG539" s="781" t="s">
        <v>131</v>
      </c>
      <c r="AH539" s="781" t="s">
        <v>131</v>
      </c>
      <c r="AI539" s="781" t="s">
        <v>131</v>
      </c>
      <c r="AJ539" s="781" t="s">
        <v>131</v>
      </c>
      <c r="AK539" s="781" t="s">
        <v>131</v>
      </c>
      <c r="AL539" s="781" t="s">
        <v>131</v>
      </c>
      <c r="AM539" s="781" t="s">
        <v>131</v>
      </c>
      <c r="AN539" s="781" t="s">
        <v>131</v>
      </c>
      <c r="AO539" s="781" t="s">
        <v>131</v>
      </c>
      <c r="AP539" s="714">
        <v>2.3940000000000001</v>
      </c>
      <c r="AQ539" s="714">
        <v>1.4999999999999999E-2</v>
      </c>
      <c r="AR539" s="714">
        <v>0.11600000000000001</v>
      </c>
      <c r="AS539" s="714">
        <v>2.3940000000000001</v>
      </c>
      <c r="AT539" s="714">
        <v>1.4E-2</v>
      </c>
      <c r="AU539" s="714">
        <v>0.11600000000000001</v>
      </c>
      <c r="AV539" s="714">
        <v>2.3919999999999999</v>
      </c>
      <c r="AW539" s="714">
        <v>1.2999999999999999E-2</v>
      </c>
      <c r="AX539" s="714">
        <v>0.11600000000000001</v>
      </c>
      <c r="AY539" s="714">
        <v>2.3919999999999999</v>
      </c>
      <c r="AZ539" s="714">
        <v>1.2999999999999999E-2</v>
      </c>
      <c r="BA539" s="715">
        <v>0.11600000000000001</v>
      </c>
      <c r="BB539" s="964">
        <v>2.3940000000000001</v>
      </c>
      <c r="BC539" s="964">
        <v>1.2999999999999999E-2</v>
      </c>
      <c r="BD539" s="965">
        <v>0.11600000000000001</v>
      </c>
      <c r="BE539" s="965">
        <v>2.3940000000000001</v>
      </c>
      <c r="BF539" s="965">
        <v>1.2999999999999999E-2</v>
      </c>
      <c r="BG539" s="965">
        <v>0.11600000000000001</v>
      </c>
      <c r="BH539" s="913"/>
      <c r="BI539" s="913"/>
      <c r="BJ539" s="913"/>
      <c r="BK539" s="913"/>
      <c r="BL539" s="913"/>
      <c r="BM539" s="913"/>
    </row>
    <row r="540" spans="1:65" s="326" customFormat="1" ht="17.25" customHeight="1" x14ac:dyDescent="0.25">
      <c r="A540" s="336"/>
      <c r="B540" s="341">
        <v>0.1</v>
      </c>
      <c r="C540" s="780" t="s">
        <v>212</v>
      </c>
      <c r="D540" s="666" t="s">
        <v>680</v>
      </c>
      <c r="E540" s="776" t="str">
        <f t="shared" si="78"/>
        <v>B10 (l)Maquinaria comercial, institucional e industrial</v>
      </c>
      <c r="F540" s="781" t="s">
        <v>131</v>
      </c>
      <c r="G540" s="781" t="s">
        <v>131</v>
      </c>
      <c r="H540" s="781" t="s">
        <v>131</v>
      </c>
      <c r="I540" s="781" t="s">
        <v>131</v>
      </c>
      <c r="J540" s="781" t="s">
        <v>131</v>
      </c>
      <c r="K540" s="781" t="s">
        <v>131</v>
      </c>
      <c r="L540" s="781" t="s">
        <v>131</v>
      </c>
      <c r="M540" s="781" t="s">
        <v>131</v>
      </c>
      <c r="N540" s="781" t="s">
        <v>131</v>
      </c>
      <c r="O540" s="781" t="s">
        <v>131</v>
      </c>
      <c r="P540" s="781" t="s">
        <v>131</v>
      </c>
      <c r="Q540" s="781" t="s">
        <v>131</v>
      </c>
      <c r="R540" s="781" t="s">
        <v>131</v>
      </c>
      <c r="S540" s="781" t="s">
        <v>131</v>
      </c>
      <c r="T540" s="781" t="s">
        <v>131</v>
      </c>
      <c r="U540" s="781" t="s">
        <v>131</v>
      </c>
      <c r="V540" s="781" t="s">
        <v>131</v>
      </c>
      <c r="W540" s="781" t="s">
        <v>131</v>
      </c>
      <c r="X540" s="781" t="s">
        <v>131</v>
      </c>
      <c r="Y540" s="781" t="s">
        <v>131</v>
      </c>
      <c r="Z540" s="781" t="s">
        <v>131</v>
      </c>
      <c r="AA540" s="781" t="s">
        <v>131</v>
      </c>
      <c r="AB540" s="781" t="s">
        <v>131</v>
      </c>
      <c r="AC540" s="781" t="s">
        <v>131</v>
      </c>
      <c r="AD540" s="781" t="s">
        <v>131</v>
      </c>
      <c r="AE540" s="781" t="s">
        <v>131</v>
      </c>
      <c r="AF540" s="781" t="s">
        <v>131</v>
      </c>
      <c r="AG540" s="781" t="s">
        <v>131</v>
      </c>
      <c r="AH540" s="781" t="s">
        <v>131</v>
      </c>
      <c r="AI540" s="781" t="s">
        <v>131</v>
      </c>
      <c r="AJ540" s="781" t="s">
        <v>131</v>
      </c>
      <c r="AK540" s="781" t="s">
        <v>131</v>
      </c>
      <c r="AL540" s="781" t="s">
        <v>131</v>
      </c>
      <c r="AM540" s="781" t="s">
        <v>131</v>
      </c>
      <c r="AN540" s="781" t="s">
        <v>131</v>
      </c>
      <c r="AO540" s="781" t="s">
        <v>131</v>
      </c>
      <c r="AP540" s="714">
        <v>2.3940000000000001</v>
      </c>
      <c r="AQ540" s="714">
        <v>2.5999999999999999E-2</v>
      </c>
      <c r="AR540" s="714">
        <v>0.114</v>
      </c>
      <c r="AS540" s="714">
        <v>2.3940000000000001</v>
      </c>
      <c r="AT540" s="714">
        <v>2.4E-2</v>
      </c>
      <c r="AU540" s="714">
        <v>0.114</v>
      </c>
      <c r="AV540" s="714">
        <v>2.3919999999999999</v>
      </c>
      <c r="AW540" s="714">
        <v>2.1999999999999999E-2</v>
      </c>
      <c r="AX540" s="714">
        <v>0.114</v>
      </c>
      <c r="AY540" s="714">
        <v>2.3919999999999999</v>
      </c>
      <c r="AZ540" s="714">
        <v>2.1999999999999999E-2</v>
      </c>
      <c r="BA540" s="715">
        <v>0.114</v>
      </c>
      <c r="BB540" s="964">
        <v>2.3940000000000001</v>
      </c>
      <c r="BC540" s="964">
        <v>2.1999999999999999E-2</v>
      </c>
      <c r="BD540" s="965">
        <v>0.114</v>
      </c>
      <c r="BE540" s="965">
        <v>2.3940000000000001</v>
      </c>
      <c r="BF540" s="965">
        <v>2.1999999999999999E-2</v>
      </c>
      <c r="BG540" s="965">
        <v>0.114</v>
      </c>
      <c r="BH540" s="913"/>
      <c r="BI540" s="913"/>
      <c r="BJ540" s="913"/>
      <c r="BK540" s="913"/>
      <c r="BL540" s="913"/>
      <c r="BM540" s="913"/>
    </row>
    <row r="541" spans="1:65" s="326" customFormat="1" ht="17.25" customHeight="1" x14ac:dyDescent="0.25">
      <c r="A541" s="336"/>
      <c r="B541" s="341">
        <v>0.2</v>
      </c>
      <c r="C541" s="780" t="s">
        <v>480</v>
      </c>
      <c r="D541" s="666" t="s">
        <v>617</v>
      </c>
      <c r="E541" s="776" t="str">
        <f t="shared" si="78"/>
        <v>B20 (l)Maquinaria agrícola</v>
      </c>
      <c r="F541" s="781" t="s">
        <v>131</v>
      </c>
      <c r="G541" s="781" t="s">
        <v>131</v>
      </c>
      <c r="H541" s="781" t="s">
        <v>131</v>
      </c>
      <c r="I541" s="781" t="s">
        <v>131</v>
      </c>
      <c r="J541" s="781" t="s">
        <v>131</v>
      </c>
      <c r="K541" s="781" t="s">
        <v>131</v>
      </c>
      <c r="L541" s="781" t="s">
        <v>131</v>
      </c>
      <c r="M541" s="781" t="s">
        <v>131</v>
      </c>
      <c r="N541" s="781" t="s">
        <v>131</v>
      </c>
      <c r="O541" s="781" t="s">
        <v>131</v>
      </c>
      <c r="P541" s="781" t="s">
        <v>131</v>
      </c>
      <c r="Q541" s="781" t="s">
        <v>131</v>
      </c>
      <c r="R541" s="781" t="s">
        <v>131</v>
      </c>
      <c r="S541" s="781" t="s">
        <v>131</v>
      </c>
      <c r="T541" s="781" t="s">
        <v>131</v>
      </c>
      <c r="U541" s="781" t="s">
        <v>131</v>
      </c>
      <c r="V541" s="781" t="s">
        <v>131</v>
      </c>
      <c r="W541" s="781" t="s">
        <v>131</v>
      </c>
      <c r="X541" s="781" t="s">
        <v>131</v>
      </c>
      <c r="Y541" s="781" t="s">
        <v>131</v>
      </c>
      <c r="Z541" s="781" t="s">
        <v>131</v>
      </c>
      <c r="AA541" s="781" t="s">
        <v>131</v>
      </c>
      <c r="AB541" s="781" t="s">
        <v>131</v>
      </c>
      <c r="AC541" s="781" t="s">
        <v>131</v>
      </c>
      <c r="AD541" s="781" t="s">
        <v>131</v>
      </c>
      <c r="AE541" s="781" t="s">
        <v>131</v>
      </c>
      <c r="AF541" s="781" t="s">
        <v>131</v>
      </c>
      <c r="AG541" s="781" t="s">
        <v>131</v>
      </c>
      <c r="AH541" s="781" t="s">
        <v>131</v>
      </c>
      <c r="AI541" s="781" t="s">
        <v>131</v>
      </c>
      <c r="AJ541" s="781" t="s">
        <v>131</v>
      </c>
      <c r="AK541" s="781" t="s">
        <v>131</v>
      </c>
      <c r="AL541" s="781" t="s">
        <v>131</v>
      </c>
      <c r="AM541" s="781" t="s">
        <v>131</v>
      </c>
      <c r="AN541" s="781" t="s">
        <v>131</v>
      </c>
      <c r="AO541" s="781" t="s">
        <v>131</v>
      </c>
      <c r="AP541" s="714">
        <v>2.1429999999999998</v>
      </c>
      <c r="AQ541" s="714">
        <v>3.2000000000000001E-2</v>
      </c>
      <c r="AR541" s="714">
        <v>0.11600000000000001</v>
      </c>
      <c r="AS541" s="714">
        <v>2.1429999999999998</v>
      </c>
      <c r="AT541" s="714">
        <v>2.7E-2</v>
      </c>
      <c r="AU541" s="714">
        <v>0.11600000000000001</v>
      </c>
      <c r="AV541" s="714">
        <v>2.14</v>
      </c>
      <c r="AW541" s="714">
        <v>2.5000000000000001E-2</v>
      </c>
      <c r="AX541" s="714">
        <v>0.11600000000000001</v>
      </c>
      <c r="AY541" s="714">
        <v>2.1389999999999998</v>
      </c>
      <c r="AZ541" s="714">
        <v>2.5000000000000001E-2</v>
      </c>
      <c r="BA541" s="715">
        <v>0.11600000000000001</v>
      </c>
      <c r="BB541" s="964">
        <v>2.1429999999999998</v>
      </c>
      <c r="BC541" s="964">
        <v>2.4E-2</v>
      </c>
      <c r="BD541" s="965">
        <v>0.11600000000000001</v>
      </c>
      <c r="BE541" s="965">
        <v>2.1429999999999998</v>
      </c>
      <c r="BF541" s="965">
        <v>2.4E-2</v>
      </c>
      <c r="BG541" s="965">
        <v>0.11600000000000001</v>
      </c>
      <c r="BH541" s="913"/>
      <c r="BI541" s="913"/>
      <c r="BJ541" s="913"/>
      <c r="BK541" s="913"/>
      <c r="BL541" s="913"/>
      <c r="BM541" s="913"/>
    </row>
    <row r="542" spans="1:65" s="326" customFormat="1" ht="17.25" customHeight="1" x14ac:dyDescent="0.25">
      <c r="A542" s="336"/>
      <c r="B542" s="341">
        <v>0.2</v>
      </c>
      <c r="C542" s="780" t="s">
        <v>480</v>
      </c>
      <c r="D542" s="666" t="s">
        <v>618</v>
      </c>
      <c r="E542" s="776" t="str">
        <f t="shared" si="78"/>
        <v>B20 (l)Maquinaria forestal</v>
      </c>
      <c r="F542" s="781" t="s">
        <v>131</v>
      </c>
      <c r="G542" s="781" t="s">
        <v>131</v>
      </c>
      <c r="H542" s="781" t="s">
        <v>131</v>
      </c>
      <c r="I542" s="781" t="s">
        <v>131</v>
      </c>
      <c r="J542" s="781" t="s">
        <v>131</v>
      </c>
      <c r="K542" s="781" t="s">
        <v>131</v>
      </c>
      <c r="L542" s="781" t="s">
        <v>131</v>
      </c>
      <c r="M542" s="781" t="s">
        <v>131</v>
      </c>
      <c r="N542" s="781" t="s">
        <v>131</v>
      </c>
      <c r="O542" s="781" t="s">
        <v>131</v>
      </c>
      <c r="P542" s="781" t="s">
        <v>131</v>
      </c>
      <c r="Q542" s="781" t="s">
        <v>131</v>
      </c>
      <c r="R542" s="781" t="s">
        <v>131</v>
      </c>
      <c r="S542" s="781" t="s">
        <v>131</v>
      </c>
      <c r="T542" s="781" t="s">
        <v>131</v>
      </c>
      <c r="U542" s="781" t="s">
        <v>131</v>
      </c>
      <c r="V542" s="781" t="s">
        <v>131</v>
      </c>
      <c r="W542" s="781" t="s">
        <v>131</v>
      </c>
      <c r="X542" s="781" t="s">
        <v>131</v>
      </c>
      <c r="Y542" s="781" t="s">
        <v>131</v>
      </c>
      <c r="Z542" s="781" t="s">
        <v>131</v>
      </c>
      <c r="AA542" s="781" t="s">
        <v>131</v>
      </c>
      <c r="AB542" s="781" t="s">
        <v>131</v>
      </c>
      <c r="AC542" s="781" t="s">
        <v>131</v>
      </c>
      <c r="AD542" s="781" t="s">
        <v>131</v>
      </c>
      <c r="AE542" s="781" t="s">
        <v>131</v>
      </c>
      <c r="AF542" s="781" t="s">
        <v>131</v>
      </c>
      <c r="AG542" s="781" t="s">
        <v>131</v>
      </c>
      <c r="AH542" s="781" t="s">
        <v>131</v>
      </c>
      <c r="AI542" s="781" t="s">
        <v>131</v>
      </c>
      <c r="AJ542" s="781" t="s">
        <v>131</v>
      </c>
      <c r="AK542" s="781" t="s">
        <v>131</v>
      </c>
      <c r="AL542" s="781" t="s">
        <v>131</v>
      </c>
      <c r="AM542" s="781" t="s">
        <v>131</v>
      </c>
      <c r="AN542" s="781" t="s">
        <v>131</v>
      </c>
      <c r="AO542" s="781" t="s">
        <v>131</v>
      </c>
      <c r="AP542" s="714">
        <v>2.1429999999999998</v>
      </c>
      <c r="AQ542" s="714">
        <v>1.4999999999999999E-2</v>
      </c>
      <c r="AR542" s="714">
        <v>0.11600000000000001</v>
      </c>
      <c r="AS542" s="714">
        <v>2.1429999999999998</v>
      </c>
      <c r="AT542" s="714">
        <v>1.4E-2</v>
      </c>
      <c r="AU542" s="714">
        <v>0.11600000000000001</v>
      </c>
      <c r="AV542" s="714">
        <v>2.14</v>
      </c>
      <c r="AW542" s="714">
        <v>1.2999999999999999E-2</v>
      </c>
      <c r="AX542" s="714">
        <v>0.11600000000000001</v>
      </c>
      <c r="AY542" s="714">
        <v>2.1389999999999998</v>
      </c>
      <c r="AZ542" s="714">
        <v>1.2999999999999999E-2</v>
      </c>
      <c r="BA542" s="715">
        <v>0.11600000000000001</v>
      </c>
      <c r="BB542" s="964">
        <v>2.1429999999999998</v>
      </c>
      <c r="BC542" s="964">
        <v>1.2999999999999999E-2</v>
      </c>
      <c r="BD542" s="965">
        <v>0.11600000000000001</v>
      </c>
      <c r="BE542" s="965">
        <v>2.1429999999999998</v>
      </c>
      <c r="BF542" s="965">
        <v>1.2999999999999999E-2</v>
      </c>
      <c r="BG542" s="965">
        <v>0.11600000000000001</v>
      </c>
      <c r="BH542" s="913"/>
      <c r="BI542" s="913"/>
      <c r="BJ542" s="913"/>
      <c r="BK542" s="913"/>
      <c r="BL542" s="913"/>
      <c r="BM542" s="913"/>
    </row>
    <row r="543" spans="1:65" s="326" customFormat="1" ht="17.25" customHeight="1" x14ac:dyDescent="0.25">
      <c r="A543" s="336"/>
      <c r="B543" s="341">
        <v>0.2</v>
      </c>
      <c r="C543" s="780" t="s">
        <v>480</v>
      </c>
      <c r="D543" s="666" t="s">
        <v>680</v>
      </c>
      <c r="E543" s="776" t="str">
        <f t="shared" si="78"/>
        <v>B20 (l)Maquinaria comercial, institucional e industrial</v>
      </c>
      <c r="F543" s="781" t="s">
        <v>131</v>
      </c>
      <c r="G543" s="781" t="s">
        <v>131</v>
      </c>
      <c r="H543" s="781" t="s">
        <v>131</v>
      </c>
      <c r="I543" s="781" t="s">
        <v>131</v>
      </c>
      <c r="J543" s="781" t="s">
        <v>131</v>
      </c>
      <c r="K543" s="781" t="s">
        <v>131</v>
      </c>
      <c r="L543" s="781" t="s">
        <v>131</v>
      </c>
      <c r="M543" s="781" t="s">
        <v>131</v>
      </c>
      <c r="N543" s="781" t="s">
        <v>131</v>
      </c>
      <c r="O543" s="781" t="s">
        <v>131</v>
      </c>
      <c r="P543" s="781" t="s">
        <v>131</v>
      </c>
      <c r="Q543" s="781" t="s">
        <v>131</v>
      </c>
      <c r="R543" s="781" t="s">
        <v>131</v>
      </c>
      <c r="S543" s="781" t="s">
        <v>131</v>
      </c>
      <c r="T543" s="781" t="s">
        <v>131</v>
      </c>
      <c r="U543" s="781" t="s">
        <v>131</v>
      </c>
      <c r="V543" s="781" t="s">
        <v>131</v>
      </c>
      <c r="W543" s="781" t="s">
        <v>131</v>
      </c>
      <c r="X543" s="781" t="s">
        <v>131</v>
      </c>
      <c r="Y543" s="781" t="s">
        <v>131</v>
      </c>
      <c r="Z543" s="781" t="s">
        <v>131</v>
      </c>
      <c r="AA543" s="781" t="s">
        <v>131</v>
      </c>
      <c r="AB543" s="781" t="s">
        <v>131</v>
      </c>
      <c r="AC543" s="781" t="s">
        <v>131</v>
      </c>
      <c r="AD543" s="781" t="s">
        <v>131</v>
      </c>
      <c r="AE543" s="781" t="s">
        <v>131</v>
      </c>
      <c r="AF543" s="781" t="s">
        <v>131</v>
      </c>
      <c r="AG543" s="781" t="s">
        <v>131</v>
      </c>
      <c r="AH543" s="781" t="s">
        <v>131</v>
      </c>
      <c r="AI543" s="781" t="s">
        <v>131</v>
      </c>
      <c r="AJ543" s="781" t="s">
        <v>131</v>
      </c>
      <c r="AK543" s="781" t="s">
        <v>131</v>
      </c>
      <c r="AL543" s="781" t="s">
        <v>131</v>
      </c>
      <c r="AM543" s="781" t="s">
        <v>131</v>
      </c>
      <c r="AN543" s="781" t="s">
        <v>131</v>
      </c>
      <c r="AO543" s="781" t="s">
        <v>131</v>
      </c>
      <c r="AP543" s="714">
        <v>2.1429999999999998</v>
      </c>
      <c r="AQ543" s="714">
        <v>2.5999999999999999E-2</v>
      </c>
      <c r="AR543" s="714">
        <v>0.114</v>
      </c>
      <c r="AS543" s="714">
        <v>2.1429999999999998</v>
      </c>
      <c r="AT543" s="714">
        <v>2.4E-2</v>
      </c>
      <c r="AU543" s="714">
        <v>0.114</v>
      </c>
      <c r="AV543" s="714">
        <v>2.14</v>
      </c>
      <c r="AW543" s="714">
        <v>2.1999999999999999E-2</v>
      </c>
      <c r="AX543" s="714">
        <v>0.114</v>
      </c>
      <c r="AY543" s="714">
        <v>2.1389999999999998</v>
      </c>
      <c r="AZ543" s="714">
        <v>2.1999999999999999E-2</v>
      </c>
      <c r="BA543" s="715">
        <v>0.114</v>
      </c>
      <c r="BB543" s="964">
        <v>2.1429999999999998</v>
      </c>
      <c r="BC543" s="964">
        <v>2.1999999999999999E-2</v>
      </c>
      <c r="BD543" s="965">
        <v>0.114</v>
      </c>
      <c r="BE543" s="965">
        <v>2.1429999999999998</v>
      </c>
      <c r="BF543" s="965">
        <v>2.1999999999999999E-2</v>
      </c>
      <c r="BG543" s="965">
        <v>0.114</v>
      </c>
      <c r="BH543" s="913"/>
      <c r="BI543" s="913"/>
      <c r="BJ543" s="913"/>
      <c r="BK543" s="913"/>
      <c r="BL543" s="913"/>
      <c r="BM543" s="913"/>
    </row>
    <row r="544" spans="1:65" s="326" customFormat="1" ht="17.25" customHeight="1" x14ac:dyDescent="0.25">
      <c r="A544" s="336"/>
      <c r="B544" s="341">
        <v>0.3</v>
      </c>
      <c r="C544" s="780" t="s">
        <v>481</v>
      </c>
      <c r="D544" s="666" t="s">
        <v>617</v>
      </c>
      <c r="E544" s="776" t="str">
        <f t="shared" si="78"/>
        <v>B30 (l)Maquinaria agrícola</v>
      </c>
      <c r="F544" s="781" t="s">
        <v>131</v>
      </c>
      <c r="G544" s="781" t="s">
        <v>131</v>
      </c>
      <c r="H544" s="781" t="s">
        <v>131</v>
      </c>
      <c r="I544" s="781" t="s">
        <v>131</v>
      </c>
      <c r="J544" s="781" t="s">
        <v>131</v>
      </c>
      <c r="K544" s="781" t="s">
        <v>131</v>
      </c>
      <c r="L544" s="781" t="s">
        <v>131</v>
      </c>
      <c r="M544" s="781" t="s">
        <v>131</v>
      </c>
      <c r="N544" s="781" t="s">
        <v>131</v>
      </c>
      <c r="O544" s="781" t="s">
        <v>131</v>
      </c>
      <c r="P544" s="781" t="s">
        <v>131</v>
      </c>
      <c r="Q544" s="781" t="s">
        <v>131</v>
      </c>
      <c r="R544" s="781" t="s">
        <v>131</v>
      </c>
      <c r="S544" s="781" t="s">
        <v>131</v>
      </c>
      <c r="T544" s="781" t="s">
        <v>131</v>
      </c>
      <c r="U544" s="781" t="s">
        <v>131</v>
      </c>
      <c r="V544" s="781" t="s">
        <v>131</v>
      </c>
      <c r="W544" s="781" t="s">
        <v>131</v>
      </c>
      <c r="X544" s="781" t="s">
        <v>131</v>
      </c>
      <c r="Y544" s="781" t="s">
        <v>131</v>
      </c>
      <c r="Z544" s="781" t="s">
        <v>131</v>
      </c>
      <c r="AA544" s="781" t="s">
        <v>131</v>
      </c>
      <c r="AB544" s="781" t="s">
        <v>131</v>
      </c>
      <c r="AC544" s="781" t="s">
        <v>131</v>
      </c>
      <c r="AD544" s="781" t="s">
        <v>131</v>
      </c>
      <c r="AE544" s="781" t="s">
        <v>131</v>
      </c>
      <c r="AF544" s="781" t="s">
        <v>131</v>
      </c>
      <c r="AG544" s="781" t="s">
        <v>131</v>
      </c>
      <c r="AH544" s="781" t="s">
        <v>131</v>
      </c>
      <c r="AI544" s="781" t="s">
        <v>131</v>
      </c>
      <c r="AJ544" s="781" t="s">
        <v>131</v>
      </c>
      <c r="AK544" s="781" t="s">
        <v>131</v>
      </c>
      <c r="AL544" s="781" t="s">
        <v>131</v>
      </c>
      <c r="AM544" s="781" t="s">
        <v>131</v>
      </c>
      <c r="AN544" s="781" t="s">
        <v>131</v>
      </c>
      <c r="AO544" s="781" t="s">
        <v>131</v>
      </c>
      <c r="AP544" s="714">
        <v>1.8919999999999999</v>
      </c>
      <c r="AQ544" s="714">
        <v>3.2000000000000001E-2</v>
      </c>
      <c r="AR544" s="714">
        <v>0.11600000000000001</v>
      </c>
      <c r="AS544" s="714">
        <v>1.8919999999999999</v>
      </c>
      <c r="AT544" s="714">
        <v>2.7E-2</v>
      </c>
      <c r="AU544" s="714">
        <v>0.11600000000000001</v>
      </c>
      <c r="AV544" s="714">
        <v>1.887</v>
      </c>
      <c r="AW544" s="714">
        <v>2.5000000000000001E-2</v>
      </c>
      <c r="AX544" s="714">
        <v>0.11600000000000001</v>
      </c>
      <c r="AY544" s="714">
        <v>1.8859999999999999</v>
      </c>
      <c r="AZ544" s="714">
        <v>2.5000000000000001E-2</v>
      </c>
      <c r="BA544" s="715">
        <v>0.11600000000000001</v>
      </c>
      <c r="BB544" s="964">
        <v>1.8919999999999999</v>
      </c>
      <c r="BC544" s="964">
        <v>2.4E-2</v>
      </c>
      <c r="BD544" s="965">
        <v>0.11600000000000001</v>
      </c>
      <c r="BE544" s="965">
        <v>1.8919999999999999</v>
      </c>
      <c r="BF544" s="965">
        <v>2.4E-2</v>
      </c>
      <c r="BG544" s="965">
        <v>0.11600000000000001</v>
      </c>
      <c r="BH544" s="913"/>
      <c r="BI544" s="913"/>
      <c r="BJ544" s="913"/>
      <c r="BK544" s="913"/>
      <c r="BL544" s="913"/>
      <c r="BM544" s="913"/>
    </row>
    <row r="545" spans="1:65" s="326" customFormat="1" ht="17.25" customHeight="1" x14ac:dyDescent="0.25">
      <c r="A545" s="336"/>
      <c r="B545" s="341">
        <v>0.3</v>
      </c>
      <c r="C545" s="780" t="s">
        <v>481</v>
      </c>
      <c r="D545" s="666" t="s">
        <v>618</v>
      </c>
      <c r="E545" s="776" t="str">
        <f t="shared" si="78"/>
        <v>B30 (l)Maquinaria forestal</v>
      </c>
      <c r="F545" s="781" t="s">
        <v>131</v>
      </c>
      <c r="G545" s="781" t="s">
        <v>131</v>
      </c>
      <c r="H545" s="781" t="s">
        <v>131</v>
      </c>
      <c r="I545" s="781" t="s">
        <v>131</v>
      </c>
      <c r="J545" s="781" t="s">
        <v>131</v>
      </c>
      <c r="K545" s="781" t="s">
        <v>131</v>
      </c>
      <c r="L545" s="781" t="s">
        <v>131</v>
      </c>
      <c r="M545" s="781" t="s">
        <v>131</v>
      </c>
      <c r="N545" s="781" t="s">
        <v>131</v>
      </c>
      <c r="O545" s="781" t="s">
        <v>131</v>
      </c>
      <c r="P545" s="781" t="s">
        <v>131</v>
      </c>
      <c r="Q545" s="781" t="s">
        <v>131</v>
      </c>
      <c r="R545" s="781" t="s">
        <v>131</v>
      </c>
      <c r="S545" s="781" t="s">
        <v>131</v>
      </c>
      <c r="T545" s="781" t="s">
        <v>131</v>
      </c>
      <c r="U545" s="781" t="s">
        <v>131</v>
      </c>
      <c r="V545" s="781" t="s">
        <v>131</v>
      </c>
      <c r="W545" s="781" t="s">
        <v>131</v>
      </c>
      <c r="X545" s="781" t="s">
        <v>131</v>
      </c>
      <c r="Y545" s="781" t="s">
        <v>131</v>
      </c>
      <c r="Z545" s="781" t="s">
        <v>131</v>
      </c>
      <c r="AA545" s="781" t="s">
        <v>131</v>
      </c>
      <c r="AB545" s="781" t="s">
        <v>131</v>
      </c>
      <c r="AC545" s="781" t="s">
        <v>131</v>
      </c>
      <c r="AD545" s="781" t="s">
        <v>131</v>
      </c>
      <c r="AE545" s="781" t="s">
        <v>131</v>
      </c>
      <c r="AF545" s="781" t="s">
        <v>131</v>
      </c>
      <c r="AG545" s="781" t="s">
        <v>131</v>
      </c>
      <c r="AH545" s="781" t="s">
        <v>131</v>
      </c>
      <c r="AI545" s="781" t="s">
        <v>131</v>
      </c>
      <c r="AJ545" s="781" t="s">
        <v>131</v>
      </c>
      <c r="AK545" s="781" t="s">
        <v>131</v>
      </c>
      <c r="AL545" s="781" t="s">
        <v>131</v>
      </c>
      <c r="AM545" s="781" t="s">
        <v>131</v>
      </c>
      <c r="AN545" s="781" t="s">
        <v>131</v>
      </c>
      <c r="AO545" s="781" t="s">
        <v>131</v>
      </c>
      <c r="AP545" s="714">
        <v>1.8919999999999999</v>
      </c>
      <c r="AQ545" s="714">
        <v>1.4999999999999999E-2</v>
      </c>
      <c r="AR545" s="714">
        <v>0.11600000000000001</v>
      </c>
      <c r="AS545" s="714">
        <v>1.8919999999999999</v>
      </c>
      <c r="AT545" s="714">
        <v>1.4E-2</v>
      </c>
      <c r="AU545" s="714">
        <v>0.11600000000000001</v>
      </c>
      <c r="AV545" s="714">
        <v>1.887</v>
      </c>
      <c r="AW545" s="714">
        <v>1.2999999999999999E-2</v>
      </c>
      <c r="AX545" s="714">
        <v>0.11600000000000001</v>
      </c>
      <c r="AY545" s="714">
        <v>1.8859999999999999</v>
      </c>
      <c r="AZ545" s="714">
        <v>1.2999999999999999E-2</v>
      </c>
      <c r="BA545" s="715">
        <v>0.11600000000000001</v>
      </c>
      <c r="BB545" s="964">
        <v>1.8919999999999999</v>
      </c>
      <c r="BC545" s="964">
        <v>1.2999999999999999E-2</v>
      </c>
      <c r="BD545" s="965">
        <v>0.11600000000000001</v>
      </c>
      <c r="BE545" s="965">
        <v>1.8919999999999999</v>
      </c>
      <c r="BF545" s="965">
        <v>1.2999999999999999E-2</v>
      </c>
      <c r="BG545" s="965">
        <v>0.11600000000000001</v>
      </c>
      <c r="BH545" s="913"/>
      <c r="BI545" s="913"/>
      <c r="BJ545" s="913"/>
      <c r="BK545" s="913"/>
      <c r="BL545" s="913"/>
      <c r="BM545" s="913"/>
    </row>
    <row r="546" spans="1:65" s="326" customFormat="1" ht="17.25" customHeight="1" x14ac:dyDescent="0.25">
      <c r="A546" s="336"/>
      <c r="B546" s="341">
        <v>0.3</v>
      </c>
      <c r="C546" s="780" t="s">
        <v>481</v>
      </c>
      <c r="D546" s="666" t="s">
        <v>680</v>
      </c>
      <c r="E546" s="776" t="str">
        <f t="shared" si="78"/>
        <v>B30 (l)Maquinaria comercial, institucional e industrial</v>
      </c>
      <c r="F546" s="781" t="s">
        <v>131</v>
      </c>
      <c r="G546" s="781" t="s">
        <v>131</v>
      </c>
      <c r="H546" s="781" t="s">
        <v>131</v>
      </c>
      <c r="I546" s="781" t="s">
        <v>131</v>
      </c>
      <c r="J546" s="781" t="s">
        <v>131</v>
      </c>
      <c r="K546" s="781" t="s">
        <v>131</v>
      </c>
      <c r="L546" s="781" t="s">
        <v>131</v>
      </c>
      <c r="M546" s="781" t="s">
        <v>131</v>
      </c>
      <c r="N546" s="781" t="s">
        <v>131</v>
      </c>
      <c r="O546" s="781" t="s">
        <v>131</v>
      </c>
      <c r="P546" s="781" t="s">
        <v>131</v>
      </c>
      <c r="Q546" s="781" t="s">
        <v>131</v>
      </c>
      <c r="R546" s="781" t="s">
        <v>131</v>
      </c>
      <c r="S546" s="781" t="s">
        <v>131</v>
      </c>
      <c r="T546" s="781" t="s">
        <v>131</v>
      </c>
      <c r="U546" s="781" t="s">
        <v>131</v>
      </c>
      <c r="V546" s="781" t="s">
        <v>131</v>
      </c>
      <c r="W546" s="781" t="s">
        <v>131</v>
      </c>
      <c r="X546" s="781" t="s">
        <v>131</v>
      </c>
      <c r="Y546" s="781" t="s">
        <v>131</v>
      </c>
      <c r="Z546" s="781" t="s">
        <v>131</v>
      </c>
      <c r="AA546" s="781" t="s">
        <v>131</v>
      </c>
      <c r="AB546" s="781" t="s">
        <v>131</v>
      </c>
      <c r="AC546" s="781" t="s">
        <v>131</v>
      </c>
      <c r="AD546" s="781" t="s">
        <v>131</v>
      </c>
      <c r="AE546" s="781" t="s">
        <v>131</v>
      </c>
      <c r="AF546" s="781" t="s">
        <v>131</v>
      </c>
      <c r="AG546" s="781" t="s">
        <v>131</v>
      </c>
      <c r="AH546" s="781" t="s">
        <v>131</v>
      </c>
      <c r="AI546" s="781" t="s">
        <v>131</v>
      </c>
      <c r="AJ546" s="781" t="s">
        <v>131</v>
      </c>
      <c r="AK546" s="781" t="s">
        <v>131</v>
      </c>
      <c r="AL546" s="781" t="s">
        <v>131</v>
      </c>
      <c r="AM546" s="781" t="s">
        <v>131</v>
      </c>
      <c r="AN546" s="781" t="s">
        <v>131</v>
      </c>
      <c r="AO546" s="781" t="s">
        <v>131</v>
      </c>
      <c r="AP546" s="714">
        <v>1.8919999999999999</v>
      </c>
      <c r="AQ546" s="714">
        <v>2.5999999999999999E-2</v>
      </c>
      <c r="AR546" s="714">
        <v>0.114</v>
      </c>
      <c r="AS546" s="714">
        <v>1.8919999999999999</v>
      </c>
      <c r="AT546" s="714">
        <v>2.4E-2</v>
      </c>
      <c r="AU546" s="714">
        <v>0.114</v>
      </c>
      <c r="AV546" s="714">
        <v>1.887</v>
      </c>
      <c r="AW546" s="714">
        <v>2.1999999999999999E-2</v>
      </c>
      <c r="AX546" s="714">
        <v>0.114</v>
      </c>
      <c r="AY546" s="714">
        <v>1.8859999999999999</v>
      </c>
      <c r="AZ546" s="714">
        <v>2.1999999999999999E-2</v>
      </c>
      <c r="BA546" s="715">
        <v>0.114</v>
      </c>
      <c r="BB546" s="964">
        <v>1.8919999999999999</v>
      </c>
      <c r="BC546" s="964">
        <v>2.1999999999999999E-2</v>
      </c>
      <c r="BD546" s="965">
        <v>0.114</v>
      </c>
      <c r="BE546" s="965">
        <v>1.8919999999999999</v>
      </c>
      <c r="BF546" s="965">
        <v>2.1999999999999999E-2</v>
      </c>
      <c r="BG546" s="965">
        <v>0.114</v>
      </c>
      <c r="BH546" s="913"/>
      <c r="BI546" s="913"/>
      <c r="BJ546" s="913"/>
      <c r="BK546" s="913"/>
      <c r="BL546" s="913"/>
      <c r="BM546" s="913"/>
    </row>
    <row r="547" spans="1:65" s="326" customFormat="1" ht="17.25" customHeight="1" x14ac:dyDescent="0.25">
      <c r="A547" s="336"/>
      <c r="B547" s="341">
        <v>1</v>
      </c>
      <c r="C547" s="780" t="s">
        <v>482</v>
      </c>
      <c r="D547" s="666" t="s">
        <v>617</v>
      </c>
      <c r="E547" s="776" t="str">
        <f t="shared" si="78"/>
        <v>B100 (l)Maquinaria agrícola</v>
      </c>
      <c r="F547" s="781" t="s">
        <v>131</v>
      </c>
      <c r="G547" s="781" t="s">
        <v>131</v>
      </c>
      <c r="H547" s="781" t="s">
        <v>131</v>
      </c>
      <c r="I547" s="781" t="s">
        <v>131</v>
      </c>
      <c r="J547" s="781" t="s">
        <v>131</v>
      </c>
      <c r="K547" s="781" t="s">
        <v>131</v>
      </c>
      <c r="L547" s="781" t="s">
        <v>131</v>
      </c>
      <c r="M547" s="781" t="s">
        <v>131</v>
      </c>
      <c r="N547" s="781" t="s">
        <v>131</v>
      </c>
      <c r="O547" s="781" t="s">
        <v>131</v>
      </c>
      <c r="P547" s="781" t="s">
        <v>131</v>
      </c>
      <c r="Q547" s="781" t="s">
        <v>131</v>
      </c>
      <c r="R547" s="781" t="s">
        <v>131</v>
      </c>
      <c r="S547" s="781" t="s">
        <v>131</v>
      </c>
      <c r="T547" s="781" t="s">
        <v>131</v>
      </c>
      <c r="U547" s="781" t="s">
        <v>131</v>
      </c>
      <c r="V547" s="781" t="s">
        <v>131</v>
      </c>
      <c r="W547" s="781" t="s">
        <v>131</v>
      </c>
      <c r="X547" s="781" t="s">
        <v>131</v>
      </c>
      <c r="Y547" s="781" t="s">
        <v>131</v>
      </c>
      <c r="Z547" s="781" t="s">
        <v>131</v>
      </c>
      <c r="AA547" s="781" t="s">
        <v>131</v>
      </c>
      <c r="AB547" s="781" t="s">
        <v>131</v>
      </c>
      <c r="AC547" s="781" t="s">
        <v>131</v>
      </c>
      <c r="AD547" s="781" t="s">
        <v>131</v>
      </c>
      <c r="AE547" s="781" t="s">
        <v>131</v>
      </c>
      <c r="AF547" s="781" t="s">
        <v>131</v>
      </c>
      <c r="AG547" s="781" t="s">
        <v>131</v>
      </c>
      <c r="AH547" s="781" t="s">
        <v>131</v>
      </c>
      <c r="AI547" s="781" t="s">
        <v>131</v>
      </c>
      <c r="AJ547" s="781" t="s">
        <v>131</v>
      </c>
      <c r="AK547" s="781" t="s">
        <v>131</v>
      </c>
      <c r="AL547" s="781" t="s">
        <v>131</v>
      </c>
      <c r="AM547" s="781" t="s">
        <v>131</v>
      </c>
      <c r="AN547" s="781" t="s">
        <v>131</v>
      </c>
      <c r="AO547" s="781" t="s">
        <v>131</v>
      </c>
      <c r="AP547" s="714">
        <v>0.13700000000000001</v>
      </c>
      <c r="AQ547" s="714">
        <v>3.2000000000000001E-2</v>
      </c>
      <c r="AR547" s="714">
        <v>0.11600000000000001</v>
      </c>
      <c r="AS547" s="714">
        <v>0.13600000000000001</v>
      </c>
      <c r="AT547" s="714">
        <v>2.7E-2</v>
      </c>
      <c r="AU547" s="714">
        <v>0.11600000000000001</v>
      </c>
      <c r="AV547" s="714">
        <v>0.12</v>
      </c>
      <c r="AW547" s="714">
        <v>2.5000000000000001E-2</v>
      </c>
      <c r="AX547" s="714">
        <v>0.11600000000000001</v>
      </c>
      <c r="AY547" s="714">
        <v>0.11700000000000001</v>
      </c>
      <c r="AZ547" s="714">
        <v>2.5000000000000001E-2</v>
      </c>
      <c r="BA547" s="715">
        <v>0.11600000000000001</v>
      </c>
      <c r="BB547" s="964">
        <v>0.13600000000000001</v>
      </c>
      <c r="BC547" s="964">
        <v>2.4E-2</v>
      </c>
      <c r="BD547" s="965">
        <v>0.11600000000000001</v>
      </c>
      <c r="BE547" s="965">
        <v>0.13600000000000001</v>
      </c>
      <c r="BF547" s="965">
        <v>2.4E-2</v>
      </c>
      <c r="BG547" s="965">
        <v>0.11600000000000001</v>
      </c>
      <c r="BH547" s="913"/>
      <c r="BI547" s="913"/>
      <c r="BJ547" s="913"/>
      <c r="BK547" s="913"/>
      <c r="BL547" s="913"/>
      <c r="BM547" s="913"/>
    </row>
    <row r="548" spans="1:65" s="326" customFormat="1" ht="17.25" customHeight="1" x14ac:dyDescent="0.25">
      <c r="A548" s="336"/>
      <c r="B548" s="341">
        <v>1</v>
      </c>
      <c r="C548" s="780" t="s">
        <v>482</v>
      </c>
      <c r="D548" s="666" t="s">
        <v>618</v>
      </c>
      <c r="E548" s="776" t="str">
        <f t="shared" si="78"/>
        <v>B100 (l)Maquinaria forestal</v>
      </c>
      <c r="F548" s="781" t="s">
        <v>131</v>
      </c>
      <c r="G548" s="781" t="s">
        <v>131</v>
      </c>
      <c r="H548" s="781" t="s">
        <v>131</v>
      </c>
      <c r="I548" s="781" t="s">
        <v>131</v>
      </c>
      <c r="J548" s="781" t="s">
        <v>131</v>
      </c>
      <c r="K548" s="781" t="s">
        <v>131</v>
      </c>
      <c r="L548" s="781" t="s">
        <v>131</v>
      </c>
      <c r="M548" s="781" t="s">
        <v>131</v>
      </c>
      <c r="N548" s="781" t="s">
        <v>131</v>
      </c>
      <c r="O548" s="781" t="s">
        <v>131</v>
      </c>
      <c r="P548" s="781" t="s">
        <v>131</v>
      </c>
      <c r="Q548" s="781" t="s">
        <v>131</v>
      </c>
      <c r="R548" s="781" t="s">
        <v>131</v>
      </c>
      <c r="S548" s="781" t="s">
        <v>131</v>
      </c>
      <c r="T548" s="781" t="s">
        <v>131</v>
      </c>
      <c r="U548" s="781" t="s">
        <v>131</v>
      </c>
      <c r="V548" s="781" t="s">
        <v>131</v>
      </c>
      <c r="W548" s="781" t="s">
        <v>131</v>
      </c>
      <c r="X548" s="781" t="s">
        <v>131</v>
      </c>
      <c r="Y548" s="781" t="s">
        <v>131</v>
      </c>
      <c r="Z548" s="781" t="s">
        <v>131</v>
      </c>
      <c r="AA548" s="781" t="s">
        <v>131</v>
      </c>
      <c r="AB548" s="781" t="s">
        <v>131</v>
      </c>
      <c r="AC548" s="781" t="s">
        <v>131</v>
      </c>
      <c r="AD548" s="781" t="s">
        <v>131</v>
      </c>
      <c r="AE548" s="781" t="s">
        <v>131</v>
      </c>
      <c r="AF548" s="781" t="s">
        <v>131</v>
      </c>
      <c r="AG548" s="781" t="s">
        <v>131</v>
      </c>
      <c r="AH548" s="781" t="s">
        <v>131</v>
      </c>
      <c r="AI548" s="781" t="s">
        <v>131</v>
      </c>
      <c r="AJ548" s="781" t="s">
        <v>131</v>
      </c>
      <c r="AK548" s="781" t="s">
        <v>131</v>
      </c>
      <c r="AL548" s="781" t="s">
        <v>131</v>
      </c>
      <c r="AM548" s="781" t="s">
        <v>131</v>
      </c>
      <c r="AN548" s="781" t="s">
        <v>131</v>
      </c>
      <c r="AO548" s="781" t="s">
        <v>131</v>
      </c>
      <c r="AP548" s="714">
        <v>0.13700000000000001</v>
      </c>
      <c r="AQ548" s="714">
        <v>1.4999999999999999E-2</v>
      </c>
      <c r="AR548" s="714">
        <v>0.11600000000000001</v>
      </c>
      <c r="AS548" s="714">
        <v>0.13600000000000001</v>
      </c>
      <c r="AT548" s="714">
        <v>1.4E-2</v>
      </c>
      <c r="AU548" s="714">
        <v>0.11600000000000001</v>
      </c>
      <c r="AV548" s="714">
        <v>0.12</v>
      </c>
      <c r="AW548" s="714">
        <v>1.2999999999999999E-2</v>
      </c>
      <c r="AX548" s="714">
        <v>0.11600000000000001</v>
      </c>
      <c r="AY548" s="714">
        <v>0.11700000000000001</v>
      </c>
      <c r="AZ548" s="714">
        <v>1.2999999999999999E-2</v>
      </c>
      <c r="BA548" s="715">
        <v>0.11600000000000001</v>
      </c>
      <c r="BB548" s="964">
        <v>0.13600000000000001</v>
      </c>
      <c r="BC548" s="964">
        <v>1.2999999999999999E-2</v>
      </c>
      <c r="BD548" s="965">
        <v>0.11600000000000001</v>
      </c>
      <c r="BE548" s="965">
        <v>0.13600000000000001</v>
      </c>
      <c r="BF548" s="965">
        <v>1.2999999999999999E-2</v>
      </c>
      <c r="BG548" s="965">
        <v>0.11600000000000001</v>
      </c>
      <c r="BH548" s="913"/>
      <c r="BI548" s="913"/>
      <c r="BJ548" s="913"/>
      <c r="BK548" s="913"/>
      <c r="BL548" s="913"/>
      <c r="BM548" s="913"/>
    </row>
    <row r="549" spans="1:65" s="326" customFormat="1" ht="17.25" customHeight="1" x14ac:dyDescent="0.25">
      <c r="A549" s="336"/>
      <c r="B549" s="341">
        <v>1</v>
      </c>
      <c r="C549" s="780" t="s">
        <v>482</v>
      </c>
      <c r="D549" s="666" t="s">
        <v>680</v>
      </c>
      <c r="E549" s="776" t="str">
        <f t="shared" si="78"/>
        <v>B100 (l)Maquinaria comercial, institucional e industrial</v>
      </c>
      <c r="F549" s="781" t="s">
        <v>131</v>
      </c>
      <c r="G549" s="781" t="s">
        <v>131</v>
      </c>
      <c r="H549" s="781" t="s">
        <v>131</v>
      </c>
      <c r="I549" s="781" t="s">
        <v>131</v>
      </c>
      <c r="J549" s="781" t="s">
        <v>131</v>
      </c>
      <c r="K549" s="781" t="s">
        <v>131</v>
      </c>
      <c r="L549" s="781" t="s">
        <v>131</v>
      </c>
      <c r="M549" s="781" t="s">
        <v>131</v>
      </c>
      <c r="N549" s="781" t="s">
        <v>131</v>
      </c>
      <c r="O549" s="781" t="s">
        <v>131</v>
      </c>
      <c r="P549" s="781" t="s">
        <v>131</v>
      </c>
      <c r="Q549" s="781" t="s">
        <v>131</v>
      </c>
      <c r="R549" s="781" t="s">
        <v>131</v>
      </c>
      <c r="S549" s="781" t="s">
        <v>131</v>
      </c>
      <c r="T549" s="781" t="s">
        <v>131</v>
      </c>
      <c r="U549" s="781" t="s">
        <v>131</v>
      </c>
      <c r="V549" s="781" t="s">
        <v>131</v>
      </c>
      <c r="W549" s="781" t="s">
        <v>131</v>
      </c>
      <c r="X549" s="781" t="s">
        <v>131</v>
      </c>
      <c r="Y549" s="781" t="s">
        <v>131</v>
      </c>
      <c r="Z549" s="781" t="s">
        <v>131</v>
      </c>
      <c r="AA549" s="781" t="s">
        <v>131</v>
      </c>
      <c r="AB549" s="781" t="s">
        <v>131</v>
      </c>
      <c r="AC549" s="781" t="s">
        <v>131</v>
      </c>
      <c r="AD549" s="781" t="s">
        <v>131</v>
      </c>
      <c r="AE549" s="781" t="s">
        <v>131</v>
      </c>
      <c r="AF549" s="781" t="s">
        <v>131</v>
      </c>
      <c r="AG549" s="781" t="s">
        <v>131</v>
      </c>
      <c r="AH549" s="781" t="s">
        <v>131</v>
      </c>
      <c r="AI549" s="781" t="s">
        <v>131</v>
      </c>
      <c r="AJ549" s="781" t="s">
        <v>131</v>
      </c>
      <c r="AK549" s="781" t="s">
        <v>131</v>
      </c>
      <c r="AL549" s="781" t="s">
        <v>131</v>
      </c>
      <c r="AM549" s="781" t="s">
        <v>131</v>
      </c>
      <c r="AN549" s="781" t="s">
        <v>131</v>
      </c>
      <c r="AO549" s="781" t="s">
        <v>131</v>
      </c>
      <c r="AP549" s="714">
        <v>0.13700000000000001</v>
      </c>
      <c r="AQ549" s="714">
        <v>2.5999999999999999E-2</v>
      </c>
      <c r="AR549" s="714">
        <v>0.114</v>
      </c>
      <c r="AS549" s="714">
        <v>0.13600000000000001</v>
      </c>
      <c r="AT549" s="714">
        <v>2.4E-2</v>
      </c>
      <c r="AU549" s="714">
        <v>0.114</v>
      </c>
      <c r="AV549" s="714">
        <v>0.12</v>
      </c>
      <c r="AW549" s="714">
        <v>2.1999999999999999E-2</v>
      </c>
      <c r="AX549" s="714">
        <v>0.114</v>
      </c>
      <c r="AY549" s="714">
        <v>0.11700000000000001</v>
      </c>
      <c r="AZ549" s="714">
        <v>2.1999999999999999E-2</v>
      </c>
      <c r="BA549" s="715">
        <v>0.114</v>
      </c>
      <c r="BB549" s="964">
        <v>0.13600000000000001</v>
      </c>
      <c r="BC549" s="964">
        <v>2.1999999999999999E-2</v>
      </c>
      <c r="BD549" s="965">
        <v>0.114</v>
      </c>
      <c r="BE549" s="965">
        <v>0.13600000000000001</v>
      </c>
      <c r="BF549" s="965">
        <v>2.1999999999999999E-2</v>
      </c>
      <c r="BG549" s="965">
        <v>0.114</v>
      </c>
      <c r="BH549" s="913"/>
      <c r="BI549" s="913"/>
      <c r="BJ549" s="913"/>
      <c r="BK549" s="913"/>
      <c r="BL549" s="913"/>
      <c r="BM549" s="913"/>
    </row>
    <row r="550" spans="1:65" s="326" customFormat="1" ht="17.25" customHeight="1" x14ac:dyDescent="0.25">
      <c r="A550" s="336"/>
      <c r="B550" s="341"/>
      <c r="C550" s="780" t="s">
        <v>298</v>
      </c>
      <c r="D550" s="666" t="s">
        <v>618</v>
      </c>
      <c r="E550" s="776" t="str">
        <f t="shared" si="78"/>
        <v>Gasolina (l)Maquinaria forestal</v>
      </c>
      <c r="F550" s="714">
        <v>2.3820000000000001</v>
      </c>
      <c r="G550" s="714">
        <v>12.744999999999999</v>
      </c>
      <c r="H550" s="714">
        <v>1.2999999999999999E-2</v>
      </c>
      <c r="I550" s="714">
        <v>2.3820000000000001</v>
      </c>
      <c r="J550" s="714">
        <v>12.657</v>
      </c>
      <c r="K550" s="714">
        <v>1.2999999999999999E-2</v>
      </c>
      <c r="L550" s="714">
        <v>2.3820000000000001</v>
      </c>
      <c r="M550" s="714">
        <v>12.374000000000001</v>
      </c>
      <c r="N550" s="714">
        <v>1.2999999999999999E-2</v>
      </c>
      <c r="O550" s="714">
        <v>2.3820000000000001</v>
      </c>
      <c r="P550" s="714">
        <v>10.548999999999999</v>
      </c>
      <c r="Q550" s="714">
        <v>1.4E-2</v>
      </c>
      <c r="R550" s="714">
        <v>2.2890000000000001</v>
      </c>
      <c r="S550" s="714">
        <v>8.7110000000000003</v>
      </c>
      <c r="T550" s="714">
        <v>1.4E-2</v>
      </c>
      <c r="U550" s="714">
        <v>2.2839999999999998</v>
      </c>
      <c r="V550" s="714">
        <v>6.7830000000000004</v>
      </c>
      <c r="W550" s="714">
        <v>1.4999999999999999E-2</v>
      </c>
      <c r="X550" s="714">
        <v>2.2890000000000001</v>
      </c>
      <c r="Y550" s="714">
        <v>6.7050000000000001</v>
      </c>
      <c r="Z550" s="714">
        <v>1.4999999999999999E-2</v>
      </c>
      <c r="AA550" s="714">
        <v>2.2890000000000001</v>
      </c>
      <c r="AB550" s="714">
        <v>6.6269999999999998</v>
      </c>
      <c r="AC550" s="714">
        <v>1.4999999999999999E-2</v>
      </c>
      <c r="AD550" s="714">
        <v>2.2890000000000001</v>
      </c>
      <c r="AE550" s="714">
        <v>6.548</v>
      </c>
      <c r="AF550" s="714">
        <v>1.4999999999999999E-2</v>
      </c>
      <c r="AG550" s="714">
        <v>2.2789999999999999</v>
      </c>
      <c r="AH550" s="714">
        <v>6.4790000000000001</v>
      </c>
      <c r="AI550" s="714">
        <v>1.4999999999999999E-2</v>
      </c>
      <c r="AJ550" s="714">
        <v>2.2629999999999999</v>
      </c>
      <c r="AK550" s="714">
        <v>6.4089999999999998</v>
      </c>
      <c r="AL550" s="714">
        <v>1.4999999999999999E-2</v>
      </c>
      <c r="AM550" s="714">
        <v>2.2389999999999999</v>
      </c>
      <c r="AN550" s="714">
        <v>6.3449999999999998</v>
      </c>
      <c r="AO550" s="714">
        <v>1.4999999999999999E-2</v>
      </c>
      <c r="AP550" s="781" t="s">
        <v>131</v>
      </c>
      <c r="AQ550" s="781" t="s">
        <v>131</v>
      </c>
      <c r="AR550" s="781" t="s">
        <v>131</v>
      </c>
      <c r="AS550" s="781" t="s">
        <v>131</v>
      </c>
      <c r="AT550" s="781" t="s">
        <v>131</v>
      </c>
      <c r="AU550" s="781" t="s">
        <v>131</v>
      </c>
      <c r="AV550" s="781" t="s">
        <v>131</v>
      </c>
      <c r="AW550" s="781" t="s">
        <v>131</v>
      </c>
      <c r="AX550" s="781" t="s">
        <v>131</v>
      </c>
      <c r="AY550" s="781" t="s">
        <v>131</v>
      </c>
      <c r="AZ550" s="781" t="s">
        <v>131</v>
      </c>
      <c r="BA550" s="781" t="s">
        <v>131</v>
      </c>
      <c r="BB550" s="966" t="s">
        <v>131</v>
      </c>
      <c r="BC550" s="966" t="s">
        <v>131</v>
      </c>
      <c r="BD550" s="966" t="s">
        <v>131</v>
      </c>
      <c r="BE550" s="966" t="s">
        <v>131</v>
      </c>
      <c r="BF550" s="966" t="s">
        <v>131</v>
      </c>
      <c r="BG550" s="966" t="s">
        <v>131</v>
      </c>
      <c r="BH550" s="913"/>
      <c r="BI550" s="913"/>
      <c r="BJ550" s="913"/>
      <c r="BK550" s="913"/>
      <c r="BL550" s="913"/>
      <c r="BM550" s="913"/>
    </row>
    <row r="551" spans="1:65" s="326" customFormat="1" ht="17.25" customHeight="1" x14ac:dyDescent="0.25">
      <c r="A551" s="336"/>
      <c r="B551" s="341"/>
      <c r="C551" s="780" t="s">
        <v>298</v>
      </c>
      <c r="D551" s="666" t="s">
        <v>680</v>
      </c>
      <c r="E551" s="776" t="str">
        <f t="shared" si="78"/>
        <v>Gasolina (l)Maquinaria comercial, institucional e industrial</v>
      </c>
      <c r="F551" s="714">
        <v>2.3820000000000001</v>
      </c>
      <c r="G551" s="714">
        <v>12.744999999999999</v>
      </c>
      <c r="H551" s="714">
        <v>1.2999999999999999E-2</v>
      </c>
      <c r="I551" s="714">
        <v>2.3820000000000001</v>
      </c>
      <c r="J551" s="714">
        <v>12.744999999999999</v>
      </c>
      <c r="K551" s="714">
        <v>1.2999999999999999E-2</v>
      </c>
      <c r="L551" s="714">
        <v>2.3820000000000001</v>
      </c>
      <c r="M551" s="714">
        <v>12.744999999999999</v>
      </c>
      <c r="N551" s="714">
        <v>1.2999999999999999E-2</v>
      </c>
      <c r="O551" s="714">
        <v>2.3820000000000001</v>
      </c>
      <c r="P551" s="714">
        <v>12.744999999999999</v>
      </c>
      <c r="Q551" s="714">
        <v>1.2999999999999999E-2</v>
      </c>
      <c r="R551" s="714">
        <v>2.2890000000000001</v>
      </c>
      <c r="S551" s="714">
        <v>12.744999999999999</v>
      </c>
      <c r="T551" s="714">
        <v>1.2999999999999999E-2</v>
      </c>
      <c r="U551" s="714">
        <v>2.2839999999999998</v>
      </c>
      <c r="V551" s="714">
        <v>12.744999999999999</v>
      </c>
      <c r="W551" s="714">
        <v>1.2999999999999999E-2</v>
      </c>
      <c r="X551" s="714">
        <v>2.2890000000000001</v>
      </c>
      <c r="Y551" s="714">
        <v>12.744999999999999</v>
      </c>
      <c r="Z551" s="714">
        <v>1.2999999999999999E-2</v>
      </c>
      <c r="AA551" s="714">
        <v>2.2890000000000001</v>
      </c>
      <c r="AB551" s="714">
        <v>12.744999999999999</v>
      </c>
      <c r="AC551" s="714">
        <v>1.2999999999999999E-2</v>
      </c>
      <c r="AD551" s="714">
        <v>2.2890000000000001</v>
      </c>
      <c r="AE551" s="714">
        <v>12.744999999999999</v>
      </c>
      <c r="AF551" s="714">
        <v>1.2999999999999999E-2</v>
      </c>
      <c r="AG551" s="714">
        <v>2.2789999999999999</v>
      </c>
      <c r="AH551" s="714">
        <v>12.744999999999999</v>
      </c>
      <c r="AI551" s="714">
        <v>1.2999999999999999E-2</v>
      </c>
      <c r="AJ551" s="714">
        <v>2.2629999999999999</v>
      </c>
      <c r="AK551" s="714">
        <v>12.744999999999999</v>
      </c>
      <c r="AL551" s="714">
        <v>1.2999999999999999E-2</v>
      </c>
      <c r="AM551" s="714">
        <v>2.2389999999999999</v>
      </c>
      <c r="AN551" s="714">
        <v>12.744999999999999</v>
      </c>
      <c r="AO551" s="714">
        <v>1.2999999999999999E-2</v>
      </c>
      <c r="AP551" s="781" t="s">
        <v>131</v>
      </c>
      <c r="AQ551" s="781" t="s">
        <v>131</v>
      </c>
      <c r="AR551" s="781" t="s">
        <v>131</v>
      </c>
      <c r="AS551" s="781" t="s">
        <v>131</v>
      </c>
      <c r="AT551" s="781" t="s">
        <v>131</v>
      </c>
      <c r="AU551" s="781" t="s">
        <v>131</v>
      </c>
      <c r="AV551" s="781" t="s">
        <v>131</v>
      </c>
      <c r="AW551" s="781" t="s">
        <v>131</v>
      </c>
      <c r="AX551" s="781" t="s">
        <v>131</v>
      </c>
      <c r="AY551" s="781" t="s">
        <v>131</v>
      </c>
      <c r="AZ551" s="781" t="s">
        <v>131</v>
      </c>
      <c r="BA551" s="781" t="s">
        <v>131</v>
      </c>
      <c r="BB551" s="966" t="s">
        <v>131</v>
      </c>
      <c r="BC551" s="966" t="s">
        <v>131</v>
      </c>
      <c r="BD551" s="966" t="s">
        <v>131</v>
      </c>
      <c r="BE551" s="966" t="s">
        <v>131</v>
      </c>
      <c r="BF551" s="966" t="s">
        <v>131</v>
      </c>
      <c r="BG551" s="966" t="s">
        <v>131</v>
      </c>
      <c r="BH551" s="913"/>
      <c r="BI551" s="913"/>
      <c r="BJ551" s="913"/>
      <c r="BK551" s="913"/>
      <c r="BL551" s="913"/>
      <c r="BM551" s="913"/>
    </row>
    <row r="552" spans="1:65" s="326" customFormat="1" ht="17.25" customHeight="1" x14ac:dyDescent="0.25">
      <c r="A552" s="336"/>
      <c r="B552" s="341">
        <v>0.05</v>
      </c>
      <c r="C552" s="780" t="s">
        <v>479</v>
      </c>
      <c r="D552" s="666" t="s">
        <v>618</v>
      </c>
      <c r="E552" s="776" t="str">
        <f t="shared" si="78"/>
        <v>E5 (l)Maquinaria forestal</v>
      </c>
      <c r="F552" s="781" t="s">
        <v>131</v>
      </c>
      <c r="G552" s="781" t="s">
        <v>131</v>
      </c>
      <c r="H552" s="781" t="s">
        <v>131</v>
      </c>
      <c r="I552" s="781" t="s">
        <v>131</v>
      </c>
      <c r="J552" s="781" t="s">
        <v>131</v>
      </c>
      <c r="K552" s="781" t="s">
        <v>131</v>
      </c>
      <c r="L552" s="781" t="s">
        <v>131</v>
      </c>
      <c r="M552" s="781" t="s">
        <v>131</v>
      </c>
      <c r="N552" s="781" t="s">
        <v>131</v>
      </c>
      <c r="O552" s="781" t="s">
        <v>131</v>
      </c>
      <c r="P552" s="781" t="s">
        <v>131</v>
      </c>
      <c r="Q552" s="781" t="s">
        <v>131</v>
      </c>
      <c r="R552" s="781" t="s">
        <v>131</v>
      </c>
      <c r="S552" s="781" t="s">
        <v>131</v>
      </c>
      <c r="T552" s="781" t="s">
        <v>131</v>
      </c>
      <c r="U552" s="781" t="s">
        <v>131</v>
      </c>
      <c r="V552" s="781" t="s">
        <v>131</v>
      </c>
      <c r="W552" s="781" t="s">
        <v>131</v>
      </c>
      <c r="X552" s="781" t="s">
        <v>131</v>
      </c>
      <c r="Y552" s="781" t="s">
        <v>131</v>
      </c>
      <c r="Z552" s="781" t="s">
        <v>131</v>
      </c>
      <c r="AA552" s="781" t="s">
        <v>131</v>
      </c>
      <c r="AB552" s="781" t="s">
        <v>131</v>
      </c>
      <c r="AC552" s="781" t="s">
        <v>131</v>
      </c>
      <c r="AD552" s="781" t="s">
        <v>131</v>
      </c>
      <c r="AE552" s="781" t="s">
        <v>131</v>
      </c>
      <c r="AF552" s="781" t="s">
        <v>131</v>
      </c>
      <c r="AG552" s="781" t="s">
        <v>131</v>
      </c>
      <c r="AH552" s="781" t="s">
        <v>131</v>
      </c>
      <c r="AI552" s="781" t="s">
        <v>131</v>
      </c>
      <c r="AJ552" s="781" t="s">
        <v>131</v>
      </c>
      <c r="AK552" s="781" t="s">
        <v>131</v>
      </c>
      <c r="AL552" s="781" t="s">
        <v>131</v>
      </c>
      <c r="AM552" s="781" t="s">
        <v>131</v>
      </c>
      <c r="AN552" s="781" t="s">
        <v>131</v>
      </c>
      <c r="AO552" s="781" t="s">
        <v>131</v>
      </c>
      <c r="AP552" s="714">
        <v>2.2629999999999999</v>
      </c>
      <c r="AQ552" s="714">
        <v>6.3449999999999998</v>
      </c>
      <c r="AR552" s="714">
        <v>1.4999999999999999E-2</v>
      </c>
      <c r="AS552" s="714">
        <v>2.2629999999999999</v>
      </c>
      <c r="AT552" s="714">
        <v>6.35</v>
      </c>
      <c r="AU552" s="714">
        <v>1.4999999999999999E-2</v>
      </c>
      <c r="AV552" s="714">
        <v>2.2629999999999999</v>
      </c>
      <c r="AW552" s="714">
        <v>6.35</v>
      </c>
      <c r="AX552" s="714">
        <v>1.4999999999999999E-2</v>
      </c>
      <c r="AY552" s="714">
        <v>2.2629999999999999</v>
      </c>
      <c r="AZ552" s="714">
        <v>6.35</v>
      </c>
      <c r="BA552" s="715">
        <v>1.4999999999999999E-2</v>
      </c>
      <c r="BB552" s="964">
        <v>2.2629999999999999</v>
      </c>
      <c r="BC552" s="964">
        <v>6.35</v>
      </c>
      <c r="BD552" s="965">
        <v>1.4999999999999999E-2</v>
      </c>
      <c r="BE552" s="965">
        <v>2.2629999999999999</v>
      </c>
      <c r="BF552" s="965">
        <v>6.35</v>
      </c>
      <c r="BG552" s="965">
        <v>1.4999999999999999E-2</v>
      </c>
      <c r="BH552" s="913"/>
      <c r="BI552" s="913"/>
      <c r="BJ552" s="913"/>
      <c r="BK552" s="913"/>
      <c r="BL552" s="913"/>
      <c r="BM552" s="913"/>
    </row>
    <row r="553" spans="1:65" s="326" customFormat="1" ht="17.25" customHeight="1" x14ac:dyDescent="0.25">
      <c r="A553" s="336"/>
      <c r="B553" s="341">
        <v>0.05</v>
      </c>
      <c r="C553" s="780" t="s">
        <v>479</v>
      </c>
      <c r="D553" s="666" t="s">
        <v>680</v>
      </c>
      <c r="E553" s="776" t="str">
        <f t="shared" si="78"/>
        <v>E5 (l)Maquinaria comercial, institucional e industrial</v>
      </c>
      <c r="F553" s="781" t="s">
        <v>131</v>
      </c>
      <c r="G553" s="781" t="s">
        <v>131</v>
      </c>
      <c r="H553" s="781" t="s">
        <v>131</v>
      </c>
      <c r="I553" s="781" t="s">
        <v>131</v>
      </c>
      <c r="J553" s="781" t="s">
        <v>131</v>
      </c>
      <c r="K553" s="781" t="s">
        <v>131</v>
      </c>
      <c r="L553" s="781" t="s">
        <v>131</v>
      </c>
      <c r="M553" s="781" t="s">
        <v>131</v>
      </c>
      <c r="N553" s="781" t="s">
        <v>131</v>
      </c>
      <c r="O553" s="781" t="s">
        <v>131</v>
      </c>
      <c r="P553" s="781" t="s">
        <v>131</v>
      </c>
      <c r="Q553" s="781" t="s">
        <v>131</v>
      </c>
      <c r="R553" s="781" t="s">
        <v>131</v>
      </c>
      <c r="S553" s="781" t="s">
        <v>131</v>
      </c>
      <c r="T553" s="781" t="s">
        <v>131</v>
      </c>
      <c r="U553" s="781" t="s">
        <v>131</v>
      </c>
      <c r="V553" s="781" t="s">
        <v>131</v>
      </c>
      <c r="W553" s="781" t="s">
        <v>131</v>
      </c>
      <c r="X553" s="781" t="s">
        <v>131</v>
      </c>
      <c r="Y553" s="781" t="s">
        <v>131</v>
      </c>
      <c r="Z553" s="781" t="s">
        <v>131</v>
      </c>
      <c r="AA553" s="781" t="s">
        <v>131</v>
      </c>
      <c r="AB553" s="781" t="s">
        <v>131</v>
      </c>
      <c r="AC553" s="781" t="s">
        <v>131</v>
      </c>
      <c r="AD553" s="781" t="s">
        <v>131</v>
      </c>
      <c r="AE553" s="781" t="s">
        <v>131</v>
      </c>
      <c r="AF553" s="781" t="s">
        <v>131</v>
      </c>
      <c r="AG553" s="781" t="s">
        <v>131</v>
      </c>
      <c r="AH553" s="781" t="s">
        <v>131</v>
      </c>
      <c r="AI553" s="781" t="s">
        <v>131</v>
      </c>
      <c r="AJ553" s="781" t="s">
        <v>131</v>
      </c>
      <c r="AK553" s="781" t="s">
        <v>131</v>
      </c>
      <c r="AL553" s="781" t="s">
        <v>131</v>
      </c>
      <c r="AM553" s="781" t="s">
        <v>131</v>
      </c>
      <c r="AN553" s="781" t="s">
        <v>131</v>
      </c>
      <c r="AO553" s="781" t="s">
        <v>131</v>
      </c>
      <c r="AP553" s="714">
        <v>2.2629999999999999</v>
      </c>
      <c r="AQ553" s="714">
        <v>12.744999999999999</v>
      </c>
      <c r="AR553" s="714">
        <v>1.2999999999999999E-2</v>
      </c>
      <c r="AS553" s="714">
        <v>2.2629999999999999</v>
      </c>
      <c r="AT553" s="714">
        <v>12.744999999999999</v>
      </c>
      <c r="AU553" s="714">
        <v>1.2999999999999999E-2</v>
      </c>
      <c r="AV553" s="714">
        <v>2.2629999999999999</v>
      </c>
      <c r="AW553" s="714">
        <v>12.744999999999999</v>
      </c>
      <c r="AX553" s="714">
        <v>1.2999999999999999E-2</v>
      </c>
      <c r="AY553" s="714">
        <v>2.2629999999999999</v>
      </c>
      <c r="AZ553" s="714">
        <v>12.744999999999999</v>
      </c>
      <c r="BA553" s="715">
        <v>1.2999999999999999E-2</v>
      </c>
      <c r="BB553" s="964">
        <v>2.2629999999999999</v>
      </c>
      <c r="BC553" s="964">
        <v>12.744999999999999</v>
      </c>
      <c r="BD553" s="965">
        <v>1.2999999999999999E-2</v>
      </c>
      <c r="BE553" s="965">
        <v>2.2629999999999999</v>
      </c>
      <c r="BF553" s="965">
        <v>12.744999999999999</v>
      </c>
      <c r="BG553" s="965">
        <v>1.2999999999999999E-2</v>
      </c>
      <c r="BH553" s="913"/>
      <c r="BI553" s="913"/>
      <c r="BJ553" s="913"/>
      <c r="BK553" s="913"/>
      <c r="BL553" s="913"/>
      <c r="BM553" s="913"/>
    </row>
    <row r="554" spans="1:65" s="326" customFormat="1" ht="17.25" customHeight="1" x14ac:dyDescent="0.25">
      <c r="A554" s="336"/>
      <c r="B554" s="341">
        <v>0.1</v>
      </c>
      <c r="C554" s="780" t="s">
        <v>11</v>
      </c>
      <c r="D554" s="666" t="s">
        <v>618</v>
      </c>
      <c r="E554" s="776" t="str">
        <f t="shared" si="78"/>
        <v>E10 (l)Maquinaria forestal</v>
      </c>
      <c r="F554" s="781" t="s">
        <v>131</v>
      </c>
      <c r="G554" s="781" t="s">
        <v>131</v>
      </c>
      <c r="H554" s="781" t="s">
        <v>131</v>
      </c>
      <c r="I554" s="781" t="s">
        <v>131</v>
      </c>
      <c r="J554" s="781" t="s">
        <v>131</v>
      </c>
      <c r="K554" s="781" t="s">
        <v>131</v>
      </c>
      <c r="L554" s="781" t="s">
        <v>131</v>
      </c>
      <c r="M554" s="781" t="s">
        <v>131</v>
      </c>
      <c r="N554" s="781" t="s">
        <v>131</v>
      </c>
      <c r="O554" s="781" t="s">
        <v>131</v>
      </c>
      <c r="P554" s="781" t="s">
        <v>131</v>
      </c>
      <c r="Q554" s="781" t="s">
        <v>131</v>
      </c>
      <c r="R554" s="781" t="s">
        <v>131</v>
      </c>
      <c r="S554" s="781" t="s">
        <v>131</v>
      </c>
      <c r="T554" s="781" t="s">
        <v>131</v>
      </c>
      <c r="U554" s="781" t="s">
        <v>131</v>
      </c>
      <c r="V554" s="781" t="s">
        <v>131</v>
      </c>
      <c r="W554" s="781" t="s">
        <v>131</v>
      </c>
      <c r="X554" s="781" t="s">
        <v>131</v>
      </c>
      <c r="Y554" s="781" t="s">
        <v>131</v>
      </c>
      <c r="Z554" s="781" t="s">
        <v>131</v>
      </c>
      <c r="AA554" s="781" t="s">
        <v>131</v>
      </c>
      <c r="AB554" s="781" t="s">
        <v>131</v>
      </c>
      <c r="AC554" s="781" t="s">
        <v>131</v>
      </c>
      <c r="AD554" s="781" t="s">
        <v>131</v>
      </c>
      <c r="AE554" s="781" t="s">
        <v>131</v>
      </c>
      <c r="AF554" s="781" t="s">
        <v>131</v>
      </c>
      <c r="AG554" s="781" t="s">
        <v>131</v>
      </c>
      <c r="AH554" s="781" t="s">
        <v>131</v>
      </c>
      <c r="AI554" s="781" t="s">
        <v>131</v>
      </c>
      <c r="AJ554" s="781" t="s">
        <v>131</v>
      </c>
      <c r="AK554" s="781" t="s">
        <v>131</v>
      </c>
      <c r="AL554" s="781" t="s">
        <v>131</v>
      </c>
      <c r="AM554" s="781" t="s">
        <v>131</v>
      </c>
      <c r="AN554" s="781" t="s">
        <v>131</v>
      </c>
      <c r="AO554" s="781" t="s">
        <v>131</v>
      </c>
      <c r="AP554" s="714">
        <v>2.1440000000000001</v>
      </c>
      <c r="AQ554" s="714">
        <v>6.3449999999999998</v>
      </c>
      <c r="AR554" s="714">
        <v>1.4999999999999999E-2</v>
      </c>
      <c r="AS554" s="714">
        <v>2.1440000000000001</v>
      </c>
      <c r="AT554" s="714">
        <v>6.35</v>
      </c>
      <c r="AU554" s="714">
        <v>1.4999999999999999E-2</v>
      </c>
      <c r="AV554" s="714">
        <v>2.1440000000000001</v>
      </c>
      <c r="AW554" s="714">
        <v>6.35</v>
      </c>
      <c r="AX554" s="714">
        <v>1.4999999999999999E-2</v>
      </c>
      <c r="AY554" s="714">
        <v>2.1440000000000001</v>
      </c>
      <c r="AZ554" s="714">
        <v>6.35</v>
      </c>
      <c r="BA554" s="715">
        <v>1.4999999999999999E-2</v>
      </c>
      <c r="BB554" s="964">
        <v>2.1440000000000001</v>
      </c>
      <c r="BC554" s="964">
        <v>6.35</v>
      </c>
      <c r="BD554" s="965">
        <v>1.4999999999999999E-2</v>
      </c>
      <c r="BE554" s="965">
        <v>2.1440000000000001</v>
      </c>
      <c r="BF554" s="965">
        <v>6.35</v>
      </c>
      <c r="BG554" s="965">
        <v>1.4999999999999999E-2</v>
      </c>
      <c r="BH554" s="913"/>
      <c r="BI554" s="913"/>
      <c r="BJ554" s="913"/>
      <c r="BK554" s="913"/>
      <c r="BL554" s="913"/>
      <c r="BM554" s="913"/>
    </row>
    <row r="555" spans="1:65" s="326" customFormat="1" ht="17.25" customHeight="1" x14ac:dyDescent="0.25">
      <c r="A555" s="336"/>
      <c r="B555" s="341">
        <v>0.1</v>
      </c>
      <c r="C555" s="780" t="s">
        <v>11</v>
      </c>
      <c r="D555" s="666" t="s">
        <v>680</v>
      </c>
      <c r="E555" s="776" t="str">
        <f t="shared" si="78"/>
        <v>E10 (l)Maquinaria comercial, institucional e industrial</v>
      </c>
      <c r="F555" s="781" t="s">
        <v>131</v>
      </c>
      <c r="G555" s="781" t="s">
        <v>131</v>
      </c>
      <c r="H555" s="781" t="s">
        <v>131</v>
      </c>
      <c r="I555" s="781" t="s">
        <v>131</v>
      </c>
      <c r="J555" s="781" t="s">
        <v>131</v>
      </c>
      <c r="K555" s="781" t="s">
        <v>131</v>
      </c>
      <c r="L555" s="781" t="s">
        <v>131</v>
      </c>
      <c r="M555" s="781" t="s">
        <v>131</v>
      </c>
      <c r="N555" s="781" t="s">
        <v>131</v>
      </c>
      <c r="O555" s="781" t="s">
        <v>131</v>
      </c>
      <c r="P555" s="781" t="s">
        <v>131</v>
      </c>
      <c r="Q555" s="781" t="s">
        <v>131</v>
      </c>
      <c r="R555" s="781" t="s">
        <v>131</v>
      </c>
      <c r="S555" s="781" t="s">
        <v>131</v>
      </c>
      <c r="T555" s="781" t="s">
        <v>131</v>
      </c>
      <c r="U555" s="781" t="s">
        <v>131</v>
      </c>
      <c r="V555" s="781" t="s">
        <v>131</v>
      </c>
      <c r="W555" s="781" t="s">
        <v>131</v>
      </c>
      <c r="X555" s="781" t="s">
        <v>131</v>
      </c>
      <c r="Y555" s="781" t="s">
        <v>131</v>
      </c>
      <c r="Z555" s="781" t="s">
        <v>131</v>
      </c>
      <c r="AA555" s="781" t="s">
        <v>131</v>
      </c>
      <c r="AB555" s="781" t="s">
        <v>131</v>
      </c>
      <c r="AC555" s="781" t="s">
        <v>131</v>
      </c>
      <c r="AD555" s="781" t="s">
        <v>131</v>
      </c>
      <c r="AE555" s="781" t="s">
        <v>131</v>
      </c>
      <c r="AF555" s="781" t="s">
        <v>131</v>
      </c>
      <c r="AG555" s="781" t="s">
        <v>131</v>
      </c>
      <c r="AH555" s="781" t="s">
        <v>131</v>
      </c>
      <c r="AI555" s="781" t="s">
        <v>131</v>
      </c>
      <c r="AJ555" s="781" t="s">
        <v>131</v>
      </c>
      <c r="AK555" s="781" t="s">
        <v>131</v>
      </c>
      <c r="AL555" s="781" t="s">
        <v>131</v>
      </c>
      <c r="AM555" s="781" t="s">
        <v>131</v>
      </c>
      <c r="AN555" s="781" t="s">
        <v>131</v>
      </c>
      <c r="AO555" s="781" t="s">
        <v>131</v>
      </c>
      <c r="AP555" s="714">
        <v>2.1440000000000001</v>
      </c>
      <c r="AQ555" s="714">
        <v>12.744999999999999</v>
      </c>
      <c r="AR555" s="714">
        <v>1.2999999999999999E-2</v>
      </c>
      <c r="AS555" s="714">
        <v>2.1440000000000001</v>
      </c>
      <c r="AT555" s="714">
        <v>12.744999999999999</v>
      </c>
      <c r="AU555" s="714">
        <v>1.2999999999999999E-2</v>
      </c>
      <c r="AV555" s="714">
        <v>2.1440000000000001</v>
      </c>
      <c r="AW555" s="714">
        <v>12.744999999999999</v>
      </c>
      <c r="AX555" s="714">
        <v>1.2999999999999999E-2</v>
      </c>
      <c r="AY555" s="714">
        <v>2.1440000000000001</v>
      </c>
      <c r="AZ555" s="714">
        <v>12.744999999999999</v>
      </c>
      <c r="BA555" s="715">
        <v>1.2999999999999999E-2</v>
      </c>
      <c r="BB555" s="964">
        <v>2.1440000000000001</v>
      </c>
      <c r="BC555" s="964">
        <v>12.744999999999999</v>
      </c>
      <c r="BD555" s="965">
        <v>1.2999999999999999E-2</v>
      </c>
      <c r="BE555" s="965">
        <v>2.1440000000000001</v>
      </c>
      <c r="BF555" s="965">
        <v>12.744999999999999</v>
      </c>
      <c r="BG555" s="965">
        <v>1.2999999999999999E-2</v>
      </c>
      <c r="BH555" s="913"/>
      <c r="BI555" s="913"/>
      <c r="BJ555" s="913"/>
      <c r="BK555" s="913"/>
      <c r="BL555" s="913"/>
      <c r="BM555" s="913"/>
    </row>
    <row r="556" spans="1:65" s="326" customFormat="1" ht="17.25" customHeight="1" x14ac:dyDescent="0.25">
      <c r="A556" s="336"/>
      <c r="B556" s="341">
        <v>0.85</v>
      </c>
      <c r="C556" s="780" t="s">
        <v>12</v>
      </c>
      <c r="D556" s="666" t="s">
        <v>618</v>
      </c>
      <c r="E556" s="776" t="str">
        <f t="shared" si="78"/>
        <v>E85 (l)Maquinaria forestal</v>
      </c>
      <c r="F556" s="781" t="s">
        <v>131</v>
      </c>
      <c r="G556" s="781" t="s">
        <v>131</v>
      </c>
      <c r="H556" s="781" t="s">
        <v>131</v>
      </c>
      <c r="I556" s="781" t="s">
        <v>131</v>
      </c>
      <c r="J556" s="781" t="s">
        <v>131</v>
      </c>
      <c r="K556" s="781" t="s">
        <v>131</v>
      </c>
      <c r="L556" s="781" t="s">
        <v>131</v>
      </c>
      <c r="M556" s="781" t="s">
        <v>131</v>
      </c>
      <c r="N556" s="781" t="s">
        <v>131</v>
      </c>
      <c r="O556" s="781" t="s">
        <v>131</v>
      </c>
      <c r="P556" s="781" t="s">
        <v>131</v>
      </c>
      <c r="Q556" s="781" t="s">
        <v>131</v>
      </c>
      <c r="R556" s="781" t="s">
        <v>131</v>
      </c>
      <c r="S556" s="781" t="s">
        <v>131</v>
      </c>
      <c r="T556" s="781" t="s">
        <v>131</v>
      </c>
      <c r="U556" s="781" t="s">
        <v>131</v>
      </c>
      <c r="V556" s="781" t="s">
        <v>131</v>
      </c>
      <c r="W556" s="781" t="s">
        <v>131</v>
      </c>
      <c r="X556" s="781" t="s">
        <v>131</v>
      </c>
      <c r="Y556" s="781" t="s">
        <v>131</v>
      </c>
      <c r="Z556" s="781" t="s">
        <v>131</v>
      </c>
      <c r="AA556" s="781" t="s">
        <v>131</v>
      </c>
      <c r="AB556" s="781" t="s">
        <v>131</v>
      </c>
      <c r="AC556" s="781" t="s">
        <v>131</v>
      </c>
      <c r="AD556" s="781" t="s">
        <v>131</v>
      </c>
      <c r="AE556" s="781" t="s">
        <v>131</v>
      </c>
      <c r="AF556" s="781" t="s">
        <v>131</v>
      </c>
      <c r="AG556" s="781" t="s">
        <v>131</v>
      </c>
      <c r="AH556" s="781" t="s">
        <v>131</v>
      </c>
      <c r="AI556" s="781" t="s">
        <v>131</v>
      </c>
      <c r="AJ556" s="781" t="s">
        <v>131</v>
      </c>
      <c r="AK556" s="781" t="s">
        <v>131</v>
      </c>
      <c r="AL556" s="781" t="s">
        <v>131</v>
      </c>
      <c r="AM556" s="781" t="s">
        <v>131</v>
      </c>
      <c r="AN556" s="781" t="s">
        <v>131</v>
      </c>
      <c r="AO556" s="781" t="s">
        <v>131</v>
      </c>
      <c r="AP556" s="714">
        <v>0.35699999999999998</v>
      </c>
      <c r="AQ556" s="714">
        <v>6.3449999999999998</v>
      </c>
      <c r="AR556" s="714">
        <v>1.4999999999999999E-2</v>
      </c>
      <c r="AS556" s="714">
        <v>0.35699999999999998</v>
      </c>
      <c r="AT556" s="714">
        <v>6.35</v>
      </c>
      <c r="AU556" s="714">
        <v>1.4999999999999999E-2</v>
      </c>
      <c r="AV556" s="714">
        <v>0.35699999999999998</v>
      </c>
      <c r="AW556" s="714">
        <v>6.35</v>
      </c>
      <c r="AX556" s="714">
        <v>1.4999999999999999E-2</v>
      </c>
      <c r="AY556" s="714">
        <v>0.35699999999999998</v>
      </c>
      <c r="AZ556" s="714">
        <v>6.35</v>
      </c>
      <c r="BA556" s="715">
        <v>1.4999999999999999E-2</v>
      </c>
      <c r="BB556" s="964">
        <v>0.35699999999999998</v>
      </c>
      <c r="BC556" s="964">
        <v>6.35</v>
      </c>
      <c r="BD556" s="965">
        <v>1.4999999999999999E-2</v>
      </c>
      <c r="BE556" s="965">
        <v>0.35699999999999998</v>
      </c>
      <c r="BF556" s="965">
        <v>6.35</v>
      </c>
      <c r="BG556" s="965">
        <v>1.4999999999999999E-2</v>
      </c>
      <c r="BH556" s="913"/>
      <c r="BI556" s="913"/>
      <c r="BJ556" s="913"/>
      <c r="BK556" s="913"/>
      <c r="BL556" s="913"/>
      <c r="BM556" s="913"/>
    </row>
    <row r="557" spans="1:65" s="326" customFormat="1" ht="17.25" customHeight="1" x14ac:dyDescent="0.25">
      <c r="A557" s="336"/>
      <c r="B557" s="341">
        <v>0.85</v>
      </c>
      <c r="C557" s="780" t="s">
        <v>12</v>
      </c>
      <c r="D557" s="666" t="s">
        <v>680</v>
      </c>
      <c r="E557" s="776" t="str">
        <f t="shared" si="78"/>
        <v>E85 (l)Maquinaria comercial, institucional e industrial</v>
      </c>
      <c r="F557" s="781" t="s">
        <v>131</v>
      </c>
      <c r="G557" s="781" t="s">
        <v>131</v>
      </c>
      <c r="H557" s="781" t="s">
        <v>131</v>
      </c>
      <c r="I557" s="781" t="s">
        <v>131</v>
      </c>
      <c r="J557" s="781" t="s">
        <v>131</v>
      </c>
      <c r="K557" s="781" t="s">
        <v>131</v>
      </c>
      <c r="L557" s="781" t="s">
        <v>131</v>
      </c>
      <c r="M557" s="781" t="s">
        <v>131</v>
      </c>
      <c r="N557" s="781" t="s">
        <v>131</v>
      </c>
      <c r="O557" s="781" t="s">
        <v>131</v>
      </c>
      <c r="P557" s="781" t="s">
        <v>131</v>
      </c>
      <c r="Q557" s="781" t="s">
        <v>131</v>
      </c>
      <c r="R557" s="781" t="s">
        <v>131</v>
      </c>
      <c r="S557" s="781" t="s">
        <v>131</v>
      </c>
      <c r="T557" s="781" t="s">
        <v>131</v>
      </c>
      <c r="U557" s="781" t="s">
        <v>131</v>
      </c>
      <c r="V557" s="781" t="s">
        <v>131</v>
      </c>
      <c r="W557" s="781" t="s">
        <v>131</v>
      </c>
      <c r="X557" s="781" t="s">
        <v>131</v>
      </c>
      <c r="Y557" s="781" t="s">
        <v>131</v>
      </c>
      <c r="Z557" s="781" t="s">
        <v>131</v>
      </c>
      <c r="AA557" s="781" t="s">
        <v>131</v>
      </c>
      <c r="AB557" s="781" t="s">
        <v>131</v>
      </c>
      <c r="AC557" s="781" t="s">
        <v>131</v>
      </c>
      <c r="AD557" s="781" t="s">
        <v>131</v>
      </c>
      <c r="AE557" s="781" t="s">
        <v>131</v>
      </c>
      <c r="AF557" s="781" t="s">
        <v>131</v>
      </c>
      <c r="AG557" s="781" t="s">
        <v>131</v>
      </c>
      <c r="AH557" s="781" t="s">
        <v>131</v>
      </c>
      <c r="AI557" s="781" t="s">
        <v>131</v>
      </c>
      <c r="AJ557" s="781" t="s">
        <v>131</v>
      </c>
      <c r="AK557" s="781" t="s">
        <v>131</v>
      </c>
      <c r="AL557" s="781" t="s">
        <v>131</v>
      </c>
      <c r="AM557" s="781" t="s">
        <v>131</v>
      </c>
      <c r="AN557" s="781" t="s">
        <v>131</v>
      </c>
      <c r="AO557" s="781" t="s">
        <v>131</v>
      </c>
      <c r="AP557" s="714">
        <v>0.35699999999999998</v>
      </c>
      <c r="AQ557" s="714">
        <v>12.744999999999999</v>
      </c>
      <c r="AR557" s="714">
        <v>1.2999999999999999E-2</v>
      </c>
      <c r="AS557" s="714">
        <v>0.35699999999999998</v>
      </c>
      <c r="AT557" s="714">
        <v>12.744999999999999</v>
      </c>
      <c r="AU557" s="714">
        <v>1.2999999999999999E-2</v>
      </c>
      <c r="AV557" s="714">
        <v>0.35699999999999998</v>
      </c>
      <c r="AW557" s="714">
        <v>12.744999999999999</v>
      </c>
      <c r="AX557" s="714">
        <v>1.2999999999999999E-2</v>
      </c>
      <c r="AY557" s="714">
        <v>0.35699999999999998</v>
      </c>
      <c r="AZ557" s="714">
        <v>12.744999999999999</v>
      </c>
      <c r="BA557" s="715">
        <v>1.2999999999999999E-2</v>
      </c>
      <c r="BB557" s="964">
        <v>0.35699999999999998</v>
      </c>
      <c r="BC557" s="964">
        <v>12.744999999999999</v>
      </c>
      <c r="BD557" s="965">
        <v>1.2999999999999999E-2</v>
      </c>
      <c r="BE557" s="965">
        <v>0.35699999999999998</v>
      </c>
      <c r="BF557" s="965">
        <v>12.744999999999999</v>
      </c>
      <c r="BG557" s="965">
        <v>1.2999999999999999E-2</v>
      </c>
      <c r="BH557" s="913"/>
      <c r="BI557" s="913"/>
      <c r="BJ557" s="913"/>
      <c r="BK557" s="913"/>
      <c r="BL557" s="913"/>
      <c r="BM557" s="913"/>
    </row>
    <row r="558" spans="1:65" s="326" customFormat="1" ht="17.25" customHeight="1" x14ac:dyDescent="0.25">
      <c r="A558" s="336"/>
      <c r="B558" s="341">
        <v>1</v>
      </c>
      <c r="C558" s="780" t="s">
        <v>504</v>
      </c>
      <c r="D558" s="666" t="s">
        <v>618</v>
      </c>
      <c r="E558" s="776" t="str">
        <f t="shared" si="78"/>
        <v>E100 (l)Maquinaria forestal</v>
      </c>
      <c r="F558" s="781" t="s">
        <v>131</v>
      </c>
      <c r="G558" s="781" t="s">
        <v>131</v>
      </c>
      <c r="H558" s="781" t="s">
        <v>131</v>
      </c>
      <c r="I558" s="781" t="s">
        <v>131</v>
      </c>
      <c r="J558" s="781" t="s">
        <v>131</v>
      </c>
      <c r="K558" s="781" t="s">
        <v>131</v>
      </c>
      <c r="L558" s="781" t="s">
        <v>131</v>
      </c>
      <c r="M558" s="781" t="s">
        <v>131</v>
      </c>
      <c r="N558" s="781" t="s">
        <v>131</v>
      </c>
      <c r="O558" s="781" t="s">
        <v>131</v>
      </c>
      <c r="P558" s="781" t="s">
        <v>131</v>
      </c>
      <c r="Q558" s="781" t="s">
        <v>131</v>
      </c>
      <c r="R558" s="781" t="s">
        <v>131</v>
      </c>
      <c r="S558" s="781" t="s">
        <v>131</v>
      </c>
      <c r="T558" s="781" t="s">
        <v>131</v>
      </c>
      <c r="U558" s="781" t="s">
        <v>131</v>
      </c>
      <c r="V558" s="781" t="s">
        <v>131</v>
      </c>
      <c r="W558" s="781" t="s">
        <v>131</v>
      </c>
      <c r="X558" s="781" t="s">
        <v>131</v>
      </c>
      <c r="Y558" s="781" t="s">
        <v>131</v>
      </c>
      <c r="Z558" s="781" t="s">
        <v>131</v>
      </c>
      <c r="AA558" s="781" t="s">
        <v>131</v>
      </c>
      <c r="AB558" s="781" t="s">
        <v>131</v>
      </c>
      <c r="AC558" s="781" t="s">
        <v>131</v>
      </c>
      <c r="AD558" s="781" t="s">
        <v>131</v>
      </c>
      <c r="AE558" s="781" t="s">
        <v>131</v>
      </c>
      <c r="AF558" s="781" t="s">
        <v>131</v>
      </c>
      <c r="AG558" s="781" t="s">
        <v>131</v>
      </c>
      <c r="AH558" s="781" t="s">
        <v>131</v>
      </c>
      <c r="AI558" s="781" t="s">
        <v>131</v>
      </c>
      <c r="AJ558" s="781" t="s">
        <v>131</v>
      </c>
      <c r="AK558" s="781" t="s">
        <v>131</v>
      </c>
      <c r="AL558" s="781" t="s">
        <v>131</v>
      </c>
      <c r="AM558" s="781" t="s">
        <v>131</v>
      </c>
      <c r="AN558" s="781" t="s">
        <v>131</v>
      </c>
      <c r="AO558" s="781" t="s">
        <v>131</v>
      </c>
      <c r="AP558" s="714">
        <v>0</v>
      </c>
      <c r="AQ558" s="714">
        <v>6.3449999999999998</v>
      </c>
      <c r="AR558" s="714">
        <v>1.4999999999999999E-2</v>
      </c>
      <c r="AS558" s="714">
        <v>0</v>
      </c>
      <c r="AT558" s="714">
        <v>6.35</v>
      </c>
      <c r="AU558" s="714">
        <v>1.4999999999999999E-2</v>
      </c>
      <c r="AV558" s="714">
        <v>0</v>
      </c>
      <c r="AW558" s="714">
        <v>6.35</v>
      </c>
      <c r="AX558" s="714">
        <v>1.4999999999999999E-2</v>
      </c>
      <c r="AY558" s="714">
        <v>0</v>
      </c>
      <c r="AZ558" s="714">
        <v>6.35</v>
      </c>
      <c r="BA558" s="715">
        <v>1.4999999999999999E-2</v>
      </c>
      <c r="BB558" s="964">
        <v>0</v>
      </c>
      <c r="BC558" s="964">
        <v>6.35</v>
      </c>
      <c r="BD558" s="965">
        <v>1.4999999999999999E-2</v>
      </c>
      <c r="BE558" s="965">
        <v>0</v>
      </c>
      <c r="BF558" s="965">
        <v>6.35</v>
      </c>
      <c r="BG558" s="965">
        <v>1.4999999999999999E-2</v>
      </c>
      <c r="BH558" s="913"/>
      <c r="BI558" s="913"/>
      <c r="BJ558" s="913"/>
      <c r="BK558" s="913"/>
      <c r="BL558" s="913"/>
      <c r="BM558" s="913"/>
    </row>
    <row r="559" spans="1:65" s="326" customFormat="1" ht="17.25" customHeight="1" x14ac:dyDescent="0.25">
      <c r="A559" s="336"/>
      <c r="B559" s="341">
        <v>1</v>
      </c>
      <c r="C559" s="780" t="s">
        <v>504</v>
      </c>
      <c r="D559" s="666" t="s">
        <v>680</v>
      </c>
      <c r="E559" s="776" t="str">
        <f t="shared" si="78"/>
        <v>E100 (l)Maquinaria comercial, institucional e industrial</v>
      </c>
      <c r="F559" s="781" t="s">
        <v>131</v>
      </c>
      <c r="G559" s="781" t="s">
        <v>131</v>
      </c>
      <c r="H559" s="781" t="s">
        <v>131</v>
      </c>
      <c r="I559" s="781" t="s">
        <v>131</v>
      </c>
      <c r="J559" s="781" t="s">
        <v>131</v>
      </c>
      <c r="K559" s="781" t="s">
        <v>131</v>
      </c>
      <c r="L559" s="781" t="s">
        <v>131</v>
      </c>
      <c r="M559" s="781" t="s">
        <v>131</v>
      </c>
      <c r="N559" s="781" t="s">
        <v>131</v>
      </c>
      <c r="O559" s="781" t="s">
        <v>131</v>
      </c>
      <c r="P559" s="781" t="s">
        <v>131</v>
      </c>
      <c r="Q559" s="781" t="s">
        <v>131</v>
      </c>
      <c r="R559" s="781" t="s">
        <v>131</v>
      </c>
      <c r="S559" s="781" t="s">
        <v>131</v>
      </c>
      <c r="T559" s="781" t="s">
        <v>131</v>
      </c>
      <c r="U559" s="781" t="s">
        <v>131</v>
      </c>
      <c r="V559" s="781" t="s">
        <v>131</v>
      </c>
      <c r="W559" s="781" t="s">
        <v>131</v>
      </c>
      <c r="X559" s="781" t="s">
        <v>131</v>
      </c>
      <c r="Y559" s="781" t="s">
        <v>131</v>
      </c>
      <c r="Z559" s="781" t="s">
        <v>131</v>
      </c>
      <c r="AA559" s="781" t="s">
        <v>131</v>
      </c>
      <c r="AB559" s="781" t="s">
        <v>131</v>
      </c>
      <c r="AC559" s="781" t="s">
        <v>131</v>
      </c>
      <c r="AD559" s="781" t="s">
        <v>131</v>
      </c>
      <c r="AE559" s="781" t="s">
        <v>131</v>
      </c>
      <c r="AF559" s="781" t="s">
        <v>131</v>
      </c>
      <c r="AG559" s="781" t="s">
        <v>131</v>
      </c>
      <c r="AH559" s="781" t="s">
        <v>131</v>
      </c>
      <c r="AI559" s="781" t="s">
        <v>131</v>
      </c>
      <c r="AJ559" s="781" t="s">
        <v>131</v>
      </c>
      <c r="AK559" s="781" t="s">
        <v>131</v>
      </c>
      <c r="AL559" s="781" t="s">
        <v>131</v>
      </c>
      <c r="AM559" s="781" t="s">
        <v>131</v>
      </c>
      <c r="AN559" s="781" t="s">
        <v>131</v>
      </c>
      <c r="AO559" s="781" t="s">
        <v>131</v>
      </c>
      <c r="AP559" s="714">
        <v>0</v>
      </c>
      <c r="AQ559" s="714">
        <v>12.744999999999999</v>
      </c>
      <c r="AR559" s="714">
        <v>1.2999999999999999E-2</v>
      </c>
      <c r="AS559" s="714">
        <v>0</v>
      </c>
      <c r="AT559" s="714">
        <v>12.744999999999999</v>
      </c>
      <c r="AU559" s="714">
        <v>1.2999999999999999E-2</v>
      </c>
      <c r="AV559" s="714">
        <v>0</v>
      </c>
      <c r="AW559" s="714">
        <v>12.744999999999999</v>
      </c>
      <c r="AX559" s="714">
        <v>1.2999999999999999E-2</v>
      </c>
      <c r="AY559" s="714">
        <v>0</v>
      </c>
      <c r="AZ559" s="714">
        <v>12.744999999999999</v>
      </c>
      <c r="BA559" s="715">
        <v>1.2999999999999999E-2</v>
      </c>
      <c r="BB559" s="964">
        <v>0</v>
      </c>
      <c r="BC559" s="964">
        <v>12.744999999999999</v>
      </c>
      <c r="BD559" s="965">
        <v>1.2999999999999999E-2</v>
      </c>
      <c r="BE559" s="965">
        <v>0</v>
      </c>
      <c r="BF559" s="965">
        <v>12.744999999999999</v>
      </c>
      <c r="BG559" s="965">
        <v>1.2999999999999999E-2</v>
      </c>
      <c r="BH559" s="913"/>
      <c r="BI559" s="913"/>
      <c r="BJ559" s="913"/>
      <c r="BK559" s="913"/>
      <c r="BL559" s="913"/>
      <c r="BM559" s="913"/>
    </row>
    <row r="560" spans="1:65" s="326" customFormat="1" ht="17.25" customHeight="1" x14ac:dyDescent="0.25">
      <c r="A560" s="336"/>
      <c r="B560" s="341"/>
      <c r="C560" s="780" t="s">
        <v>1431</v>
      </c>
      <c r="D560" s="666" t="s">
        <v>617</v>
      </c>
      <c r="E560" s="776" t="str">
        <f t="shared" si="78"/>
        <v>Lubricantes (l)Maquinaria agrícola</v>
      </c>
      <c r="F560" s="714">
        <v>0.51</v>
      </c>
      <c r="G560" s="781" t="s">
        <v>131</v>
      </c>
      <c r="H560" s="781" t="s">
        <v>131</v>
      </c>
      <c r="I560" s="714">
        <v>0.51</v>
      </c>
      <c r="J560" s="781" t="s">
        <v>131</v>
      </c>
      <c r="K560" s="781" t="s">
        <v>131</v>
      </c>
      <c r="L560" s="714">
        <v>0.51</v>
      </c>
      <c r="M560" s="781" t="s">
        <v>131</v>
      </c>
      <c r="N560" s="781" t="s">
        <v>131</v>
      </c>
      <c r="O560" s="714">
        <v>0.51</v>
      </c>
      <c r="P560" s="781" t="s">
        <v>131</v>
      </c>
      <c r="Q560" s="781" t="s">
        <v>131</v>
      </c>
      <c r="R560" s="714">
        <v>0.51</v>
      </c>
      <c r="S560" s="781" t="s">
        <v>131</v>
      </c>
      <c r="T560" s="781" t="s">
        <v>131</v>
      </c>
      <c r="U560" s="714">
        <v>0.51</v>
      </c>
      <c r="V560" s="781" t="s">
        <v>131</v>
      </c>
      <c r="W560" s="781" t="s">
        <v>131</v>
      </c>
      <c r="X560" s="714">
        <v>0.51</v>
      </c>
      <c r="Y560" s="781" t="s">
        <v>131</v>
      </c>
      <c r="Z560" s="781" t="s">
        <v>131</v>
      </c>
      <c r="AA560" s="714">
        <v>0.51</v>
      </c>
      <c r="AB560" s="781" t="s">
        <v>131</v>
      </c>
      <c r="AC560" s="781" t="s">
        <v>131</v>
      </c>
      <c r="AD560" s="714">
        <v>0.51</v>
      </c>
      <c r="AE560" s="781" t="s">
        <v>131</v>
      </c>
      <c r="AF560" s="781" t="s">
        <v>131</v>
      </c>
      <c r="AG560" s="714">
        <v>0.51</v>
      </c>
      <c r="AH560" s="781" t="s">
        <v>131</v>
      </c>
      <c r="AI560" s="781" t="s">
        <v>131</v>
      </c>
      <c r="AJ560" s="714">
        <v>0.51</v>
      </c>
      <c r="AK560" s="781" t="s">
        <v>131</v>
      </c>
      <c r="AL560" s="781" t="s">
        <v>131</v>
      </c>
      <c r="AM560" s="714">
        <v>0.51</v>
      </c>
      <c r="AN560" s="781" t="s">
        <v>131</v>
      </c>
      <c r="AO560" s="781" t="s">
        <v>131</v>
      </c>
      <c r="AP560" s="714">
        <v>0.51</v>
      </c>
      <c r="AQ560" s="781" t="s">
        <v>131</v>
      </c>
      <c r="AR560" s="781" t="s">
        <v>131</v>
      </c>
      <c r="AS560" s="714">
        <v>0.51</v>
      </c>
      <c r="AT560" s="781" t="s">
        <v>131</v>
      </c>
      <c r="AU560" s="781" t="s">
        <v>131</v>
      </c>
      <c r="AV560" s="714">
        <v>0.51</v>
      </c>
      <c r="AW560" s="781" t="s">
        <v>131</v>
      </c>
      <c r="AX560" s="781" t="s">
        <v>131</v>
      </c>
      <c r="AY560" s="714">
        <v>0.51</v>
      </c>
      <c r="AZ560" s="781" t="s">
        <v>131</v>
      </c>
      <c r="BA560" s="784" t="s">
        <v>131</v>
      </c>
      <c r="BB560" s="964">
        <v>0.51</v>
      </c>
      <c r="BC560" s="966" t="s">
        <v>131</v>
      </c>
      <c r="BD560" s="967" t="s">
        <v>131</v>
      </c>
      <c r="BE560" s="965">
        <v>0.51</v>
      </c>
      <c r="BF560" s="967" t="s">
        <v>131</v>
      </c>
      <c r="BG560" s="967" t="s">
        <v>131</v>
      </c>
      <c r="BH560" s="913"/>
      <c r="BI560" s="913"/>
      <c r="BJ560" s="913"/>
      <c r="BK560" s="913"/>
      <c r="BL560" s="913"/>
      <c r="BM560" s="913"/>
    </row>
    <row r="561" spans="1:65" s="326" customFormat="1" ht="17.25" customHeight="1" x14ac:dyDescent="0.25">
      <c r="A561" s="336"/>
      <c r="B561" s="341"/>
      <c r="C561" s="780" t="s">
        <v>1431</v>
      </c>
      <c r="D561" s="666" t="s">
        <v>618</v>
      </c>
      <c r="E561" s="776" t="str">
        <f t="shared" si="78"/>
        <v>Lubricantes (l)Maquinaria forestal</v>
      </c>
      <c r="F561" s="714">
        <v>0.51</v>
      </c>
      <c r="G561" s="781" t="s">
        <v>131</v>
      </c>
      <c r="H561" s="781" t="s">
        <v>131</v>
      </c>
      <c r="I561" s="714">
        <v>0.51</v>
      </c>
      <c r="J561" s="781" t="s">
        <v>131</v>
      </c>
      <c r="K561" s="781" t="s">
        <v>131</v>
      </c>
      <c r="L561" s="714">
        <v>0.51</v>
      </c>
      <c r="M561" s="781" t="s">
        <v>131</v>
      </c>
      <c r="N561" s="781" t="s">
        <v>131</v>
      </c>
      <c r="O561" s="714">
        <v>0.51</v>
      </c>
      <c r="P561" s="781" t="s">
        <v>131</v>
      </c>
      <c r="Q561" s="781" t="s">
        <v>131</v>
      </c>
      <c r="R561" s="714">
        <v>0.51</v>
      </c>
      <c r="S561" s="781" t="s">
        <v>131</v>
      </c>
      <c r="T561" s="781" t="s">
        <v>131</v>
      </c>
      <c r="U561" s="714">
        <v>0.51</v>
      </c>
      <c r="V561" s="781" t="s">
        <v>131</v>
      </c>
      <c r="W561" s="781" t="s">
        <v>131</v>
      </c>
      <c r="X561" s="714">
        <v>0.51</v>
      </c>
      <c r="Y561" s="781" t="s">
        <v>131</v>
      </c>
      <c r="Z561" s="781" t="s">
        <v>131</v>
      </c>
      <c r="AA561" s="714">
        <v>0.51</v>
      </c>
      <c r="AB561" s="781" t="s">
        <v>131</v>
      </c>
      <c r="AC561" s="781" t="s">
        <v>131</v>
      </c>
      <c r="AD561" s="714">
        <v>0.51</v>
      </c>
      <c r="AE561" s="781" t="s">
        <v>131</v>
      </c>
      <c r="AF561" s="781" t="s">
        <v>131</v>
      </c>
      <c r="AG561" s="714">
        <v>0.51</v>
      </c>
      <c r="AH561" s="781" t="s">
        <v>131</v>
      </c>
      <c r="AI561" s="781" t="s">
        <v>131</v>
      </c>
      <c r="AJ561" s="714">
        <v>0.51</v>
      </c>
      <c r="AK561" s="781" t="s">
        <v>131</v>
      </c>
      <c r="AL561" s="781" t="s">
        <v>131</v>
      </c>
      <c r="AM561" s="714">
        <v>0.51</v>
      </c>
      <c r="AN561" s="781" t="s">
        <v>131</v>
      </c>
      <c r="AO561" s="781" t="s">
        <v>131</v>
      </c>
      <c r="AP561" s="714">
        <v>0.51</v>
      </c>
      <c r="AQ561" s="781" t="s">
        <v>131</v>
      </c>
      <c r="AR561" s="781" t="s">
        <v>131</v>
      </c>
      <c r="AS561" s="714">
        <v>0.51</v>
      </c>
      <c r="AT561" s="781" t="s">
        <v>131</v>
      </c>
      <c r="AU561" s="781" t="s">
        <v>131</v>
      </c>
      <c r="AV561" s="714">
        <v>0.51</v>
      </c>
      <c r="AW561" s="781" t="s">
        <v>131</v>
      </c>
      <c r="AX561" s="781" t="s">
        <v>131</v>
      </c>
      <c r="AY561" s="714">
        <v>0.51</v>
      </c>
      <c r="AZ561" s="781" t="s">
        <v>131</v>
      </c>
      <c r="BA561" s="784" t="s">
        <v>131</v>
      </c>
      <c r="BB561" s="964">
        <v>0.51</v>
      </c>
      <c r="BC561" s="966" t="s">
        <v>131</v>
      </c>
      <c r="BD561" s="967" t="s">
        <v>131</v>
      </c>
      <c r="BE561" s="965">
        <v>0.51</v>
      </c>
      <c r="BF561" s="967" t="s">
        <v>131</v>
      </c>
      <c r="BG561" s="967" t="s">
        <v>131</v>
      </c>
      <c r="BH561" s="913"/>
      <c r="BI561" s="913"/>
      <c r="BJ561" s="913"/>
      <c r="BK561" s="913"/>
      <c r="BL561" s="913"/>
      <c r="BM561" s="913"/>
    </row>
    <row r="562" spans="1:65" s="326" customFormat="1" ht="17.25" customHeight="1" x14ac:dyDescent="0.25">
      <c r="A562" s="336"/>
      <c r="B562" s="341"/>
      <c r="C562" s="780" t="s">
        <v>1431</v>
      </c>
      <c r="D562" s="666" t="s">
        <v>680</v>
      </c>
      <c r="E562" s="776" t="str">
        <f t="shared" si="78"/>
        <v>Lubricantes (l)Maquinaria comercial, institucional e industrial</v>
      </c>
      <c r="F562" s="714">
        <v>0.51</v>
      </c>
      <c r="G562" s="781" t="s">
        <v>131</v>
      </c>
      <c r="H562" s="781" t="s">
        <v>131</v>
      </c>
      <c r="I562" s="714">
        <v>0.51</v>
      </c>
      <c r="J562" s="781" t="s">
        <v>131</v>
      </c>
      <c r="K562" s="781" t="s">
        <v>131</v>
      </c>
      <c r="L562" s="714">
        <v>0.51</v>
      </c>
      <c r="M562" s="781" t="s">
        <v>131</v>
      </c>
      <c r="N562" s="781" t="s">
        <v>131</v>
      </c>
      <c r="O562" s="714">
        <v>0.51</v>
      </c>
      <c r="P562" s="781" t="s">
        <v>131</v>
      </c>
      <c r="Q562" s="781" t="s">
        <v>131</v>
      </c>
      <c r="R562" s="714">
        <v>0.51</v>
      </c>
      <c r="S562" s="781" t="s">
        <v>131</v>
      </c>
      <c r="T562" s="781" t="s">
        <v>131</v>
      </c>
      <c r="U562" s="714">
        <v>0.51</v>
      </c>
      <c r="V562" s="781" t="s">
        <v>131</v>
      </c>
      <c r="W562" s="781" t="s">
        <v>131</v>
      </c>
      <c r="X562" s="714">
        <v>0.51</v>
      </c>
      <c r="Y562" s="781" t="s">
        <v>131</v>
      </c>
      <c r="Z562" s="781" t="s">
        <v>131</v>
      </c>
      <c r="AA562" s="714">
        <v>0.51</v>
      </c>
      <c r="AB562" s="781" t="s">
        <v>131</v>
      </c>
      <c r="AC562" s="781" t="s">
        <v>131</v>
      </c>
      <c r="AD562" s="714">
        <v>0.51</v>
      </c>
      <c r="AE562" s="781" t="s">
        <v>131</v>
      </c>
      <c r="AF562" s="781" t="s">
        <v>131</v>
      </c>
      <c r="AG562" s="714">
        <v>0.51</v>
      </c>
      <c r="AH562" s="781" t="s">
        <v>131</v>
      </c>
      <c r="AI562" s="781" t="s">
        <v>131</v>
      </c>
      <c r="AJ562" s="714">
        <v>0.51</v>
      </c>
      <c r="AK562" s="781" t="s">
        <v>131</v>
      </c>
      <c r="AL562" s="781" t="s">
        <v>131</v>
      </c>
      <c r="AM562" s="714">
        <v>0.51</v>
      </c>
      <c r="AN562" s="781" t="s">
        <v>131</v>
      </c>
      <c r="AO562" s="781" t="s">
        <v>131</v>
      </c>
      <c r="AP562" s="714">
        <v>0.51</v>
      </c>
      <c r="AQ562" s="781" t="s">
        <v>131</v>
      </c>
      <c r="AR562" s="781" t="s">
        <v>131</v>
      </c>
      <c r="AS562" s="714">
        <v>0.51</v>
      </c>
      <c r="AT562" s="781" t="s">
        <v>131</v>
      </c>
      <c r="AU562" s="781" t="s">
        <v>131</v>
      </c>
      <c r="AV562" s="714">
        <v>0.51</v>
      </c>
      <c r="AW562" s="781" t="s">
        <v>131</v>
      </c>
      <c r="AX562" s="781" t="s">
        <v>131</v>
      </c>
      <c r="AY562" s="714">
        <v>0.51</v>
      </c>
      <c r="AZ562" s="781" t="s">
        <v>131</v>
      </c>
      <c r="BA562" s="784" t="s">
        <v>131</v>
      </c>
      <c r="BB562" s="964">
        <v>0.51</v>
      </c>
      <c r="BC562" s="966" t="s">
        <v>131</v>
      </c>
      <c r="BD562" s="967" t="s">
        <v>131</v>
      </c>
      <c r="BE562" s="965">
        <v>0.51</v>
      </c>
      <c r="BF562" s="967" t="s">
        <v>131</v>
      </c>
      <c r="BG562" s="967" t="s">
        <v>131</v>
      </c>
      <c r="BH562" s="913"/>
      <c r="BI562" s="913"/>
      <c r="BJ562" s="913"/>
      <c r="BK562" s="913"/>
      <c r="BL562" s="913"/>
      <c r="BM562" s="913"/>
    </row>
    <row r="563" spans="1:65" s="326" customFormat="1" ht="17.25" customHeight="1" x14ac:dyDescent="0.25">
      <c r="A563" s="336"/>
      <c r="B563" s="341"/>
      <c r="C563" s="908" t="s">
        <v>1427</v>
      </c>
      <c r="D563" s="909" t="s">
        <v>617</v>
      </c>
      <c r="E563" s="776" t="str">
        <f t="shared" si="78"/>
        <v>AdBlue (l)Maquinaria agrícola</v>
      </c>
      <c r="F563" s="910">
        <v>0.26</v>
      </c>
      <c r="G563" s="911" t="s">
        <v>131</v>
      </c>
      <c r="H563" s="911" t="s">
        <v>131</v>
      </c>
      <c r="I563" s="910">
        <v>0.26</v>
      </c>
      <c r="J563" s="911" t="s">
        <v>131</v>
      </c>
      <c r="K563" s="911" t="s">
        <v>131</v>
      </c>
      <c r="L563" s="910">
        <v>0.26</v>
      </c>
      <c r="M563" s="911" t="s">
        <v>131</v>
      </c>
      <c r="N563" s="911" t="s">
        <v>131</v>
      </c>
      <c r="O563" s="910">
        <v>0.26</v>
      </c>
      <c r="P563" s="911" t="s">
        <v>131</v>
      </c>
      <c r="Q563" s="911" t="s">
        <v>131</v>
      </c>
      <c r="R563" s="910">
        <v>0.26</v>
      </c>
      <c r="S563" s="911" t="s">
        <v>131</v>
      </c>
      <c r="T563" s="911" t="s">
        <v>131</v>
      </c>
      <c r="U563" s="910">
        <v>0.26</v>
      </c>
      <c r="V563" s="911" t="s">
        <v>131</v>
      </c>
      <c r="W563" s="911" t="s">
        <v>131</v>
      </c>
      <c r="X563" s="910">
        <v>0.26</v>
      </c>
      <c r="Y563" s="911" t="s">
        <v>131</v>
      </c>
      <c r="Z563" s="911" t="s">
        <v>131</v>
      </c>
      <c r="AA563" s="910">
        <v>0.26</v>
      </c>
      <c r="AB563" s="911" t="s">
        <v>131</v>
      </c>
      <c r="AC563" s="911" t="s">
        <v>131</v>
      </c>
      <c r="AD563" s="910">
        <v>0.26</v>
      </c>
      <c r="AE563" s="911" t="s">
        <v>131</v>
      </c>
      <c r="AF563" s="911" t="s">
        <v>131</v>
      </c>
      <c r="AG563" s="910">
        <v>0.26</v>
      </c>
      <c r="AH563" s="911" t="s">
        <v>131</v>
      </c>
      <c r="AI563" s="911" t="s">
        <v>131</v>
      </c>
      <c r="AJ563" s="910">
        <v>0.26</v>
      </c>
      <c r="AK563" s="911" t="s">
        <v>131</v>
      </c>
      <c r="AL563" s="911" t="s">
        <v>131</v>
      </c>
      <c r="AM563" s="910">
        <v>0.26</v>
      </c>
      <c r="AN563" s="911" t="s">
        <v>131</v>
      </c>
      <c r="AO563" s="911" t="s">
        <v>131</v>
      </c>
      <c r="AP563" s="910">
        <v>0.26</v>
      </c>
      <c r="AQ563" s="911" t="s">
        <v>131</v>
      </c>
      <c r="AR563" s="911" t="s">
        <v>131</v>
      </c>
      <c r="AS563" s="910">
        <v>0.26</v>
      </c>
      <c r="AT563" s="911" t="s">
        <v>131</v>
      </c>
      <c r="AU563" s="911" t="s">
        <v>131</v>
      </c>
      <c r="AV563" s="910">
        <v>0.26</v>
      </c>
      <c r="AW563" s="911" t="s">
        <v>131</v>
      </c>
      <c r="AX563" s="911" t="s">
        <v>131</v>
      </c>
      <c r="AY563" s="910">
        <v>0.26</v>
      </c>
      <c r="AZ563" s="911" t="s">
        <v>131</v>
      </c>
      <c r="BA563" s="912" t="s">
        <v>131</v>
      </c>
      <c r="BB563" s="968">
        <v>0.26</v>
      </c>
      <c r="BC563" s="969" t="s">
        <v>131</v>
      </c>
      <c r="BD563" s="970" t="s">
        <v>131</v>
      </c>
      <c r="BE563" s="971">
        <v>0.26</v>
      </c>
      <c r="BF563" s="970" t="s">
        <v>131</v>
      </c>
      <c r="BG563" s="970" t="s">
        <v>131</v>
      </c>
      <c r="BH563" s="913"/>
      <c r="BI563" s="913"/>
      <c r="BJ563" s="913"/>
      <c r="BK563" s="913"/>
      <c r="BL563" s="913"/>
      <c r="BM563" s="913"/>
    </row>
    <row r="564" spans="1:65" s="326" customFormat="1" ht="17.25" customHeight="1" x14ac:dyDescent="0.25">
      <c r="A564" s="336"/>
      <c r="B564" s="341"/>
      <c r="C564" s="908" t="s">
        <v>1427</v>
      </c>
      <c r="D564" s="909" t="s">
        <v>618</v>
      </c>
      <c r="E564" s="776" t="str">
        <f t="shared" si="78"/>
        <v>AdBlue (l)Maquinaria forestal</v>
      </c>
      <c r="F564" s="910">
        <v>0.26</v>
      </c>
      <c r="G564" s="911" t="s">
        <v>131</v>
      </c>
      <c r="H564" s="911" t="s">
        <v>131</v>
      </c>
      <c r="I564" s="910">
        <v>0.26</v>
      </c>
      <c r="J564" s="911" t="s">
        <v>131</v>
      </c>
      <c r="K564" s="911" t="s">
        <v>131</v>
      </c>
      <c r="L564" s="910">
        <v>0.26</v>
      </c>
      <c r="M564" s="911" t="s">
        <v>131</v>
      </c>
      <c r="N564" s="911" t="s">
        <v>131</v>
      </c>
      <c r="O564" s="910">
        <v>0.26</v>
      </c>
      <c r="P564" s="911" t="s">
        <v>131</v>
      </c>
      <c r="Q564" s="911" t="s">
        <v>131</v>
      </c>
      <c r="R564" s="910">
        <v>0.26</v>
      </c>
      <c r="S564" s="911" t="s">
        <v>131</v>
      </c>
      <c r="T564" s="911" t="s">
        <v>131</v>
      </c>
      <c r="U564" s="910">
        <v>0.26</v>
      </c>
      <c r="V564" s="911" t="s">
        <v>131</v>
      </c>
      <c r="W564" s="911" t="s">
        <v>131</v>
      </c>
      <c r="X564" s="910">
        <v>0.26</v>
      </c>
      <c r="Y564" s="911" t="s">
        <v>131</v>
      </c>
      <c r="Z564" s="911" t="s">
        <v>131</v>
      </c>
      <c r="AA564" s="910">
        <v>0.26</v>
      </c>
      <c r="AB564" s="911" t="s">
        <v>131</v>
      </c>
      <c r="AC564" s="911" t="s">
        <v>131</v>
      </c>
      <c r="AD564" s="910">
        <v>0.26</v>
      </c>
      <c r="AE564" s="911" t="s">
        <v>131</v>
      </c>
      <c r="AF564" s="911" t="s">
        <v>131</v>
      </c>
      <c r="AG564" s="910">
        <v>0.26</v>
      </c>
      <c r="AH564" s="911" t="s">
        <v>131</v>
      </c>
      <c r="AI564" s="911" t="s">
        <v>131</v>
      </c>
      <c r="AJ564" s="910">
        <v>0.26</v>
      </c>
      <c r="AK564" s="911" t="s">
        <v>131</v>
      </c>
      <c r="AL564" s="911" t="s">
        <v>131</v>
      </c>
      <c r="AM564" s="910">
        <v>0.26</v>
      </c>
      <c r="AN564" s="911" t="s">
        <v>131</v>
      </c>
      <c r="AO564" s="911" t="s">
        <v>131</v>
      </c>
      <c r="AP564" s="910">
        <v>0.26</v>
      </c>
      <c r="AQ564" s="911" t="s">
        <v>131</v>
      </c>
      <c r="AR564" s="911" t="s">
        <v>131</v>
      </c>
      <c r="AS564" s="910">
        <v>0.26</v>
      </c>
      <c r="AT564" s="911" t="s">
        <v>131</v>
      </c>
      <c r="AU564" s="911" t="s">
        <v>131</v>
      </c>
      <c r="AV564" s="910">
        <v>0.26</v>
      </c>
      <c r="AW564" s="911" t="s">
        <v>131</v>
      </c>
      <c r="AX564" s="911" t="s">
        <v>131</v>
      </c>
      <c r="AY564" s="910">
        <v>0.26</v>
      </c>
      <c r="AZ564" s="911" t="s">
        <v>131</v>
      </c>
      <c r="BA564" s="912" t="s">
        <v>131</v>
      </c>
      <c r="BB564" s="968">
        <v>0.26</v>
      </c>
      <c r="BC564" s="969" t="s">
        <v>131</v>
      </c>
      <c r="BD564" s="970" t="s">
        <v>131</v>
      </c>
      <c r="BE564" s="971">
        <v>0.26</v>
      </c>
      <c r="BF564" s="970" t="s">
        <v>131</v>
      </c>
      <c r="BG564" s="970" t="s">
        <v>131</v>
      </c>
      <c r="BH564" s="913"/>
      <c r="BI564" s="913"/>
      <c r="BJ564" s="913"/>
      <c r="BK564" s="913"/>
      <c r="BL564" s="913"/>
      <c r="BM564" s="913"/>
    </row>
    <row r="565" spans="1:65" s="326" customFormat="1" ht="17.25" customHeight="1" x14ac:dyDescent="0.25">
      <c r="A565" s="336"/>
      <c r="B565" s="341"/>
      <c r="C565" s="908" t="s">
        <v>1427</v>
      </c>
      <c r="D565" s="909" t="s">
        <v>680</v>
      </c>
      <c r="E565" s="776" t="str">
        <f t="shared" si="78"/>
        <v>AdBlue (l)Maquinaria comercial, institucional e industrial</v>
      </c>
      <c r="F565" s="910">
        <v>0.26</v>
      </c>
      <c r="G565" s="911" t="s">
        <v>131</v>
      </c>
      <c r="H565" s="911" t="s">
        <v>131</v>
      </c>
      <c r="I565" s="910">
        <v>0.26</v>
      </c>
      <c r="J565" s="911" t="s">
        <v>131</v>
      </c>
      <c r="K565" s="911" t="s">
        <v>131</v>
      </c>
      <c r="L565" s="910">
        <v>0.26</v>
      </c>
      <c r="M565" s="911" t="s">
        <v>131</v>
      </c>
      <c r="N565" s="911" t="s">
        <v>131</v>
      </c>
      <c r="O565" s="910">
        <v>0.26</v>
      </c>
      <c r="P565" s="911" t="s">
        <v>131</v>
      </c>
      <c r="Q565" s="911" t="s">
        <v>131</v>
      </c>
      <c r="R565" s="910">
        <v>0.26</v>
      </c>
      <c r="S565" s="911" t="s">
        <v>131</v>
      </c>
      <c r="T565" s="911" t="s">
        <v>131</v>
      </c>
      <c r="U565" s="910">
        <v>0.26</v>
      </c>
      <c r="V565" s="911" t="s">
        <v>131</v>
      </c>
      <c r="W565" s="911" t="s">
        <v>131</v>
      </c>
      <c r="X565" s="910">
        <v>0.26</v>
      </c>
      <c r="Y565" s="911" t="s">
        <v>131</v>
      </c>
      <c r="Z565" s="911" t="s">
        <v>131</v>
      </c>
      <c r="AA565" s="910">
        <v>0.26</v>
      </c>
      <c r="AB565" s="911" t="s">
        <v>131</v>
      </c>
      <c r="AC565" s="911" t="s">
        <v>131</v>
      </c>
      <c r="AD565" s="910">
        <v>0.26</v>
      </c>
      <c r="AE565" s="911" t="s">
        <v>131</v>
      </c>
      <c r="AF565" s="911" t="s">
        <v>131</v>
      </c>
      <c r="AG565" s="910">
        <v>0.26</v>
      </c>
      <c r="AH565" s="911" t="s">
        <v>131</v>
      </c>
      <c r="AI565" s="911" t="s">
        <v>131</v>
      </c>
      <c r="AJ565" s="910">
        <v>0.26</v>
      </c>
      <c r="AK565" s="911" t="s">
        <v>131</v>
      </c>
      <c r="AL565" s="911" t="s">
        <v>131</v>
      </c>
      <c r="AM565" s="910">
        <v>0.26</v>
      </c>
      <c r="AN565" s="911" t="s">
        <v>131</v>
      </c>
      <c r="AO565" s="911" t="s">
        <v>131</v>
      </c>
      <c r="AP565" s="910">
        <v>0.26</v>
      </c>
      <c r="AQ565" s="911" t="s">
        <v>131</v>
      </c>
      <c r="AR565" s="911" t="s">
        <v>131</v>
      </c>
      <c r="AS565" s="910">
        <v>0.26</v>
      </c>
      <c r="AT565" s="911" t="s">
        <v>131</v>
      </c>
      <c r="AU565" s="911" t="s">
        <v>131</v>
      </c>
      <c r="AV565" s="910">
        <v>0.26</v>
      </c>
      <c r="AW565" s="911" t="s">
        <v>131</v>
      </c>
      <c r="AX565" s="911" t="s">
        <v>131</v>
      </c>
      <c r="AY565" s="910">
        <v>0.26</v>
      </c>
      <c r="AZ565" s="911" t="s">
        <v>131</v>
      </c>
      <c r="BA565" s="912" t="s">
        <v>131</v>
      </c>
      <c r="BB565" s="968">
        <v>0.26</v>
      </c>
      <c r="BC565" s="969" t="s">
        <v>131</v>
      </c>
      <c r="BD565" s="970" t="s">
        <v>131</v>
      </c>
      <c r="BE565" s="971">
        <v>0.26</v>
      </c>
      <c r="BF565" s="970" t="s">
        <v>131</v>
      </c>
      <c r="BG565" s="970" t="s">
        <v>131</v>
      </c>
      <c r="BH565" s="913"/>
      <c r="BI565" s="913"/>
      <c r="BJ565" s="913"/>
      <c r="BK565" s="913"/>
      <c r="BL565" s="913"/>
      <c r="BM565" s="913"/>
    </row>
    <row r="566" spans="1:65" ht="18" customHeight="1" x14ac:dyDescent="0.25">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106"/>
      <c r="AN566" s="106"/>
      <c r="AO566" s="106"/>
      <c r="AP566" s="107"/>
      <c r="AQ566" s="107"/>
      <c r="AR566" s="107"/>
      <c r="AS566" s="107"/>
      <c r="AT566" s="107"/>
      <c r="AU566" s="107"/>
      <c r="AV566" s="107"/>
      <c r="AW566" s="107"/>
      <c r="AX566" s="107"/>
      <c r="AY566" s="107"/>
      <c r="AZ566" s="107"/>
      <c r="BA566" s="107"/>
    </row>
    <row r="567" spans="1:65" ht="18" customHeight="1" x14ac:dyDescent="0.25">
      <c r="B567" s="109" t="s">
        <v>740</v>
      </c>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106"/>
      <c r="AN567" s="106"/>
      <c r="AO567" s="106"/>
      <c r="AP567" s="107"/>
      <c r="AQ567" s="107"/>
      <c r="AR567" s="107"/>
      <c r="AS567" s="107"/>
      <c r="AT567" s="107"/>
      <c r="AU567" s="107"/>
      <c r="AV567" s="107"/>
      <c r="AW567" s="107"/>
      <c r="AX567" s="107"/>
      <c r="AY567" s="107"/>
      <c r="AZ567" s="107"/>
      <c r="BA567" s="107"/>
    </row>
    <row r="568" spans="1:65" ht="18" customHeight="1" x14ac:dyDescent="0.25">
      <c r="B568" s="109"/>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106"/>
      <c r="AN568" s="106"/>
      <c r="AO568" s="106"/>
      <c r="AP568" s="107"/>
      <c r="AQ568" s="107"/>
      <c r="AR568" s="107"/>
      <c r="AS568" s="107"/>
      <c r="AT568" s="107"/>
      <c r="AU568" s="107"/>
      <c r="AV568" s="107"/>
      <c r="AW568" s="107"/>
      <c r="AX568" s="107"/>
      <c r="AY568" s="107"/>
      <c r="AZ568" s="107"/>
      <c r="BA568" s="107"/>
    </row>
    <row r="569" spans="1:65" ht="18" customHeight="1" x14ac:dyDescent="0.25">
      <c r="B569" s="109"/>
      <c r="C569" s="8"/>
      <c r="D569" s="8"/>
      <c r="E569" s="8"/>
      <c r="J569" s="32"/>
      <c r="K569" s="32"/>
      <c r="Q569" s="23"/>
      <c r="R569" s="24"/>
      <c r="AG569" s="23"/>
      <c r="AH569" s="24"/>
    </row>
    <row r="570" spans="1:65" ht="18" customHeight="1" x14ac:dyDescent="0.25">
      <c r="B570" s="109"/>
      <c r="C570" s="124" t="s">
        <v>679</v>
      </c>
      <c r="E570" s="127" t="s">
        <v>621</v>
      </c>
      <c r="K570" s="32"/>
      <c r="Q570" s="23"/>
      <c r="R570" s="24"/>
      <c r="AG570" s="23"/>
      <c r="AH570" s="24"/>
    </row>
    <row r="571" spans="1:65" ht="18" customHeight="1" x14ac:dyDescent="0.25">
      <c r="B571" s="109"/>
      <c r="C571" s="125" t="s">
        <v>617</v>
      </c>
      <c r="D571" s="39">
        <v>1</v>
      </c>
      <c r="E571" s="36" t="e">
        <f t="shared" ref="E571:E581" si="79">VLOOKUP(D606,$C$571:$D$573,2,0)</f>
        <v>#N/A</v>
      </c>
      <c r="F571" s="325"/>
      <c r="J571" s="24"/>
      <c r="K571" s="32"/>
      <c r="Q571" s="23"/>
      <c r="R571" s="24"/>
      <c r="AG571" s="23"/>
      <c r="AH571" s="24"/>
    </row>
    <row r="572" spans="1:65" ht="18" customHeight="1" x14ac:dyDescent="0.25">
      <c r="B572" s="109"/>
      <c r="C572" s="126" t="s">
        <v>618</v>
      </c>
      <c r="D572" s="29">
        <v>2</v>
      </c>
      <c r="E572" s="36" t="e">
        <f t="shared" si="79"/>
        <v>#N/A</v>
      </c>
      <c r="F572" s="325"/>
      <c r="K572" s="32"/>
      <c r="Q572" s="23"/>
      <c r="R572" s="24"/>
      <c r="AG572" s="23"/>
      <c r="AH572" s="24"/>
    </row>
    <row r="573" spans="1:65" ht="18" customHeight="1" x14ac:dyDescent="0.25">
      <c r="B573" s="109"/>
      <c r="C573" s="31" t="s">
        <v>680</v>
      </c>
      <c r="D573" s="30">
        <v>3</v>
      </c>
      <c r="E573" s="36" t="e">
        <f t="shared" si="79"/>
        <v>#N/A</v>
      </c>
      <c r="F573" s="325"/>
      <c r="J573" s="24"/>
      <c r="K573" s="32"/>
      <c r="Q573" s="23"/>
      <c r="R573" s="24"/>
      <c r="AG573" s="23"/>
      <c r="AH573" s="24"/>
    </row>
    <row r="574" spans="1:65" ht="18" customHeight="1" x14ac:dyDescent="0.25">
      <c r="B574" s="109"/>
      <c r="C574" s="24"/>
      <c r="D574" s="24"/>
      <c r="E574" s="314" t="e">
        <f t="shared" si="79"/>
        <v>#N/A</v>
      </c>
      <c r="F574" s="325"/>
      <c r="K574" s="32"/>
      <c r="Q574" s="23"/>
      <c r="R574" s="24"/>
      <c r="AG574" s="23"/>
      <c r="AH574" s="24"/>
    </row>
    <row r="575" spans="1:65" ht="18" customHeight="1" x14ac:dyDescent="0.25">
      <c r="B575" s="109"/>
      <c r="C575" s="24"/>
      <c r="D575" s="24"/>
      <c r="E575" s="314" t="e">
        <f t="shared" si="79"/>
        <v>#N/A</v>
      </c>
      <c r="F575" s="325"/>
      <c r="J575" s="24"/>
      <c r="K575" s="32"/>
      <c r="Q575" s="23"/>
      <c r="R575" s="24"/>
      <c r="AG575" s="23"/>
      <c r="AH575" s="24"/>
    </row>
    <row r="576" spans="1:65" ht="18" customHeight="1" x14ac:dyDescent="0.25">
      <c r="B576" s="109"/>
      <c r="C576" s="24"/>
      <c r="D576" s="24"/>
      <c r="E576" s="314" t="e">
        <f t="shared" si="79"/>
        <v>#N/A</v>
      </c>
      <c r="F576" s="325"/>
      <c r="J576" s="24"/>
      <c r="K576" s="32"/>
      <c r="Q576" s="23"/>
      <c r="R576" s="24"/>
      <c r="AG576" s="23"/>
      <c r="AH576" s="24"/>
    </row>
    <row r="577" spans="1:62" ht="18" customHeight="1" x14ac:dyDescent="0.25">
      <c r="B577" s="109"/>
      <c r="C577" s="24"/>
      <c r="D577" s="24"/>
      <c r="E577" s="314" t="e">
        <f t="shared" si="79"/>
        <v>#N/A</v>
      </c>
      <c r="F577" s="325"/>
      <c r="J577" s="24"/>
      <c r="K577" s="32"/>
      <c r="Q577" s="23"/>
      <c r="R577" s="24"/>
      <c r="AG577" s="23"/>
      <c r="AH577" s="24"/>
    </row>
    <row r="578" spans="1:62" ht="18" customHeight="1" x14ac:dyDescent="0.25">
      <c r="B578" s="109"/>
      <c r="C578" s="24"/>
      <c r="D578" s="24"/>
      <c r="E578" s="314" t="e">
        <f t="shared" si="79"/>
        <v>#N/A</v>
      </c>
      <c r="F578" s="325"/>
      <c r="J578" s="24"/>
      <c r="K578" s="32"/>
      <c r="Q578" s="23"/>
      <c r="R578" s="24"/>
      <c r="AG578" s="23"/>
      <c r="AH578" s="24"/>
    </row>
    <row r="579" spans="1:62" ht="18" customHeight="1" x14ac:dyDescent="0.25">
      <c r="B579" s="109"/>
      <c r="C579" s="24"/>
      <c r="D579" s="24"/>
      <c r="E579" s="314" t="e">
        <f t="shared" si="79"/>
        <v>#N/A</v>
      </c>
      <c r="F579" s="325"/>
      <c r="J579" s="24"/>
      <c r="K579" s="32"/>
      <c r="Q579" s="23"/>
      <c r="R579" s="24"/>
      <c r="AG579" s="23"/>
      <c r="AH579" s="24"/>
    </row>
    <row r="580" spans="1:62" ht="18" customHeight="1" x14ac:dyDescent="0.25">
      <c r="B580" s="109"/>
      <c r="C580" s="24"/>
      <c r="D580" s="24"/>
      <c r="E580" s="314" t="e">
        <f t="shared" si="79"/>
        <v>#N/A</v>
      </c>
      <c r="F580" s="325"/>
      <c r="J580" s="24"/>
      <c r="K580" s="32"/>
      <c r="Q580" s="23"/>
      <c r="R580" s="24"/>
      <c r="AG580" s="23"/>
      <c r="AH580" s="24"/>
    </row>
    <row r="581" spans="1:62" ht="18" customHeight="1" x14ac:dyDescent="0.25">
      <c r="B581" s="109"/>
      <c r="C581" s="24"/>
      <c r="D581" s="24"/>
      <c r="E581" s="314" t="e">
        <f t="shared" si="79"/>
        <v>#N/A</v>
      </c>
      <c r="F581" s="325"/>
      <c r="J581" s="24"/>
      <c r="K581" s="32"/>
      <c r="Q581" s="23"/>
      <c r="R581" s="24"/>
      <c r="AG581" s="23"/>
      <c r="AH581" s="24"/>
      <c r="BE581" s="902" t="s">
        <v>1566</v>
      </c>
    </row>
    <row r="582" spans="1:62" ht="18" customHeight="1" x14ac:dyDescent="0.25">
      <c r="C582" s="8"/>
      <c r="D582" s="8"/>
      <c r="E582" s="8"/>
      <c r="J582" s="32"/>
      <c r="K582" s="32"/>
      <c r="Q582" s="23"/>
      <c r="R582" s="24"/>
      <c r="AG582" s="23"/>
      <c r="AH582" s="24"/>
    </row>
    <row r="583" spans="1:62" ht="18" customHeight="1" x14ac:dyDescent="0.25">
      <c r="A583" s="96"/>
      <c r="C583" s="146">
        <v>2007</v>
      </c>
      <c r="D583" s="146">
        <v>2007</v>
      </c>
      <c r="E583" s="146">
        <v>2007</v>
      </c>
      <c r="F583" s="146">
        <v>2008</v>
      </c>
      <c r="G583" s="146">
        <v>2008</v>
      </c>
      <c r="H583" s="146">
        <v>2008</v>
      </c>
      <c r="I583" s="146">
        <v>2009</v>
      </c>
      <c r="J583" s="146">
        <v>2009</v>
      </c>
      <c r="K583" s="146">
        <v>2009</v>
      </c>
      <c r="L583" s="146">
        <v>2010</v>
      </c>
      <c r="M583" s="146">
        <v>2010</v>
      </c>
      <c r="N583" s="146">
        <v>2010</v>
      </c>
      <c r="O583" s="147">
        <v>2011</v>
      </c>
      <c r="P583" s="147">
        <v>2011</v>
      </c>
      <c r="Q583" s="147">
        <v>2011</v>
      </c>
      <c r="R583" s="147">
        <v>2012</v>
      </c>
      <c r="S583" s="147">
        <v>2012</v>
      </c>
      <c r="T583" s="147">
        <v>2012</v>
      </c>
      <c r="U583" s="147">
        <v>2013</v>
      </c>
      <c r="V583" s="147">
        <v>2013</v>
      </c>
      <c r="W583" s="147">
        <v>2013</v>
      </c>
      <c r="X583" s="147">
        <v>2014</v>
      </c>
      <c r="Y583" s="147">
        <v>2014</v>
      </c>
      <c r="Z583" s="147">
        <v>2014</v>
      </c>
      <c r="AA583" s="147">
        <v>2015</v>
      </c>
      <c r="AB583" s="147">
        <v>2015</v>
      </c>
      <c r="AC583" s="147">
        <v>2015</v>
      </c>
      <c r="AD583" s="147">
        <v>2016</v>
      </c>
      <c r="AE583" s="147">
        <v>2016</v>
      </c>
      <c r="AF583" s="147">
        <v>2016</v>
      </c>
      <c r="AG583" s="147">
        <v>2017</v>
      </c>
      <c r="AH583" s="147">
        <v>2017</v>
      </c>
      <c r="AI583" s="147">
        <v>2017</v>
      </c>
      <c r="AJ583" s="147">
        <v>2018</v>
      </c>
      <c r="AK583" s="147">
        <v>2018</v>
      </c>
      <c r="AL583" s="147">
        <v>2018</v>
      </c>
      <c r="AM583" s="148">
        <v>2019</v>
      </c>
      <c r="AN583" s="148">
        <v>2019</v>
      </c>
      <c r="AO583" s="148">
        <v>2019</v>
      </c>
      <c r="AP583" s="148">
        <v>2020</v>
      </c>
      <c r="AQ583" s="148">
        <v>2020</v>
      </c>
      <c r="AR583" s="148">
        <v>2020</v>
      </c>
      <c r="AS583" s="148">
        <v>2021</v>
      </c>
      <c r="AT583" s="148">
        <v>2021</v>
      </c>
      <c r="AU583" s="148">
        <v>2021</v>
      </c>
      <c r="AV583" s="148">
        <v>2022</v>
      </c>
      <c r="AW583" s="148">
        <v>2022</v>
      </c>
      <c r="AX583" s="148">
        <v>2022</v>
      </c>
      <c r="AY583" s="148">
        <v>2023</v>
      </c>
      <c r="AZ583" s="148">
        <v>2023</v>
      </c>
      <c r="BA583" s="148">
        <v>2023</v>
      </c>
      <c r="BB583" s="148">
        <v>2024</v>
      </c>
      <c r="BC583" s="148">
        <v>2024</v>
      </c>
      <c r="BD583" s="148">
        <v>2024</v>
      </c>
      <c r="BE583" s="906">
        <v>2025</v>
      </c>
      <c r="BF583" s="906">
        <v>2025</v>
      </c>
      <c r="BG583" s="906">
        <v>2025</v>
      </c>
      <c r="BH583" s="906">
        <v>2026</v>
      </c>
      <c r="BI583" s="906">
        <v>2026</v>
      </c>
      <c r="BJ583" s="906">
        <v>2026</v>
      </c>
    </row>
    <row r="584" spans="1:62" ht="18" customHeight="1" x14ac:dyDescent="0.25">
      <c r="A584" s="96"/>
      <c r="C584" s="196" t="s">
        <v>684</v>
      </c>
      <c r="D584" s="196" t="s">
        <v>685</v>
      </c>
      <c r="E584" s="196" t="s">
        <v>686</v>
      </c>
      <c r="F584" s="196" t="s">
        <v>684</v>
      </c>
      <c r="G584" s="196" t="s">
        <v>685</v>
      </c>
      <c r="H584" s="196" t="s">
        <v>686</v>
      </c>
      <c r="I584" s="196" t="s">
        <v>684</v>
      </c>
      <c r="J584" s="196" t="s">
        <v>685</v>
      </c>
      <c r="K584" s="196" t="s">
        <v>686</v>
      </c>
      <c r="L584" s="196" t="s">
        <v>684</v>
      </c>
      <c r="M584" s="196" t="s">
        <v>685</v>
      </c>
      <c r="N584" s="196" t="s">
        <v>686</v>
      </c>
      <c r="O584" s="196" t="s">
        <v>684</v>
      </c>
      <c r="P584" s="196" t="s">
        <v>685</v>
      </c>
      <c r="Q584" s="196" t="s">
        <v>686</v>
      </c>
      <c r="R584" s="196" t="s">
        <v>684</v>
      </c>
      <c r="S584" s="196" t="s">
        <v>685</v>
      </c>
      <c r="T584" s="196" t="s">
        <v>686</v>
      </c>
      <c r="U584" s="196" t="s">
        <v>684</v>
      </c>
      <c r="V584" s="196" t="s">
        <v>685</v>
      </c>
      <c r="W584" s="196" t="s">
        <v>686</v>
      </c>
      <c r="X584" s="196" t="s">
        <v>684</v>
      </c>
      <c r="Y584" s="196" t="s">
        <v>685</v>
      </c>
      <c r="Z584" s="196" t="s">
        <v>686</v>
      </c>
      <c r="AA584" s="196" t="s">
        <v>684</v>
      </c>
      <c r="AB584" s="196" t="s">
        <v>685</v>
      </c>
      <c r="AC584" s="196" t="s">
        <v>686</v>
      </c>
      <c r="AD584" s="196" t="s">
        <v>684</v>
      </c>
      <c r="AE584" s="196" t="s">
        <v>685</v>
      </c>
      <c r="AF584" s="196" t="s">
        <v>686</v>
      </c>
      <c r="AG584" s="196" t="s">
        <v>684</v>
      </c>
      <c r="AH584" s="196" t="s">
        <v>685</v>
      </c>
      <c r="AI584" s="196" t="s">
        <v>686</v>
      </c>
      <c r="AJ584" s="196" t="s">
        <v>684</v>
      </c>
      <c r="AK584" s="196" t="s">
        <v>685</v>
      </c>
      <c r="AL584" s="196" t="s">
        <v>686</v>
      </c>
      <c r="AM584" s="196" t="s">
        <v>684</v>
      </c>
      <c r="AN584" s="196" t="s">
        <v>685</v>
      </c>
      <c r="AO584" s="196" t="s">
        <v>686</v>
      </c>
      <c r="AP584" s="196" t="s">
        <v>684</v>
      </c>
      <c r="AQ584" s="196" t="s">
        <v>685</v>
      </c>
      <c r="AR584" s="196" t="s">
        <v>686</v>
      </c>
      <c r="AS584" s="196" t="s">
        <v>684</v>
      </c>
      <c r="AT584" s="196" t="s">
        <v>685</v>
      </c>
      <c r="AU584" s="196" t="s">
        <v>686</v>
      </c>
      <c r="AV584" s="196" t="s">
        <v>684</v>
      </c>
      <c r="AW584" s="196" t="s">
        <v>685</v>
      </c>
      <c r="AX584" s="196" t="s">
        <v>686</v>
      </c>
      <c r="AY584" s="696" t="s">
        <v>684</v>
      </c>
      <c r="AZ584" s="696" t="s">
        <v>685</v>
      </c>
      <c r="BA584" s="696" t="s">
        <v>686</v>
      </c>
      <c r="BB584" s="696" t="s">
        <v>684</v>
      </c>
      <c r="BC584" s="696" t="s">
        <v>685</v>
      </c>
      <c r="BD584" s="696" t="s">
        <v>686</v>
      </c>
      <c r="BE584" s="921" t="s">
        <v>684</v>
      </c>
      <c r="BF584" s="921" t="s">
        <v>685</v>
      </c>
      <c r="BG584" s="921" t="s">
        <v>686</v>
      </c>
      <c r="BH584" s="921" t="s">
        <v>684</v>
      </c>
      <c r="BI584" s="921" t="s">
        <v>685</v>
      </c>
      <c r="BJ584" s="921" t="s">
        <v>686</v>
      </c>
    </row>
    <row r="585" spans="1:62" ht="18" customHeight="1" x14ac:dyDescent="0.25">
      <c r="A585" s="96"/>
      <c r="C585" s="197">
        <v>1</v>
      </c>
      <c r="D585" s="197">
        <v>2</v>
      </c>
      <c r="E585" s="197">
        <v>3</v>
      </c>
      <c r="F585" s="197">
        <v>1</v>
      </c>
      <c r="G585" s="197">
        <v>2</v>
      </c>
      <c r="H585" s="197">
        <v>3</v>
      </c>
      <c r="I585" s="197">
        <v>1</v>
      </c>
      <c r="J585" s="197">
        <v>2</v>
      </c>
      <c r="K585" s="197">
        <v>3</v>
      </c>
      <c r="L585" s="197">
        <v>1</v>
      </c>
      <c r="M585" s="197">
        <v>2</v>
      </c>
      <c r="N585" s="197">
        <v>3</v>
      </c>
      <c r="O585" s="197">
        <v>1</v>
      </c>
      <c r="P585" s="197">
        <v>2</v>
      </c>
      <c r="Q585" s="197">
        <v>3</v>
      </c>
      <c r="R585" s="197">
        <v>1</v>
      </c>
      <c r="S585" s="197">
        <v>2</v>
      </c>
      <c r="T585" s="197">
        <v>3</v>
      </c>
      <c r="U585" s="197">
        <v>1</v>
      </c>
      <c r="V585" s="197">
        <v>2</v>
      </c>
      <c r="W585" s="197">
        <v>3</v>
      </c>
      <c r="X585" s="197">
        <v>1</v>
      </c>
      <c r="Y585" s="197">
        <v>2</v>
      </c>
      <c r="Z585" s="197">
        <v>3</v>
      </c>
      <c r="AA585" s="197">
        <v>1</v>
      </c>
      <c r="AB585" s="197">
        <v>2</v>
      </c>
      <c r="AC585" s="197">
        <v>3</v>
      </c>
      <c r="AD585" s="197">
        <v>1</v>
      </c>
      <c r="AE585" s="197">
        <v>2</v>
      </c>
      <c r="AF585" s="197">
        <v>3</v>
      </c>
      <c r="AG585" s="197">
        <v>1</v>
      </c>
      <c r="AH585" s="197">
        <v>2</v>
      </c>
      <c r="AI585" s="197">
        <v>3</v>
      </c>
      <c r="AJ585" s="197">
        <v>1</v>
      </c>
      <c r="AK585" s="197">
        <v>2</v>
      </c>
      <c r="AL585" s="197">
        <v>3</v>
      </c>
      <c r="AM585" s="197">
        <v>1</v>
      </c>
      <c r="AN585" s="197">
        <v>2</v>
      </c>
      <c r="AO585" s="197">
        <v>3</v>
      </c>
      <c r="AP585" s="197">
        <v>1</v>
      </c>
      <c r="AQ585" s="197">
        <v>2</v>
      </c>
      <c r="AR585" s="197">
        <v>3</v>
      </c>
      <c r="AS585" s="197">
        <v>1</v>
      </c>
      <c r="AT585" s="197">
        <v>2</v>
      </c>
      <c r="AU585" s="197">
        <v>3</v>
      </c>
      <c r="AV585" s="197">
        <v>1</v>
      </c>
      <c r="AW585" s="197">
        <v>2</v>
      </c>
      <c r="AX585" s="197">
        <v>3</v>
      </c>
      <c r="AY585" s="685">
        <v>1</v>
      </c>
      <c r="AZ585" s="685">
        <v>2</v>
      </c>
      <c r="BA585" s="685">
        <v>3</v>
      </c>
      <c r="BB585" s="685">
        <v>1</v>
      </c>
      <c r="BC585" s="685">
        <v>2</v>
      </c>
      <c r="BD585" s="685">
        <v>3</v>
      </c>
      <c r="BE585" s="922">
        <v>1</v>
      </c>
      <c r="BF585" s="922">
        <v>2</v>
      </c>
      <c r="BG585" s="922">
        <v>3</v>
      </c>
      <c r="BH585" s="922">
        <v>1</v>
      </c>
      <c r="BI585" s="922">
        <v>2</v>
      </c>
      <c r="BJ585" s="922">
        <v>3</v>
      </c>
    </row>
    <row r="586" spans="1:62" ht="18" customHeight="1" x14ac:dyDescent="0.25">
      <c r="A586" s="96"/>
      <c r="C586" s="195" t="str">
        <f>"Comb_Maq_"&amp;C585&amp;"_"&amp;C583</f>
        <v>Comb_Maq_1_2007</v>
      </c>
      <c r="D586" s="195" t="str">
        <f t="shared" ref="D586:F586" si="80">"Comb_Maq_"&amp;D585&amp;"_"&amp;D583</f>
        <v>Comb_Maq_2_2007</v>
      </c>
      <c r="E586" s="195" t="str">
        <f t="shared" si="80"/>
        <v>Comb_Maq_3_2007</v>
      </c>
      <c r="F586" s="195" t="str">
        <f t="shared" si="80"/>
        <v>Comb_Maq_1_2008</v>
      </c>
      <c r="G586" s="195" t="str">
        <f t="shared" ref="G586" si="81">"Comb_Maq_"&amp;G585&amp;"_"&amp;G583</f>
        <v>Comb_Maq_2_2008</v>
      </c>
      <c r="H586" s="195" t="str">
        <f t="shared" ref="H586:I586" si="82">"Comb_Maq_"&amp;H585&amp;"_"&amp;H583</f>
        <v>Comb_Maq_3_2008</v>
      </c>
      <c r="I586" s="195" t="str">
        <f t="shared" si="82"/>
        <v>Comb_Maq_1_2009</v>
      </c>
      <c r="J586" s="195" t="str">
        <f t="shared" ref="J586" si="83">"Comb_Maq_"&amp;J585&amp;"_"&amp;J583</f>
        <v>Comb_Maq_2_2009</v>
      </c>
      <c r="K586" s="195" t="str">
        <f t="shared" ref="K586:L586" si="84">"Comb_Maq_"&amp;K585&amp;"_"&amp;K583</f>
        <v>Comb_Maq_3_2009</v>
      </c>
      <c r="L586" s="195" t="str">
        <f t="shared" si="84"/>
        <v>Comb_Maq_1_2010</v>
      </c>
      <c r="M586" s="195" t="str">
        <f t="shared" ref="M586" si="85">"Comb_Maq_"&amp;M585&amp;"_"&amp;M583</f>
        <v>Comb_Maq_2_2010</v>
      </c>
      <c r="N586" s="195" t="str">
        <f t="shared" ref="N586:O586" si="86">"Comb_Maq_"&amp;N585&amp;"_"&amp;N583</f>
        <v>Comb_Maq_3_2010</v>
      </c>
      <c r="O586" s="195" t="str">
        <f t="shared" si="86"/>
        <v>Comb_Maq_1_2011</v>
      </c>
      <c r="P586" s="195" t="str">
        <f t="shared" ref="P586" si="87">"Comb_Maq_"&amp;P585&amp;"_"&amp;P583</f>
        <v>Comb_Maq_2_2011</v>
      </c>
      <c r="Q586" s="195" t="str">
        <f t="shared" ref="Q586:R586" si="88">"Comb_Maq_"&amp;Q585&amp;"_"&amp;Q583</f>
        <v>Comb_Maq_3_2011</v>
      </c>
      <c r="R586" s="195" t="str">
        <f t="shared" si="88"/>
        <v>Comb_Maq_1_2012</v>
      </c>
      <c r="S586" s="195" t="str">
        <f t="shared" ref="S586" si="89">"Comb_Maq_"&amp;S585&amp;"_"&amp;S583</f>
        <v>Comb_Maq_2_2012</v>
      </c>
      <c r="T586" s="195" t="str">
        <f t="shared" ref="T586:U586" si="90">"Comb_Maq_"&amp;T585&amp;"_"&amp;T583</f>
        <v>Comb_Maq_3_2012</v>
      </c>
      <c r="U586" s="195" t="str">
        <f t="shared" si="90"/>
        <v>Comb_Maq_1_2013</v>
      </c>
      <c r="V586" s="195" t="str">
        <f t="shared" ref="V586" si="91">"Comb_Maq_"&amp;V585&amp;"_"&amp;V583</f>
        <v>Comb_Maq_2_2013</v>
      </c>
      <c r="W586" s="195" t="str">
        <f t="shared" ref="W586:X586" si="92">"Comb_Maq_"&amp;W585&amp;"_"&amp;W583</f>
        <v>Comb_Maq_3_2013</v>
      </c>
      <c r="X586" s="195" t="str">
        <f t="shared" si="92"/>
        <v>Comb_Maq_1_2014</v>
      </c>
      <c r="Y586" s="195" t="str">
        <f t="shared" ref="Y586" si="93">"Comb_Maq_"&amp;Y585&amp;"_"&amp;Y583</f>
        <v>Comb_Maq_2_2014</v>
      </c>
      <c r="Z586" s="195" t="str">
        <f t="shared" ref="Z586:AA586" si="94">"Comb_Maq_"&amp;Z585&amp;"_"&amp;Z583</f>
        <v>Comb_Maq_3_2014</v>
      </c>
      <c r="AA586" s="195" t="str">
        <f t="shared" si="94"/>
        <v>Comb_Maq_1_2015</v>
      </c>
      <c r="AB586" s="195" t="str">
        <f t="shared" ref="AB586" si="95">"Comb_Maq_"&amp;AB585&amp;"_"&amp;AB583</f>
        <v>Comb_Maq_2_2015</v>
      </c>
      <c r="AC586" s="195" t="str">
        <f t="shared" ref="AC586:AD586" si="96">"Comb_Maq_"&amp;AC585&amp;"_"&amp;AC583</f>
        <v>Comb_Maq_3_2015</v>
      </c>
      <c r="AD586" s="195" t="str">
        <f t="shared" si="96"/>
        <v>Comb_Maq_1_2016</v>
      </c>
      <c r="AE586" s="195" t="str">
        <f t="shared" ref="AE586" si="97">"Comb_Maq_"&amp;AE585&amp;"_"&amp;AE583</f>
        <v>Comb_Maq_2_2016</v>
      </c>
      <c r="AF586" s="195" t="str">
        <f t="shared" ref="AF586:AG586" si="98">"Comb_Maq_"&amp;AF585&amp;"_"&amp;AF583</f>
        <v>Comb_Maq_3_2016</v>
      </c>
      <c r="AG586" s="195" t="str">
        <f t="shared" si="98"/>
        <v>Comb_Maq_1_2017</v>
      </c>
      <c r="AH586" s="195" t="str">
        <f t="shared" ref="AH586" si="99">"Comb_Maq_"&amp;AH585&amp;"_"&amp;AH583</f>
        <v>Comb_Maq_2_2017</v>
      </c>
      <c r="AI586" s="195" t="str">
        <f t="shared" ref="AI586:AJ586" si="100">"Comb_Maq_"&amp;AI585&amp;"_"&amp;AI583</f>
        <v>Comb_Maq_3_2017</v>
      </c>
      <c r="AJ586" s="195" t="str">
        <f t="shared" si="100"/>
        <v>Comb_Maq_1_2018</v>
      </c>
      <c r="AK586" s="195" t="str">
        <f t="shared" ref="AK586" si="101">"Comb_Maq_"&amp;AK585&amp;"_"&amp;AK583</f>
        <v>Comb_Maq_2_2018</v>
      </c>
      <c r="AL586" s="195" t="str">
        <f t="shared" ref="AL586:AM586" si="102">"Comb_Maq_"&amp;AL585&amp;"_"&amp;AL583</f>
        <v>Comb_Maq_3_2018</v>
      </c>
      <c r="AM586" s="195" t="str">
        <f t="shared" si="102"/>
        <v>Comb_Maq_1_2019</v>
      </c>
      <c r="AN586" s="195" t="str">
        <f t="shared" ref="AN586" si="103">"Comb_Maq_"&amp;AN585&amp;"_"&amp;AN583</f>
        <v>Comb_Maq_2_2019</v>
      </c>
      <c r="AO586" s="195" t="str">
        <f t="shared" ref="AO586:AP586" si="104">"Comb_Maq_"&amp;AO585&amp;"_"&amp;AO583</f>
        <v>Comb_Maq_3_2019</v>
      </c>
      <c r="AP586" s="195" t="str">
        <f t="shared" si="104"/>
        <v>Comb_Maq_1_2020</v>
      </c>
      <c r="AQ586" s="195" t="str">
        <f t="shared" ref="AQ586" si="105">"Comb_Maq_"&amp;AQ585&amp;"_"&amp;AQ583</f>
        <v>Comb_Maq_2_2020</v>
      </c>
      <c r="AR586" s="195" t="str">
        <f t="shared" ref="AR586" si="106">"Comb_Maq_"&amp;AR585&amp;"_"&amp;AR583</f>
        <v>Comb_Maq_3_2020</v>
      </c>
      <c r="AS586" s="195" t="str">
        <f>"Comb_Maq_"&amp;AS585&amp;"_"&amp;AS583</f>
        <v>Comb_Maq_1_2021</v>
      </c>
      <c r="AT586" s="195" t="str">
        <f t="shared" ref="AT586" si="107">"Comb_Maq_"&amp;AT585&amp;"_"&amp;AT583</f>
        <v>Comb_Maq_2_2021</v>
      </c>
      <c r="AU586" s="195" t="str">
        <f t="shared" ref="AU586" si="108">"Comb_Maq_"&amp;AU585&amp;"_"&amp;AU583</f>
        <v>Comb_Maq_3_2021</v>
      </c>
      <c r="AV586" s="195" t="str">
        <f>"Comb_Maq_"&amp;AV585&amp;"_"&amp;AV583</f>
        <v>Comb_Maq_1_2022</v>
      </c>
      <c r="AW586" s="195" t="str">
        <f t="shared" ref="AW586:AX586" si="109">"Comb_Maq_"&amp;AW585&amp;"_"&amp;AW583</f>
        <v>Comb_Maq_2_2022</v>
      </c>
      <c r="AX586" s="195" t="str">
        <f t="shared" si="109"/>
        <v>Comb_Maq_3_2022</v>
      </c>
      <c r="AY586" s="686" t="str">
        <f>"Comb_Maq_"&amp;AY585&amp;"_"&amp;AY583</f>
        <v>Comb_Maq_1_2023</v>
      </c>
      <c r="AZ586" s="686" t="str">
        <f t="shared" ref="AZ586:BD586" si="110">"Comb_Maq_"&amp;AZ585&amp;"_"&amp;AZ583</f>
        <v>Comb_Maq_2_2023</v>
      </c>
      <c r="BA586" s="686" t="str">
        <f>"Comb_Maq_"&amp;BA585&amp;"_"&amp;BA583</f>
        <v>Comb_Maq_3_2023</v>
      </c>
      <c r="BB586" s="686" t="str">
        <f>"Comb_Maq_"&amp;BB585&amp;"_"&amp;BB583</f>
        <v>Comb_Maq_1_2024</v>
      </c>
      <c r="BC586" s="686" t="str">
        <f t="shared" si="110"/>
        <v>Comb_Maq_2_2024</v>
      </c>
      <c r="BD586" s="686" t="str">
        <f t="shared" si="110"/>
        <v>Comb_Maq_3_2024</v>
      </c>
      <c r="BE586" s="923" t="str">
        <f t="shared" ref="BE586:BG586" si="111">"Comb_Maq_"&amp;BE585&amp;"_"&amp;BE583</f>
        <v>Comb_Maq_1_2025</v>
      </c>
      <c r="BF586" s="923" t="str">
        <f t="shared" si="111"/>
        <v>Comb_Maq_2_2025</v>
      </c>
      <c r="BG586" s="923" t="str">
        <f t="shared" si="111"/>
        <v>Comb_Maq_3_2025</v>
      </c>
      <c r="BH586" s="923" t="str">
        <f t="shared" ref="BH586:BJ586" si="112">"Comb_Maq_"&amp;BH585&amp;"_"&amp;BH583</f>
        <v>Comb_Maq_1_2026</v>
      </c>
      <c r="BI586" s="923" t="str">
        <f t="shared" si="112"/>
        <v>Comb_Maq_2_2026</v>
      </c>
      <c r="BJ586" s="923" t="str">
        <f t="shared" si="112"/>
        <v>Comb_Maq_3_2026</v>
      </c>
    </row>
    <row r="587" spans="1:62" ht="18" customHeight="1" x14ac:dyDescent="0.25">
      <c r="A587" s="96"/>
      <c r="C587" s="785" t="s">
        <v>503</v>
      </c>
      <c r="D587" s="785" t="s">
        <v>503</v>
      </c>
      <c r="E587" s="914" t="s">
        <v>503</v>
      </c>
      <c r="F587" s="785" t="s">
        <v>503</v>
      </c>
      <c r="G587" s="785" t="s">
        <v>503</v>
      </c>
      <c r="H587" s="914" t="s">
        <v>503</v>
      </c>
      <c r="I587" s="785" t="s">
        <v>503</v>
      </c>
      <c r="J587" s="785" t="s">
        <v>503</v>
      </c>
      <c r="K587" s="914" t="s">
        <v>503</v>
      </c>
      <c r="L587" s="785" t="s">
        <v>503</v>
      </c>
      <c r="M587" s="785" t="s">
        <v>503</v>
      </c>
      <c r="N587" s="914" t="s">
        <v>503</v>
      </c>
      <c r="O587" s="785" t="s">
        <v>503</v>
      </c>
      <c r="P587" s="785" t="s">
        <v>503</v>
      </c>
      <c r="Q587" s="914" t="s">
        <v>503</v>
      </c>
      <c r="R587" s="785" t="s">
        <v>503</v>
      </c>
      <c r="S587" s="785" t="s">
        <v>503</v>
      </c>
      <c r="T587" s="914" t="s">
        <v>503</v>
      </c>
      <c r="U587" s="785" t="s">
        <v>503</v>
      </c>
      <c r="V587" s="785" t="s">
        <v>503</v>
      </c>
      <c r="W587" s="914" t="s">
        <v>503</v>
      </c>
      <c r="X587" s="785" t="s">
        <v>503</v>
      </c>
      <c r="Y587" s="785" t="s">
        <v>503</v>
      </c>
      <c r="Z587" s="914" t="s">
        <v>503</v>
      </c>
      <c r="AA587" s="785" t="s">
        <v>503</v>
      </c>
      <c r="AB587" s="785" t="s">
        <v>503</v>
      </c>
      <c r="AC587" s="914" t="s">
        <v>503</v>
      </c>
      <c r="AD587" s="785" t="s">
        <v>503</v>
      </c>
      <c r="AE587" s="785" t="s">
        <v>503</v>
      </c>
      <c r="AF587" s="914" t="s">
        <v>503</v>
      </c>
      <c r="AG587" s="785" t="s">
        <v>503</v>
      </c>
      <c r="AH587" s="785" t="s">
        <v>503</v>
      </c>
      <c r="AI587" s="914" t="s">
        <v>503</v>
      </c>
      <c r="AJ587" s="785" t="s">
        <v>503</v>
      </c>
      <c r="AK587" s="785" t="s">
        <v>503</v>
      </c>
      <c r="AL587" s="671" t="s">
        <v>503</v>
      </c>
      <c r="AM587" s="915" t="s">
        <v>503</v>
      </c>
      <c r="AN587" s="916" t="s">
        <v>503</v>
      </c>
      <c r="AO587" s="914" t="s">
        <v>503</v>
      </c>
      <c r="AP587" s="915" t="s">
        <v>503</v>
      </c>
      <c r="AQ587" s="916" t="s">
        <v>503</v>
      </c>
      <c r="AR587" s="914" t="s">
        <v>503</v>
      </c>
      <c r="AS587" s="915" t="s">
        <v>503</v>
      </c>
      <c r="AT587" s="916" t="s">
        <v>503</v>
      </c>
      <c r="AU587" s="914" t="s">
        <v>503</v>
      </c>
      <c r="AV587" s="915" t="s">
        <v>503</v>
      </c>
      <c r="AW587" s="916" t="s">
        <v>503</v>
      </c>
      <c r="AX587" s="914" t="s">
        <v>503</v>
      </c>
      <c r="AY587" s="915" t="s">
        <v>503</v>
      </c>
      <c r="AZ587" s="916" t="s">
        <v>503</v>
      </c>
      <c r="BA587" s="914" t="s">
        <v>503</v>
      </c>
      <c r="BB587" s="915" t="s">
        <v>503</v>
      </c>
      <c r="BC587" s="916" t="s">
        <v>503</v>
      </c>
      <c r="BD587" s="914" t="s">
        <v>503</v>
      </c>
      <c r="BE587" s="915" t="s">
        <v>503</v>
      </c>
      <c r="BF587" s="916" t="s">
        <v>503</v>
      </c>
      <c r="BG587" s="914" t="s">
        <v>503</v>
      </c>
      <c r="BH587" s="915" t="s">
        <v>503</v>
      </c>
      <c r="BI587" s="916" t="s">
        <v>503</v>
      </c>
      <c r="BJ587" s="914" t="s">
        <v>503</v>
      </c>
    </row>
    <row r="588" spans="1:62" ht="18" customHeight="1" x14ac:dyDescent="0.25">
      <c r="A588" s="96"/>
      <c r="C588" s="785" t="s">
        <v>675</v>
      </c>
      <c r="D588" s="785" t="s">
        <v>675</v>
      </c>
      <c r="E588" s="687" t="s">
        <v>675</v>
      </c>
      <c r="F588" s="785" t="s">
        <v>675</v>
      </c>
      <c r="G588" s="785" t="s">
        <v>675</v>
      </c>
      <c r="H588" s="687" t="s">
        <v>675</v>
      </c>
      <c r="I588" s="785" t="s">
        <v>675</v>
      </c>
      <c r="J588" s="785" t="s">
        <v>675</v>
      </c>
      <c r="K588" s="687" t="s">
        <v>675</v>
      </c>
      <c r="L588" s="785" t="s">
        <v>675</v>
      </c>
      <c r="M588" s="785" t="s">
        <v>675</v>
      </c>
      <c r="N588" s="687" t="s">
        <v>675</v>
      </c>
      <c r="O588" s="785" t="s">
        <v>675</v>
      </c>
      <c r="P588" s="785" t="s">
        <v>675</v>
      </c>
      <c r="Q588" s="687" t="s">
        <v>675</v>
      </c>
      <c r="R588" s="785" t="s">
        <v>675</v>
      </c>
      <c r="S588" s="785" t="s">
        <v>675</v>
      </c>
      <c r="T588" s="687" t="s">
        <v>675</v>
      </c>
      <c r="U588" s="785" t="s">
        <v>675</v>
      </c>
      <c r="V588" s="785" t="s">
        <v>675</v>
      </c>
      <c r="W588" s="687" t="s">
        <v>675</v>
      </c>
      <c r="X588" s="785" t="s">
        <v>675</v>
      </c>
      <c r="Y588" s="785" t="s">
        <v>675</v>
      </c>
      <c r="Z588" s="687" t="s">
        <v>675</v>
      </c>
      <c r="AA588" s="785" t="s">
        <v>675</v>
      </c>
      <c r="AB588" s="785" t="s">
        <v>675</v>
      </c>
      <c r="AC588" s="687" t="s">
        <v>675</v>
      </c>
      <c r="AD588" s="785" t="s">
        <v>675</v>
      </c>
      <c r="AE588" s="785" t="s">
        <v>675</v>
      </c>
      <c r="AF588" s="687" t="s">
        <v>675</v>
      </c>
      <c r="AG588" s="785" t="s">
        <v>675</v>
      </c>
      <c r="AH588" s="785" t="s">
        <v>675</v>
      </c>
      <c r="AI588" s="687" t="s">
        <v>675</v>
      </c>
      <c r="AJ588" s="785" t="s">
        <v>675</v>
      </c>
      <c r="AK588" s="785" t="s">
        <v>675</v>
      </c>
      <c r="AL588" s="785" t="s">
        <v>675</v>
      </c>
      <c r="AM588" s="917" t="s">
        <v>341</v>
      </c>
      <c r="AN588" s="766" t="s">
        <v>341</v>
      </c>
      <c r="AO588" s="687" t="s">
        <v>341</v>
      </c>
      <c r="AP588" s="917" t="s">
        <v>341</v>
      </c>
      <c r="AQ588" s="766" t="s">
        <v>341</v>
      </c>
      <c r="AR588" s="687" t="s">
        <v>341</v>
      </c>
      <c r="AS588" s="917" t="s">
        <v>341</v>
      </c>
      <c r="AT588" s="766" t="s">
        <v>341</v>
      </c>
      <c r="AU588" s="687" t="s">
        <v>341</v>
      </c>
      <c r="AV588" s="917" t="s">
        <v>341</v>
      </c>
      <c r="AW588" s="766" t="s">
        <v>341</v>
      </c>
      <c r="AX588" s="687" t="s">
        <v>341</v>
      </c>
      <c r="AY588" s="917" t="s">
        <v>341</v>
      </c>
      <c r="AZ588" s="766" t="s">
        <v>341</v>
      </c>
      <c r="BA588" s="687" t="s">
        <v>341</v>
      </c>
      <c r="BB588" s="917" t="s">
        <v>341</v>
      </c>
      <c r="BC588" s="766" t="s">
        <v>341</v>
      </c>
      <c r="BD588" s="687" t="s">
        <v>341</v>
      </c>
      <c r="BE588" s="917" t="s">
        <v>341</v>
      </c>
      <c r="BF588" s="766" t="s">
        <v>341</v>
      </c>
      <c r="BG588" s="687" t="s">
        <v>341</v>
      </c>
      <c r="BH588" s="917" t="s">
        <v>341</v>
      </c>
      <c r="BI588" s="766" t="s">
        <v>341</v>
      </c>
      <c r="BJ588" s="687" t="s">
        <v>341</v>
      </c>
    </row>
    <row r="589" spans="1:62" ht="18" customHeight="1" x14ac:dyDescent="0.25">
      <c r="A589" s="96"/>
      <c r="C589" s="785" t="s">
        <v>1431</v>
      </c>
      <c r="D589" s="785" t="s">
        <v>298</v>
      </c>
      <c r="E589" s="687" t="s">
        <v>298</v>
      </c>
      <c r="F589" s="785" t="s">
        <v>1431</v>
      </c>
      <c r="G589" s="785" t="s">
        <v>298</v>
      </c>
      <c r="H589" s="687" t="s">
        <v>298</v>
      </c>
      <c r="I589" s="785" t="s">
        <v>1431</v>
      </c>
      <c r="J589" s="785" t="s">
        <v>298</v>
      </c>
      <c r="K589" s="687" t="s">
        <v>298</v>
      </c>
      <c r="L589" s="785" t="s">
        <v>1431</v>
      </c>
      <c r="M589" s="785" t="s">
        <v>298</v>
      </c>
      <c r="N589" s="687" t="s">
        <v>298</v>
      </c>
      <c r="O589" s="785" t="s">
        <v>1431</v>
      </c>
      <c r="P589" s="785" t="s">
        <v>298</v>
      </c>
      <c r="Q589" s="687" t="s">
        <v>298</v>
      </c>
      <c r="R589" s="785" t="s">
        <v>1431</v>
      </c>
      <c r="S589" s="785" t="s">
        <v>298</v>
      </c>
      <c r="T589" s="687" t="s">
        <v>298</v>
      </c>
      <c r="U589" s="785" t="s">
        <v>1431</v>
      </c>
      <c r="V589" s="785" t="s">
        <v>298</v>
      </c>
      <c r="W589" s="687" t="s">
        <v>298</v>
      </c>
      <c r="X589" s="785" t="s">
        <v>1431</v>
      </c>
      <c r="Y589" s="785" t="s">
        <v>298</v>
      </c>
      <c r="Z589" s="687" t="s">
        <v>298</v>
      </c>
      <c r="AA589" s="785" t="s">
        <v>1431</v>
      </c>
      <c r="AB589" s="785" t="s">
        <v>298</v>
      </c>
      <c r="AC589" s="687" t="s">
        <v>298</v>
      </c>
      <c r="AD589" s="785" t="s">
        <v>1431</v>
      </c>
      <c r="AE589" s="785" t="s">
        <v>298</v>
      </c>
      <c r="AF589" s="687" t="s">
        <v>298</v>
      </c>
      <c r="AG589" s="785" t="s">
        <v>1431</v>
      </c>
      <c r="AH589" s="785" t="s">
        <v>298</v>
      </c>
      <c r="AI589" s="687" t="s">
        <v>298</v>
      </c>
      <c r="AJ589" s="785" t="s">
        <v>1431</v>
      </c>
      <c r="AK589" s="785" t="s">
        <v>298</v>
      </c>
      <c r="AL589" s="785" t="s">
        <v>298</v>
      </c>
      <c r="AM589" s="917" t="s">
        <v>212</v>
      </c>
      <c r="AN589" s="766" t="s">
        <v>212</v>
      </c>
      <c r="AO589" s="689" t="s">
        <v>212</v>
      </c>
      <c r="AP589" s="917" t="s">
        <v>212</v>
      </c>
      <c r="AQ589" s="766" t="s">
        <v>212</v>
      </c>
      <c r="AR589" s="689" t="s">
        <v>212</v>
      </c>
      <c r="AS589" s="917" t="s">
        <v>212</v>
      </c>
      <c r="AT589" s="766" t="s">
        <v>212</v>
      </c>
      <c r="AU589" s="689" t="s">
        <v>212</v>
      </c>
      <c r="AV589" s="917" t="s">
        <v>212</v>
      </c>
      <c r="AW589" s="766" t="s">
        <v>212</v>
      </c>
      <c r="AX589" s="689" t="s">
        <v>212</v>
      </c>
      <c r="AY589" s="917" t="s">
        <v>212</v>
      </c>
      <c r="AZ589" s="766" t="s">
        <v>212</v>
      </c>
      <c r="BA589" s="689" t="s">
        <v>212</v>
      </c>
      <c r="BB589" s="917" t="s">
        <v>212</v>
      </c>
      <c r="BC589" s="766" t="s">
        <v>212</v>
      </c>
      <c r="BD589" s="689" t="s">
        <v>212</v>
      </c>
      <c r="BE589" s="917" t="s">
        <v>212</v>
      </c>
      <c r="BF589" s="766" t="s">
        <v>212</v>
      </c>
      <c r="BG589" s="689" t="s">
        <v>212</v>
      </c>
      <c r="BH589" s="917" t="s">
        <v>212</v>
      </c>
      <c r="BI589" s="766" t="s">
        <v>212</v>
      </c>
      <c r="BJ589" s="689" t="s">
        <v>212</v>
      </c>
    </row>
    <row r="590" spans="1:62" ht="18" customHeight="1" x14ac:dyDescent="0.25">
      <c r="A590" s="96"/>
      <c r="C590" s="689" t="s">
        <v>1427</v>
      </c>
      <c r="D590" s="785" t="s">
        <v>1431</v>
      </c>
      <c r="E590" s="687" t="s">
        <v>1431</v>
      </c>
      <c r="F590" s="689" t="s">
        <v>1427</v>
      </c>
      <c r="G590" s="785" t="s">
        <v>1431</v>
      </c>
      <c r="H590" s="687" t="s">
        <v>1431</v>
      </c>
      <c r="I590" s="689" t="s">
        <v>1427</v>
      </c>
      <c r="J590" s="785" t="s">
        <v>1431</v>
      </c>
      <c r="K590" s="687" t="s">
        <v>1431</v>
      </c>
      <c r="L590" s="689" t="s">
        <v>1427</v>
      </c>
      <c r="M590" s="785" t="s">
        <v>1431</v>
      </c>
      <c r="N590" s="687" t="s">
        <v>1431</v>
      </c>
      <c r="O590" s="689" t="s">
        <v>1427</v>
      </c>
      <c r="P590" s="785" t="s">
        <v>1431</v>
      </c>
      <c r="Q590" s="687" t="s">
        <v>1431</v>
      </c>
      <c r="R590" s="689" t="s">
        <v>1427</v>
      </c>
      <c r="S590" s="785" t="s">
        <v>1431</v>
      </c>
      <c r="T590" s="687" t="s">
        <v>1431</v>
      </c>
      <c r="U590" s="689" t="s">
        <v>1427</v>
      </c>
      <c r="V590" s="785" t="s">
        <v>1431</v>
      </c>
      <c r="W590" s="687" t="s">
        <v>1431</v>
      </c>
      <c r="X590" s="689" t="s">
        <v>1427</v>
      </c>
      <c r="Y590" s="785" t="s">
        <v>1431</v>
      </c>
      <c r="Z590" s="687" t="s">
        <v>1431</v>
      </c>
      <c r="AA590" s="689" t="s">
        <v>1427</v>
      </c>
      <c r="AB590" s="785" t="s">
        <v>1431</v>
      </c>
      <c r="AC590" s="687" t="s">
        <v>1431</v>
      </c>
      <c r="AD590" s="689" t="s">
        <v>1427</v>
      </c>
      <c r="AE590" s="785" t="s">
        <v>1431</v>
      </c>
      <c r="AF590" s="687" t="s">
        <v>1431</v>
      </c>
      <c r="AG590" s="689" t="s">
        <v>1427</v>
      </c>
      <c r="AH590" s="785" t="s">
        <v>1431</v>
      </c>
      <c r="AI590" s="687" t="s">
        <v>1431</v>
      </c>
      <c r="AJ590" s="689" t="s">
        <v>1427</v>
      </c>
      <c r="AK590" s="785" t="s">
        <v>1431</v>
      </c>
      <c r="AL590" s="785" t="s">
        <v>1431</v>
      </c>
      <c r="AM590" s="917" t="s">
        <v>480</v>
      </c>
      <c r="AN590" s="766" t="s">
        <v>480</v>
      </c>
      <c r="AO590" s="689" t="s">
        <v>480</v>
      </c>
      <c r="AP590" s="917" t="s">
        <v>480</v>
      </c>
      <c r="AQ590" s="766" t="s">
        <v>480</v>
      </c>
      <c r="AR590" s="689" t="s">
        <v>480</v>
      </c>
      <c r="AS590" s="917" t="s">
        <v>480</v>
      </c>
      <c r="AT590" s="766" t="s">
        <v>480</v>
      </c>
      <c r="AU590" s="689" t="s">
        <v>480</v>
      </c>
      <c r="AV590" s="917" t="s">
        <v>480</v>
      </c>
      <c r="AW590" s="766" t="s">
        <v>480</v>
      </c>
      <c r="AX590" s="689" t="s">
        <v>480</v>
      </c>
      <c r="AY590" s="917" t="s">
        <v>480</v>
      </c>
      <c r="AZ590" s="766" t="s">
        <v>480</v>
      </c>
      <c r="BA590" s="689" t="s">
        <v>480</v>
      </c>
      <c r="BB590" s="917" t="s">
        <v>480</v>
      </c>
      <c r="BC590" s="766" t="s">
        <v>480</v>
      </c>
      <c r="BD590" s="689" t="s">
        <v>480</v>
      </c>
      <c r="BE590" s="917" t="s">
        <v>480</v>
      </c>
      <c r="BF590" s="766" t="s">
        <v>480</v>
      </c>
      <c r="BG590" s="689" t="s">
        <v>480</v>
      </c>
      <c r="BH590" s="917" t="s">
        <v>480</v>
      </c>
      <c r="BI590" s="766" t="s">
        <v>480</v>
      </c>
      <c r="BJ590" s="689" t="s">
        <v>480</v>
      </c>
    </row>
    <row r="591" spans="1:62" ht="18" customHeight="1" x14ac:dyDescent="0.25">
      <c r="A591" s="96"/>
      <c r="B591" s="96"/>
      <c r="C591" s="674" t="s">
        <v>627</v>
      </c>
      <c r="D591" s="23" t="s">
        <v>1427</v>
      </c>
      <c r="E591" s="689" t="s">
        <v>1427</v>
      </c>
      <c r="F591" s="674" t="s">
        <v>627</v>
      </c>
      <c r="G591" s="23" t="s">
        <v>1427</v>
      </c>
      <c r="H591" s="689" t="s">
        <v>1427</v>
      </c>
      <c r="I591" s="674" t="s">
        <v>627</v>
      </c>
      <c r="J591" s="23" t="s">
        <v>1427</v>
      </c>
      <c r="K591" s="689" t="s">
        <v>1427</v>
      </c>
      <c r="L591" s="674" t="s">
        <v>627</v>
      </c>
      <c r="M591" s="23" t="s">
        <v>1427</v>
      </c>
      <c r="N591" s="689" t="s">
        <v>1427</v>
      </c>
      <c r="O591" s="674" t="s">
        <v>627</v>
      </c>
      <c r="P591" s="23" t="s">
        <v>1427</v>
      </c>
      <c r="Q591" s="689" t="s">
        <v>1427</v>
      </c>
      <c r="R591" s="674" t="s">
        <v>627</v>
      </c>
      <c r="S591" s="23" t="s">
        <v>1427</v>
      </c>
      <c r="T591" s="689" t="s">
        <v>1427</v>
      </c>
      <c r="U591" s="674" t="s">
        <v>627</v>
      </c>
      <c r="V591" s="23" t="s">
        <v>1427</v>
      </c>
      <c r="W591" s="689" t="s">
        <v>1427</v>
      </c>
      <c r="X591" s="674" t="s">
        <v>627</v>
      </c>
      <c r="Y591" s="23" t="s">
        <v>1427</v>
      </c>
      <c r="Z591" s="689" t="s">
        <v>1427</v>
      </c>
      <c r="AA591" s="674" t="s">
        <v>627</v>
      </c>
      <c r="AB591" s="23" t="s">
        <v>1427</v>
      </c>
      <c r="AC591" s="689" t="s">
        <v>1427</v>
      </c>
      <c r="AD591" s="674" t="s">
        <v>627</v>
      </c>
      <c r="AE591" s="23" t="s">
        <v>1427</v>
      </c>
      <c r="AF591" s="689" t="s">
        <v>1427</v>
      </c>
      <c r="AG591" s="674" t="s">
        <v>627</v>
      </c>
      <c r="AH591" s="23" t="s">
        <v>1427</v>
      </c>
      <c r="AI591" s="689" t="s">
        <v>1427</v>
      </c>
      <c r="AJ591" s="674" t="s">
        <v>627</v>
      </c>
      <c r="AK591" s="23" t="s">
        <v>1427</v>
      </c>
      <c r="AL591" s="918" t="s">
        <v>1427</v>
      </c>
      <c r="AM591" s="917" t="s">
        <v>481</v>
      </c>
      <c r="AN591" s="766" t="s">
        <v>481</v>
      </c>
      <c r="AO591" s="766" t="s">
        <v>481</v>
      </c>
      <c r="AP591" s="917" t="s">
        <v>481</v>
      </c>
      <c r="AQ591" s="766" t="s">
        <v>481</v>
      </c>
      <c r="AR591" s="766" t="s">
        <v>481</v>
      </c>
      <c r="AS591" s="917" t="s">
        <v>481</v>
      </c>
      <c r="AT591" s="766" t="s">
        <v>481</v>
      </c>
      <c r="AU591" s="766" t="s">
        <v>481</v>
      </c>
      <c r="AV591" s="917" t="s">
        <v>481</v>
      </c>
      <c r="AW591" s="766" t="s">
        <v>481</v>
      </c>
      <c r="AX591" s="766" t="s">
        <v>481</v>
      </c>
      <c r="AY591" s="917" t="s">
        <v>481</v>
      </c>
      <c r="AZ591" s="766" t="s">
        <v>481</v>
      </c>
      <c r="BA591" s="766" t="s">
        <v>481</v>
      </c>
      <c r="BB591" s="917" t="s">
        <v>481</v>
      </c>
      <c r="BC591" s="766" t="s">
        <v>481</v>
      </c>
      <c r="BD591" s="766" t="s">
        <v>481</v>
      </c>
      <c r="BE591" s="917" t="s">
        <v>481</v>
      </c>
      <c r="BF591" s="766" t="s">
        <v>481</v>
      </c>
      <c r="BG591" s="766" t="s">
        <v>481</v>
      </c>
      <c r="BH591" s="917" t="s">
        <v>481</v>
      </c>
      <c r="BI591" s="766" t="s">
        <v>481</v>
      </c>
      <c r="BJ591" s="766" t="s">
        <v>481</v>
      </c>
    </row>
    <row r="592" spans="1:62" ht="18" customHeight="1" x14ac:dyDescent="0.25">
      <c r="A592" s="96"/>
      <c r="B592" s="110"/>
      <c r="D592" s="919" t="s">
        <v>627</v>
      </c>
      <c r="E592" s="674" t="s">
        <v>627</v>
      </c>
      <c r="G592" s="919" t="s">
        <v>627</v>
      </c>
      <c r="H592" s="674" t="s">
        <v>627</v>
      </c>
      <c r="J592" s="919" t="s">
        <v>627</v>
      </c>
      <c r="K592" s="674" t="s">
        <v>627</v>
      </c>
      <c r="M592" s="919" t="s">
        <v>627</v>
      </c>
      <c r="N592" s="674" t="s">
        <v>627</v>
      </c>
      <c r="P592" s="919" t="s">
        <v>627</v>
      </c>
      <c r="Q592" s="674" t="s">
        <v>627</v>
      </c>
      <c r="S592" s="919" t="s">
        <v>627</v>
      </c>
      <c r="T592" s="674" t="s">
        <v>627</v>
      </c>
      <c r="V592" s="919" t="s">
        <v>627</v>
      </c>
      <c r="W592" s="674" t="s">
        <v>627</v>
      </c>
      <c r="Y592" s="919" t="s">
        <v>627</v>
      </c>
      <c r="Z592" s="674" t="s">
        <v>627</v>
      </c>
      <c r="AB592" s="919" t="s">
        <v>627</v>
      </c>
      <c r="AC592" s="674" t="s">
        <v>627</v>
      </c>
      <c r="AE592" s="919" t="s">
        <v>627</v>
      </c>
      <c r="AF592" s="674" t="s">
        <v>627</v>
      </c>
      <c r="AG592" s="23"/>
      <c r="AH592" s="919" t="s">
        <v>627</v>
      </c>
      <c r="AI592" s="674" t="s">
        <v>627</v>
      </c>
      <c r="AK592" s="919" t="s">
        <v>627</v>
      </c>
      <c r="AL592" s="919" t="s">
        <v>627</v>
      </c>
      <c r="AM592" s="917" t="s">
        <v>482</v>
      </c>
      <c r="AN592" s="766" t="s">
        <v>482</v>
      </c>
      <c r="AO592" s="766" t="s">
        <v>482</v>
      </c>
      <c r="AP592" s="917" t="s">
        <v>482</v>
      </c>
      <c r="AQ592" s="766" t="s">
        <v>482</v>
      </c>
      <c r="AR592" s="766" t="s">
        <v>482</v>
      </c>
      <c r="AS592" s="917" t="s">
        <v>482</v>
      </c>
      <c r="AT592" s="766" t="s">
        <v>482</v>
      </c>
      <c r="AU592" s="766" t="s">
        <v>482</v>
      </c>
      <c r="AV592" s="917" t="s">
        <v>482</v>
      </c>
      <c r="AW592" s="766" t="s">
        <v>482</v>
      </c>
      <c r="AX592" s="766" t="s">
        <v>482</v>
      </c>
      <c r="AY592" s="917" t="s">
        <v>482</v>
      </c>
      <c r="AZ592" s="766" t="s">
        <v>482</v>
      </c>
      <c r="BA592" s="766" t="s">
        <v>482</v>
      </c>
      <c r="BB592" s="917" t="s">
        <v>482</v>
      </c>
      <c r="BC592" s="766" t="s">
        <v>482</v>
      </c>
      <c r="BD592" s="766" t="s">
        <v>482</v>
      </c>
      <c r="BE592" s="917" t="s">
        <v>482</v>
      </c>
      <c r="BF592" s="766" t="s">
        <v>482</v>
      </c>
      <c r="BG592" s="766" t="s">
        <v>482</v>
      </c>
      <c r="BH592" s="917" t="s">
        <v>482</v>
      </c>
      <c r="BI592" s="766" t="s">
        <v>482</v>
      </c>
      <c r="BJ592" s="766" t="s">
        <v>482</v>
      </c>
    </row>
    <row r="593" spans="1:62" ht="18" customHeight="1" x14ac:dyDescent="0.25">
      <c r="A593" s="96"/>
      <c r="B593" s="110"/>
      <c r="P593" s="86"/>
      <c r="Q593" s="86"/>
      <c r="R593" s="86"/>
      <c r="S593" s="86"/>
      <c r="T593" s="86"/>
      <c r="U593" s="86"/>
      <c r="V593" s="86"/>
      <c r="W593" s="86"/>
      <c r="X593" s="86"/>
      <c r="Y593" s="86"/>
      <c r="Z593" s="86"/>
      <c r="AA593" s="86"/>
      <c r="AB593" s="86"/>
      <c r="AC593" s="86"/>
      <c r="AD593" s="86"/>
      <c r="AE593" s="86"/>
      <c r="AF593" s="86"/>
      <c r="AG593" s="86"/>
      <c r="AH593" s="86"/>
      <c r="AI593" s="86"/>
      <c r="AJ593" s="86"/>
      <c r="AK593" s="86"/>
      <c r="AL593" s="86"/>
      <c r="AM593" s="785" t="s">
        <v>1431</v>
      </c>
      <c r="AN593" s="687" t="s">
        <v>479</v>
      </c>
      <c r="AO593" s="766" t="s">
        <v>479</v>
      </c>
      <c r="AP593" s="785" t="s">
        <v>1431</v>
      </c>
      <c r="AQ593" s="687" t="s">
        <v>479</v>
      </c>
      <c r="AR593" s="766" t="s">
        <v>479</v>
      </c>
      <c r="AS593" s="785" t="s">
        <v>1431</v>
      </c>
      <c r="AT593" s="687" t="s">
        <v>479</v>
      </c>
      <c r="AU593" s="766" t="s">
        <v>479</v>
      </c>
      <c r="AV593" s="785" t="s">
        <v>1431</v>
      </c>
      <c r="AW593" s="687" t="s">
        <v>479</v>
      </c>
      <c r="AX593" s="766" t="s">
        <v>479</v>
      </c>
      <c r="AY593" s="785" t="s">
        <v>1431</v>
      </c>
      <c r="AZ593" s="687" t="s">
        <v>479</v>
      </c>
      <c r="BA593" s="766" t="s">
        <v>479</v>
      </c>
      <c r="BB593" s="785" t="s">
        <v>1431</v>
      </c>
      <c r="BC593" s="687" t="s">
        <v>479</v>
      </c>
      <c r="BD593" s="766" t="s">
        <v>479</v>
      </c>
      <c r="BE593" s="785" t="s">
        <v>1431</v>
      </c>
      <c r="BF593" s="687" t="s">
        <v>479</v>
      </c>
      <c r="BG593" s="766" t="s">
        <v>479</v>
      </c>
      <c r="BH593" s="785" t="s">
        <v>1431</v>
      </c>
      <c r="BI593" s="687" t="s">
        <v>479</v>
      </c>
      <c r="BJ593" s="766" t="s">
        <v>479</v>
      </c>
    </row>
    <row r="594" spans="1:62" ht="18" customHeight="1" x14ac:dyDescent="0.25">
      <c r="A594" s="96"/>
      <c r="B594" s="110"/>
      <c r="C594" s="9"/>
      <c r="D594" s="9"/>
      <c r="E594" s="9"/>
      <c r="N594" s="86"/>
      <c r="O594" s="86"/>
      <c r="P594" s="86"/>
      <c r="Q594" s="86"/>
      <c r="R594" s="86"/>
      <c r="S594" s="86"/>
      <c r="T594" s="86"/>
      <c r="U594" s="86"/>
      <c r="V594" s="86"/>
      <c r="W594" s="86"/>
      <c r="X594" s="86"/>
      <c r="Y594" s="86"/>
      <c r="Z594" s="86"/>
      <c r="AA594" s="86"/>
      <c r="AB594" s="86"/>
      <c r="AC594" s="86"/>
      <c r="AD594" s="86"/>
      <c r="AE594" s="86"/>
      <c r="AF594" s="86"/>
      <c r="AG594" s="86"/>
      <c r="AH594" s="86"/>
      <c r="AI594" s="86"/>
      <c r="AJ594" s="86"/>
      <c r="AK594" s="86"/>
      <c r="AL594" s="86"/>
      <c r="AM594" s="918" t="s">
        <v>1427</v>
      </c>
      <c r="AN594" s="687" t="s">
        <v>11</v>
      </c>
      <c r="AO594" s="766" t="s">
        <v>11</v>
      </c>
      <c r="AP594" s="918" t="s">
        <v>1427</v>
      </c>
      <c r="AQ594" s="687" t="s">
        <v>11</v>
      </c>
      <c r="AR594" s="766" t="s">
        <v>11</v>
      </c>
      <c r="AS594" s="918" t="s">
        <v>1427</v>
      </c>
      <c r="AT594" s="687" t="s">
        <v>11</v>
      </c>
      <c r="AU594" s="766" t="s">
        <v>11</v>
      </c>
      <c r="AV594" s="918" t="s">
        <v>1427</v>
      </c>
      <c r="AW594" s="687" t="s">
        <v>11</v>
      </c>
      <c r="AX594" s="766" t="s">
        <v>11</v>
      </c>
      <c r="AY594" s="918" t="s">
        <v>1427</v>
      </c>
      <c r="AZ594" s="687" t="s">
        <v>11</v>
      </c>
      <c r="BA594" s="766" t="s">
        <v>11</v>
      </c>
      <c r="BB594" s="918" t="s">
        <v>1427</v>
      </c>
      <c r="BC594" s="687" t="s">
        <v>11</v>
      </c>
      <c r="BD594" s="766" t="s">
        <v>11</v>
      </c>
      <c r="BE594" s="918" t="s">
        <v>1427</v>
      </c>
      <c r="BF594" s="687" t="s">
        <v>11</v>
      </c>
      <c r="BG594" s="766" t="s">
        <v>11</v>
      </c>
      <c r="BH594" s="918" t="s">
        <v>1427</v>
      </c>
      <c r="BI594" s="687" t="s">
        <v>11</v>
      </c>
      <c r="BJ594" s="766" t="s">
        <v>11</v>
      </c>
    </row>
    <row r="595" spans="1:62" ht="18" customHeight="1" x14ac:dyDescent="0.25">
      <c r="A595" s="96"/>
      <c r="B595" s="110"/>
      <c r="N595" s="86"/>
      <c r="O595" s="86"/>
      <c r="P595" s="86"/>
      <c r="Q595" s="86"/>
      <c r="R595" s="86"/>
      <c r="S595" s="86"/>
      <c r="T595" s="86"/>
      <c r="U595" s="86"/>
      <c r="V595" s="86"/>
      <c r="W595" s="86"/>
      <c r="X595" s="86"/>
      <c r="Y595" s="86"/>
      <c r="Z595" s="86"/>
      <c r="AA595" s="86"/>
      <c r="AB595" s="86"/>
      <c r="AC595" s="86"/>
      <c r="AD595" s="86"/>
      <c r="AE595" s="86"/>
      <c r="AF595" s="86"/>
      <c r="AG595" s="86"/>
      <c r="AH595" s="86"/>
      <c r="AI595" s="86"/>
      <c r="AJ595" s="86"/>
      <c r="AK595" s="86"/>
      <c r="AL595" s="86"/>
      <c r="AM595" s="919" t="s">
        <v>627</v>
      </c>
      <c r="AN595" s="689" t="s">
        <v>12</v>
      </c>
      <c r="AO595" s="766" t="s">
        <v>12</v>
      </c>
      <c r="AP595" s="919" t="s">
        <v>627</v>
      </c>
      <c r="AQ595" s="689" t="s">
        <v>12</v>
      </c>
      <c r="AR595" s="766" t="s">
        <v>12</v>
      </c>
      <c r="AS595" s="919" t="s">
        <v>627</v>
      </c>
      <c r="AT595" s="689" t="s">
        <v>12</v>
      </c>
      <c r="AU595" s="766" t="s">
        <v>12</v>
      </c>
      <c r="AV595" s="919" t="s">
        <v>627</v>
      </c>
      <c r="AW595" s="689" t="s">
        <v>12</v>
      </c>
      <c r="AX595" s="766" t="s">
        <v>12</v>
      </c>
      <c r="AY595" s="919" t="s">
        <v>627</v>
      </c>
      <c r="AZ595" s="689" t="s">
        <v>12</v>
      </c>
      <c r="BA595" s="766" t="s">
        <v>12</v>
      </c>
      <c r="BB595" s="919" t="s">
        <v>627</v>
      </c>
      <c r="BC595" s="689" t="s">
        <v>12</v>
      </c>
      <c r="BD595" s="766" t="s">
        <v>12</v>
      </c>
      <c r="BE595" s="919" t="s">
        <v>627</v>
      </c>
      <c r="BF595" s="689" t="s">
        <v>12</v>
      </c>
      <c r="BG595" s="766" t="s">
        <v>12</v>
      </c>
      <c r="BH595" s="919" t="s">
        <v>627</v>
      </c>
      <c r="BI595" s="689" t="s">
        <v>12</v>
      </c>
      <c r="BJ595" s="766" t="s">
        <v>12</v>
      </c>
    </row>
    <row r="596" spans="1:62" ht="18" customHeight="1" x14ac:dyDescent="0.25">
      <c r="A596" s="96"/>
      <c r="B596" s="110"/>
      <c r="N596" s="86"/>
      <c r="O596" s="86"/>
      <c r="P596" s="86"/>
      <c r="Q596" s="86"/>
      <c r="R596" s="86"/>
      <c r="S596" s="86"/>
      <c r="T596" s="86"/>
      <c r="U596" s="86"/>
      <c r="V596" s="86"/>
      <c r="W596" s="86"/>
      <c r="X596" s="86"/>
      <c r="Y596" s="86"/>
      <c r="Z596" s="86"/>
      <c r="AA596" s="86"/>
      <c r="AB596" s="86"/>
      <c r="AC596" s="86"/>
      <c r="AD596" s="86"/>
      <c r="AE596" s="86"/>
      <c r="AF596" s="86"/>
      <c r="AG596" s="86"/>
      <c r="AH596" s="86"/>
      <c r="AI596" s="86"/>
      <c r="AJ596" s="86"/>
      <c r="AK596" s="86"/>
      <c r="AL596" s="86"/>
      <c r="AM596" s="86"/>
      <c r="AN596" s="689" t="s">
        <v>504</v>
      </c>
      <c r="AO596" s="766" t="s">
        <v>504</v>
      </c>
      <c r="AP596" s="86"/>
      <c r="AQ596" s="689" t="s">
        <v>504</v>
      </c>
      <c r="AR596" s="766" t="s">
        <v>504</v>
      </c>
      <c r="AS596" s="86"/>
      <c r="AT596" s="689" t="s">
        <v>504</v>
      </c>
      <c r="AU596" s="766" t="s">
        <v>504</v>
      </c>
      <c r="AV596" s="86"/>
      <c r="AW596" s="689" t="s">
        <v>504</v>
      </c>
      <c r="AX596" s="766" t="s">
        <v>504</v>
      </c>
      <c r="AY596" s="86"/>
      <c r="AZ596" s="689" t="s">
        <v>504</v>
      </c>
      <c r="BA596" s="766" t="s">
        <v>504</v>
      </c>
      <c r="BB596" s="86"/>
      <c r="BC596" s="689" t="s">
        <v>504</v>
      </c>
      <c r="BD596" s="766" t="s">
        <v>504</v>
      </c>
      <c r="BE596" s="86"/>
      <c r="BF596" s="689" t="s">
        <v>504</v>
      </c>
      <c r="BG596" s="766" t="s">
        <v>504</v>
      </c>
      <c r="BH596" s="86"/>
      <c r="BI596" s="689" t="s">
        <v>504</v>
      </c>
      <c r="BJ596" s="766" t="s">
        <v>504</v>
      </c>
    </row>
    <row r="597" spans="1:62" ht="18" customHeight="1" x14ac:dyDescent="0.25">
      <c r="A597" s="96"/>
      <c r="B597" s="110"/>
      <c r="N597" s="86"/>
      <c r="O597" s="86"/>
      <c r="P597" s="86"/>
      <c r="Q597" s="86"/>
      <c r="R597" s="86"/>
      <c r="S597" s="86"/>
      <c r="T597" s="86"/>
      <c r="U597" s="86"/>
      <c r="V597" s="86"/>
      <c r="W597" s="86"/>
      <c r="X597" s="86"/>
      <c r="Y597" s="86"/>
      <c r="Z597" s="86"/>
      <c r="AA597" s="86"/>
      <c r="AB597" s="86"/>
      <c r="AC597" s="86"/>
      <c r="AD597" s="86"/>
      <c r="AE597" s="86"/>
      <c r="AF597" s="86"/>
      <c r="AG597" s="86"/>
      <c r="AH597" s="86"/>
      <c r="AI597" s="86"/>
      <c r="AJ597" s="86"/>
      <c r="AK597" s="86"/>
      <c r="AL597" s="86"/>
      <c r="AN597" s="687" t="s">
        <v>1431</v>
      </c>
      <c r="AO597" s="687" t="s">
        <v>1431</v>
      </c>
      <c r="AQ597" s="687" t="s">
        <v>1431</v>
      </c>
      <c r="AR597" s="687" t="s">
        <v>1431</v>
      </c>
      <c r="AT597" s="687" t="s">
        <v>1431</v>
      </c>
      <c r="AU597" s="687" t="s">
        <v>1431</v>
      </c>
      <c r="AW597" s="687" t="s">
        <v>1431</v>
      </c>
      <c r="AX597" s="687" t="s">
        <v>1431</v>
      </c>
      <c r="AZ597" s="687" t="s">
        <v>1431</v>
      </c>
      <c r="BA597" s="687" t="s">
        <v>1431</v>
      </c>
      <c r="BC597" s="687" t="s">
        <v>1431</v>
      </c>
      <c r="BD597" s="687" t="s">
        <v>1431</v>
      </c>
      <c r="BF597" s="687" t="s">
        <v>1431</v>
      </c>
      <c r="BG597" s="687" t="s">
        <v>1431</v>
      </c>
      <c r="BI597" s="687" t="s">
        <v>1431</v>
      </c>
      <c r="BJ597" s="687" t="s">
        <v>1431</v>
      </c>
    </row>
    <row r="598" spans="1:62" ht="18" customHeight="1" x14ac:dyDescent="0.25">
      <c r="A598" s="96"/>
      <c r="B598" s="110"/>
      <c r="C598" s="14"/>
      <c r="D598" s="14"/>
      <c r="E598" s="14"/>
      <c r="F598" s="24"/>
      <c r="G598" s="24"/>
      <c r="H598" s="24"/>
      <c r="I598" s="24"/>
      <c r="J598" s="37"/>
      <c r="K598" s="37"/>
      <c r="L598" s="24"/>
      <c r="M598" s="24"/>
      <c r="N598" s="24"/>
      <c r="O598" s="24"/>
      <c r="P598" s="24"/>
      <c r="R598" s="24"/>
      <c r="S598" s="24"/>
      <c r="T598" s="24"/>
      <c r="U598" s="24"/>
      <c r="V598" s="24"/>
      <c r="W598" s="24"/>
      <c r="X598" s="24"/>
      <c r="Y598" s="24"/>
      <c r="Z598" s="24"/>
      <c r="AA598" s="24"/>
      <c r="AB598" s="24"/>
      <c r="AC598" s="24"/>
      <c r="AD598" s="24"/>
      <c r="AE598" s="24"/>
      <c r="AF598" s="24"/>
      <c r="AH598" s="24"/>
      <c r="AI598" s="24"/>
      <c r="AJ598" s="24"/>
      <c r="AK598" s="24"/>
      <c r="AL598" s="24"/>
      <c r="AM598" s="24"/>
      <c r="AN598" s="688" t="s">
        <v>1427</v>
      </c>
      <c r="AO598" s="688" t="s">
        <v>1427</v>
      </c>
      <c r="AP598" s="24"/>
      <c r="AQ598" s="688" t="s">
        <v>1427</v>
      </c>
      <c r="AR598" s="688" t="s">
        <v>1427</v>
      </c>
      <c r="AS598" s="24"/>
      <c r="AT598" s="688" t="s">
        <v>1427</v>
      </c>
      <c r="AU598" s="688" t="s">
        <v>1427</v>
      </c>
      <c r="AV598" s="24"/>
      <c r="AW598" s="688" t="s">
        <v>1427</v>
      </c>
      <c r="AX598" s="688" t="s">
        <v>1427</v>
      </c>
      <c r="AY598" s="24"/>
      <c r="AZ598" s="688" t="s">
        <v>1427</v>
      </c>
      <c r="BA598" s="688" t="s">
        <v>1427</v>
      </c>
      <c r="BB598" s="24"/>
      <c r="BC598" s="688" t="s">
        <v>1427</v>
      </c>
      <c r="BD598" s="688" t="s">
        <v>1427</v>
      </c>
      <c r="BE598" s="24"/>
      <c r="BF598" s="688" t="s">
        <v>1427</v>
      </c>
      <c r="BG598" s="688" t="s">
        <v>1427</v>
      </c>
      <c r="BH598" s="24"/>
      <c r="BI598" s="688" t="s">
        <v>1427</v>
      </c>
      <c r="BJ598" s="688" t="s">
        <v>1427</v>
      </c>
    </row>
    <row r="599" spans="1:62" ht="18" customHeight="1" x14ac:dyDescent="0.25">
      <c r="A599" s="96"/>
      <c r="B599" s="110"/>
      <c r="C599" s="22"/>
      <c r="D599" s="24"/>
      <c r="E599" s="24"/>
      <c r="F599" s="24"/>
      <c r="G599" s="24"/>
      <c r="H599" s="24"/>
      <c r="I599" s="34"/>
      <c r="J599" s="35"/>
      <c r="K599" s="35"/>
      <c r="L599" s="35"/>
      <c r="M599" s="35"/>
      <c r="N599" s="35"/>
      <c r="O599" s="35"/>
      <c r="P599" s="34"/>
      <c r="Q599" s="34"/>
      <c r="R599" s="34"/>
      <c r="W599" s="24"/>
      <c r="X599" s="24"/>
      <c r="Y599" s="24"/>
      <c r="Z599" s="24"/>
      <c r="AA599" s="24"/>
      <c r="AB599" s="24"/>
      <c r="AC599" s="24"/>
      <c r="AD599" s="24"/>
      <c r="AE599" s="24"/>
      <c r="AF599" s="24"/>
      <c r="AH599" s="24"/>
      <c r="AI599" s="24"/>
      <c r="AJ599" s="24"/>
      <c r="AK599" s="24"/>
      <c r="AL599" s="24"/>
      <c r="AM599" s="24"/>
      <c r="AN599" s="674" t="s">
        <v>627</v>
      </c>
      <c r="AO599" s="674" t="s">
        <v>627</v>
      </c>
      <c r="AP599" s="24"/>
      <c r="AQ599" s="674" t="s">
        <v>627</v>
      </c>
      <c r="AR599" s="674" t="s">
        <v>627</v>
      </c>
      <c r="AS599" s="24"/>
      <c r="AT599" s="674" t="s">
        <v>627</v>
      </c>
      <c r="AU599" s="674" t="s">
        <v>627</v>
      </c>
      <c r="AV599" s="24"/>
      <c r="AW599" s="674" t="s">
        <v>627</v>
      </c>
      <c r="AX599" s="674" t="s">
        <v>627</v>
      </c>
      <c r="AY599" s="24"/>
      <c r="AZ599" s="674" t="s">
        <v>627</v>
      </c>
      <c r="BA599" s="674" t="s">
        <v>627</v>
      </c>
      <c r="BB599" s="24"/>
      <c r="BC599" s="674" t="s">
        <v>627</v>
      </c>
      <c r="BD599" s="674" t="s">
        <v>627</v>
      </c>
      <c r="BE599" s="24"/>
      <c r="BF599" s="674" t="s">
        <v>627</v>
      </c>
      <c r="BG599" s="674" t="s">
        <v>627</v>
      </c>
      <c r="BH599" s="24"/>
      <c r="BI599" s="674" t="s">
        <v>627</v>
      </c>
      <c r="BJ599" s="674" t="s">
        <v>627</v>
      </c>
    </row>
    <row r="600" spans="1:62" ht="18" customHeight="1" x14ac:dyDescent="0.25">
      <c r="A600" s="96"/>
      <c r="B600" s="920" t="s">
        <v>741</v>
      </c>
      <c r="N600" s="86"/>
      <c r="O600" s="86"/>
      <c r="P600" s="86"/>
      <c r="Q600" s="86"/>
      <c r="R600" s="86"/>
      <c r="S600" s="86"/>
      <c r="T600" s="86"/>
      <c r="U600" s="86"/>
      <c r="V600" s="86"/>
      <c r="W600" s="86"/>
      <c r="X600" s="86"/>
      <c r="Y600" s="86"/>
      <c r="Z600" s="86"/>
      <c r="AA600" s="86"/>
      <c r="AB600" s="86"/>
      <c r="AC600" s="86"/>
      <c r="AD600" s="86"/>
      <c r="AE600" s="86"/>
      <c r="AF600" s="86"/>
      <c r="AG600" s="86"/>
      <c r="AH600" s="86"/>
      <c r="AI600" s="86"/>
      <c r="AJ600" s="86"/>
      <c r="AK600" s="86"/>
      <c r="AL600" s="86"/>
      <c r="AN600" s="32"/>
      <c r="AO600" s="32"/>
      <c r="AQ600" s="32"/>
      <c r="AR600" s="32"/>
      <c r="AT600" s="32"/>
      <c r="AU600" s="32"/>
      <c r="AW600" s="32"/>
      <c r="AX600" s="32"/>
      <c r="AY600" s="24"/>
      <c r="AZ600" s="32"/>
      <c r="BA600" s="32"/>
      <c r="BB600" s="24"/>
      <c r="BC600" s="32"/>
      <c r="BD600" s="32"/>
      <c r="BG600" s="32"/>
      <c r="BH600" s="32"/>
      <c r="BI600" s="92"/>
    </row>
    <row r="601" spans="1:62" s="24" customFormat="1" ht="18" customHeight="1" x14ac:dyDescent="0.25">
      <c r="A601" s="14"/>
      <c r="C601" s="14"/>
      <c r="D601" s="14"/>
      <c r="E601" s="14"/>
      <c r="J601" s="37"/>
      <c r="K601" s="37"/>
    </row>
    <row r="602" spans="1:62" x14ac:dyDescent="0.25">
      <c r="A602" s="22"/>
      <c r="B602" s="22"/>
      <c r="C602" s="22"/>
      <c r="D602" s="24"/>
      <c r="E602" s="24"/>
      <c r="F602" s="24"/>
      <c r="G602" s="24"/>
      <c r="H602" s="24"/>
      <c r="I602" s="34"/>
      <c r="J602" s="35"/>
      <c r="K602" s="35"/>
      <c r="L602" s="35"/>
      <c r="M602" s="35"/>
      <c r="N602" s="35"/>
      <c r="O602" s="35"/>
      <c r="P602" s="34"/>
      <c r="Q602" s="34"/>
      <c r="R602" s="34"/>
      <c r="W602" s="24"/>
      <c r="X602" s="24"/>
      <c r="Y602" s="24"/>
      <c r="Z602" s="24"/>
      <c r="AA602" s="24"/>
      <c r="AB602" s="24"/>
      <c r="AC602" s="24"/>
      <c r="AD602" s="24"/>
      <c r="AE602" s="24"/>
      <c r="AF602" s="24"/>
      <c r="AH602" s="24"/>
      <c r="AI602" s="24"/>
      <c r="AJ602" s="24"/>
      <c r="AK602" s="24"/>
      <c r="AL602" s="24"/>
      <c r="AM602" s="24"/>
      <c r="AN602" s="24"/>
      <c r="AO602" s="24"/>
      <c r="AP602" s="24"/>
    </row>
    <row r="603" spans="1:62" ht="18" customHeight="1" x14ac:dyDescent="0.25">
      <c r="A603" s="14"/>
      <c r="B603" s="24"/>
      <c r="C603" s="1282" t="s">
        <v>827</v>
      </c>
      <c r="D603" s="1282" t="s">
        <v>677</v>
      </c>
      <c r="E603" s="1282" t="s">
        <v>622</v>
      </c>
      <c r="F603" s="1282" t="s">
        <v>623</v>
      </c>
      <c r="G603" s="1284" t="s">
        <v>797</v>
      </c>
      <c r="H603" s="1285"/>
      <c r="I603" s="1286"/>
      <c r="J603" s="1284" t="s">
        <v>798</v>
      </c>
      <c r="K603" s="1285"/>
      <c r="L603" s="1286"/>
      <c r="M603" s="1273" t="s">
        <v>736</v>
      </c>
      <c r="N603" s="1274"/>
      <c r="O603" s="1274"/>
      <c r="P603" s="1275"/>
      <c r="AD603" s="24"/>
      <c r="AE603" s="24"/>
      <c r="AF603" s="24"/>
      <c r="AH603" s="24"/>
      <c r="AI603" s="24"/>
      <c r="AJ603" s="24"/>
      <c r="AK603" s="24"/>
      <c r="AL603" s="24"/>
      <c r="AM603" s="24"/>
      <c r="AN603" s="24"/>
      <c r="AO603" s="24"/>
      <c r="AP603" s="24"/>
      <c r="AQ603" s="24"/>
      <c r="AR603" s="24"/>
      <c r="AS603" s="24"/>
      <c r="AT603" s="24"/>
      <c r="AU603" s="24"/>
      <c r="AV603" s="24"/>
      <c r="AW603" s="24"/>
      <c r="AX603" s="24"/>
      <c r="AY603" s="24"/>
      <c r="AZ603" s="24"/>
      <c r="BA603" s="24"/>
    </row>
    <row r="604" spans="1:62" ht="18" customHeight="1" x14ac:dyDescent="0.25">
      <c r="A604" s="14"/>
      <c r="B604" s="24"/>
      <c r="C604" s="1283"/>
      <c r="D604" s="1283"/>
      <c r="E604" s="1283"/>
      <c r="F604" s="1283"/>
      <c r="G604" s="145" t="s">
        <v>624</v>
      </c>
      <c r="H604" s="145" t="s">
        <v>625</v>
      </c>
      <c r="I604" s="145" t="s">
        <v>626</v>
      </c>
      <c r="J604" s="145" t="s">
        <v>624</v>
      </c>
      <c r="K604" s="145" t="s">
        <v>625</v>
      </c>
      <c r="L604" s="145" t="s">
        <v>626</v>
      </c>
      <c r="M604" s="145" t="s">
        <v>802</v>
      </c>
      <c r="N604" s="145" t="s">
        <v>803</v>
      </c>
      <c r="O604" s="145" t="s">
        <v>804</v>
      </c>
      <c r="P604" s="145" t="s">
        <v>805</v>
      </c>
      <c r="AD604" s="24"/>
      <c r="AE604" s="24"/>
      <c r="AF604" s="24"/>
      <c r="AH604" s="24"/>
      <c r="AI604" s="24"/>
      <c r="AJ604" s="24"/>
      <c r="AK604" s="24"/>
      <c r="AL604" s="24"/>
      <c r="AM604" s="24"/>
      <c r="AN604" s="24"/>
      <c r="AO604" s="24"/>
      <c r="AP604" s="24"/>
      <c r="AQ604" s="24"/>
      <c r="AR604" s="24"/>
      <c r="AS604" s="24"/>
      <c r="AT604" s="24"/>
      <c r="AU604" s="24"/>
      <c r="AV604" s="24"/>
      <c r="AW604" s="24"/>
      <c r="AX604" s="24"/>
      <c r="AY604" s="24"/>
      <c r="AZ604" s="24"/>
      <c r="BA604" s="24"/>
    </row>
    <row r="605" spans="1:62" ht="18" customHeight="1" x14ac:dyDescent="0.25">
      <c r="C605" s="174" t="s">
        <v>220</v>
      </c>
      <c r="D605" s="174"/>
      <c r="E605" s="174"/>
      <c r="F605" s="174"/>
      <c r="G605" s="174"/>
      <c r="H605" s="174"/>
      <c r="I605" s="174"/>
      <c r="J605" s="174"/>
      <c r="K605" s="174"/>
      <c r="L605" s="174"/>
      <c r="M605" s="174"/>
      <c r="N605" s="174"/>
      <c r="O605" s="174"/>
      <c r="P605" s="174" t="s">
        <v>219</v>
      </c>
    </row>
    <row r="606" spans="1:62" ht="18" customHeight="1" x14ac:dyDescent="0.25">
      <c r="A606" s="14"/>
      <c r="B606" s="24"/>
      <c r="C606" s="63" t="str">
        <f>IF(ISTEXT('4. Vehículos y maquinaria'!E146),'4. Vehículos y maquinaria'!E146,"")</f>
        <v/>
      </c>
      <c r="D606" s="63">
        <f>'4. Vehículos y maquinaria'!F146</f>
        <v>0</v>
      </c>
      <c r="E606" s="63">
        <f>'4. Vehículos y maquinaria'!G146</f>
        <v>0</v>
      </c>
      <c r="F606" s="64">
        <f>'4. Vehículos y maquinaria'!H146</f>
        <v>0</v>
      </c>
      <c r="G606" s="775" t="str">
        <f>IF($E606="Otro (ud)","-",IFERROR(INDEX($F$529:$BM$565,MATCH($E606&amp;$D606,$E$529:$E$565,0),MATCH($D$8&amp;G$604,$F$528:$BM$528,0)),""))</f>
        <v/>
      </c>
      <c r="H606" s="775" t="str">
        <f>IF($E606="Otro (ud)","-",IFERROR(INDEX($F$529:$BM$565,MATCH($E606&amp;$D606,$E$529:$E$565,0),MATCH($D$8&amp;H$604,$F$528:$BM$528,0)),""))</f>
        <v/>
      </c>
      <c r="I606" s="775" t="str">
        <f>IF($E606="Otro (ud)","-",IFERROR(INDEX($F$529:$BM$565,MATCH($E606&amp;$D606,$E$529:$E$565,0),MATCH($D$8&amp;I$604,$F$528:$BM$528,0)),""))</f>
        <v/>
      </c>
      <c r="J606" s="64">
        <f>'4. Vehículos y maquinaria'!L146</f>
        <v>0</v>
      </c>
      <c r="K606" s="64">
        <f>'4. Vehículos y maquinaria'!M146</f>
        <v>0</v>
      </c>
      <c r="L606" s="64">
        <f>'4. Vehículos y maquinaria'!N146</f>
        <v>0</v>
      </c>
      <c r="M606" s="183" t="str">
        <f>IFERROR(IF($E606="Otro (ud)",$F606*$J606,$F606*$G606),"")</f>
        <v/>
      </c>
      <c r="N606" s="183" t="str">
        <f>IFERROR(IF($E606="Otro (ud)",$F606*$K606,IF($H606="-",0,$F606*$H606)),"")</f>
        <v/>
      </c>
      <c r="O606" s="183" t="str">
        <f>IFERROR(IF($E606="Otro (ud)",$F606*$L606,IF($I606="-",0,$F606*$I606)),"")</f>
        <v/>
      </c>
      <c r="P606" s="184" t="str">
        <f>IFERROR($M606+$N606*$H$13/1000+$O606*$H$14/1000,"")</f>
        <v/>
      </c>
      <c r="AD606" s="24"/>
      <c r="AE606" s="24"/>
      <c r="AF606" s="24"/>
      <c r="AH606" s="24"/>
      <c r="AI606" s="24"/>
      <c r="AJ606" s="24"/>
      <c r="AK606" s="24"/>
      <c r="AL606" s="24"/>
      <c r="AM606" s="24"/>
      <c r="AN606" s="24"/>
      <c r="AO606" s="24"/>
      <c r="AP606" s="24"/>
      <c r="AQ606" s="24"/>
      <c r="AR606" s="24"/>
      <c r="AS606" s="24"/>
      <c r="AT606" s="24"/>
      <c r="AU606" s="24"/>
      <c r="AV606" s="24"/>
      <c r="AW606" s="24"/>
      <c r="AX606" s="24"/>
      <c r="AY606" s="24"/>
      <c r="AZ606" s="24"/>
      <c r="BA606" s="24"/>
    </row>
    <row r="607" spans="1:62" ht="18" customHeight="1" x14ac:dyDescent="0.25">
      <c r="A607" s="14"/>
      <c r="B607" s="24"/>
      <c r="C607" s="63" t="str">
        <f>IF(ISTEXT('4. Vehículos y maquinaria'!E147),'4. Vehículos y maquinaria'!E147,"")</f>
        <v/>
      </c>
      <c r="D607" s="63">
        <f>'4. Vehículos y maquinaria'!F147</f>
        <v>0</v>
      </c>
      <c r="E607" s="63">
        <f>'4. Vehículos y maquinaria'!G147</f>
        <v>0</v>
      </c>
      <c r="F607" s="64">
        <f>'4. Vehículos y maquinaria'!H147</f>
        <v>0</v>
      </c>
      <c r="G607" s="775" t="str">
        <f t="shared" ref="G607:I615" si="113">IF($E607="Otro (ud)","-",IFERROR(INDEX($F$529:$BM$565,MATCH($E607&amp;$D607,$E$529:$E$565,0),MATCH($D$8&amp;G$604,$F$528:$BM$528,0)),""))</f>
        <v/>
      </c>
      <c r="H607" s="775" t="str">
        <f t="shared" si="113"/>
        <v/>
      </c>
      <c r="I607" s="775" t="str">
        <f t="shared" si="113"/>
        <v/>
      </c>
      <c r="J607" s="64">
        <f>'4. Vehículos y maquinaria'!L147</f>
        <v>0</v>
      </c>
      <c r="K607" s="64">
        <f>'4. Vehículos y maquinaria'!M147</f>
        <v>0</v>
      </c>
      <c r="L607" s="64">
        <f>'4. Vehículos y maquinaria'!N147</f>
        <v>0</v>
      </c>
      <c r="M607" s="183" t="str">
        <f t="shared" ref="M607:M616" si="114">IFERROR(IF($E607="Otro (ud)",$F607*$J607,$F607*$G607),"")</f>
        <v/>
      </c>
      <c r="N607" s="183" t="str">
        <f t="shared" ref="N607:N616" si="115">IFERROR(IF($E607="Otro (ud)",$F607*$K607,IF($H607="-",0,$F607*$H607)),"")</f>
        <v/>
      </c>
      <c r="O607" s="183" t="str">
        <f t="shared" ref="O607:O616" si="116">IFERROR(IF($E607="Otro (ud)",$F607*$L607,IF($I607="-",0,$F607*$I607)),"")</f>
        <v/>
      </c>
      <c r="P607" s="184" t="str">
        <f t="shared" ref="P607:P616" si="117">IFERROR($M607+$N607*$H$13/1000+$O607*$H$14/1000,"")</f>
        <v/>
      </c>
      <c r="AD607" s="24"/>
      <c r="AE607" s="24"/>
      <c r="AF607" s="24"/>
      <c r="AH607" s="24"/>
      <c r="AI607" s="24"/>
      <c r="AJ607" s="24"/>
      <c r="AK607" s="24"/>
      <c r="AL607" s="24"/>
      <c r="AM607" s="24"/>
      <c r="AN607" s="24"/>
      <c r="AO607" s="24"/>
      <c r="AP607" s="24"/>
      <c r="AQ607" s="24"/>
      <c r="AR607" s="24"/>
      <c r="AS607" s="24"/>
      <c r="AT607" s="24"/>
      <c r="AU607" s="24"/>
      <c r="AV607" s="24"/>
      <c r="AW607" s="24"/>
      <c r="AX607" s="24"/>
      <c r="AY607" s="24"/>
      <c r="AZ607" s="24"/>
      <c r="BA607" s="24"/>
    </row>
    <row r="608" spans="1:62" ht="18" customHeight="1" x14ac:dyDescent="0.25">
      <c r="A608" s="14"/>
      <c r="B608" s="24"/>
      <c r="C608" s="63" t="str">
        <f>IF(ISTEXT('4. Vehículos y maquinaria'!E148),'4. Vehículos y maquinaria'!E148,"")</f>
        <v/>
      </c>
      <c r="D608" s="63">
        <f>'4. Vehículos y maquinaria'!F148</f>
        <v>0</v>
      </c>
      <c r="E608" s="63">
        <f>'4. Vehículos y maquinaria'!G148</f>
        <v>0</v>
      </c>
      <c r="F608" s="64">
        <f>'4. Vehículos y maquinaria'!H148</f>
        <v>0</v>
      </c>
      <c r="G608" s="775" t="str">
        <f t="shared" si="113"/>
        <v/>
      </c>
      <c r="H608" s="775" t="str">
        <f t="shared" si="113"/>
        <v/>
      </c>
      <c r="I608" s="775" t="str">
        <f t="shared" si="113"/>
        <v/>
      </c>
      <c r="J608" s="64">
        <f>'4. Vehículos y maquinaria'!L148</f>
        <v>0</v>
      </c>
      <c r="K608" s="64">
        <f>'4. Vehículos y maquinaria'!M148</f>
        <v>0</v>
      </c>
      <c r="L608" s="64">
        <f>'4. Vehículos y maquinaria'!N148</f>
        <v>0</v>
      </c>
      <c r="M608" s="183" t="str">
        <f t="shared" si="114"/>
        <v/>
      </c>
      <c r="N608" s="183" t="str">
        <f t="shared" si="115"/>
        <v/>
      </c>
      <c r="O608" s="183" t="str">
        <f t="shared" si="116"/>
        <v/>
      </c>
      <c r="P608" s="184" t="str">
        <f t="shared" si="117"/>
        <v/>
      </c>
      <c r="AD608" s="24"/>
      <c r="AE608" s="24"/>
      <c r="AF608" s="24"/>
      <c r="AH608" s="24"/>
      <c r="AI608" s="24"/>
      <c r="AJ608" s="24"/>
      <c r="AK608" s="24"/>
      <c r="AL608" s="24"/>
      <c r="AM608" s="24"/>
      <c r="AN608" s="24"/>
      <c r="AO608" s="24"/>
      <c r="AP608" s="24"/>
      <c r="AQ608" s="24"/>
      <c r="AR608" s="24"/>
      <c r="AS608" s="24"/>
      <c r="AT608" s="24"/>
      <c r="AU608" s="24"/>
      <c r="AV608" s="24"/>
      <c r="AW608" s="24"/>
      <c r="AX608" s="24"/>
      <c r="AY608" s="24"/>
      <c r="AZ608" s="24"/>
      <c r="BA608" s="24"/>
    </row>
    <row r="609" spans="1:53" ht="18" customHeight="1" x14ac:dyDescent="0.25">
      <c r="A609" s="14"/>
      <c r="B609" s="24"/>
      <c r="C609" s="63" t="str">
        <f>IF(ISTEXT('4. Vehículos y maquinaria'!E149),'4. Vehículos y maquinaria'!E149,"")</f>
        <v/>
      </c>
      <c r="D609" s="63">
        <f>'4. Vehículos y maquinaria'!F149</f>
        <v>0</v>
      </c>
      <c r="E609" s="63">
        <f>'4. Vehículos y maquinaria'!G149</f>
        <v>0</v>
      </c>
      <c r="F609" s="64">
        <f>'4. Vehículos y maquinaria'!H149</f>
        <v>0</v>
      </c>
      <c r="G609" s="775" t="str">
        <f t="shared" si="113"/>
        <v/>
      </c>
      <c r="H609" s="775" t="str">
        <f t="shared" si="113"/>
        <v/>
      </c>
      <c r="I609" s="775" t="str">
        <f t="shared" si="113"/>
        <v/>
      </c>
      <c r="J609" s="64">
        <f>'4. Vehículos y maquinaria'!L149</f>
        <v>0</v>
      </c>
      <c r="K609" s="64">
        <f>'4. Vehículos y maquinaria'!M149</f>
        <v>0</v>
      </c>
      <c r="L609" s="64">
        <f>'4. Vehículos y maquinaria'!N149</f>
        <v>0</v>
      </c>
      <c r="M609" s="183" t="str">
        <f t="shared" si="114"/>
        <v/>
      </c>
      <c r="N609" s="183" t="str">
        <f t="shared" si="115"/>
        <v/>
      </c>
      <c r="O609" s="183" t="str">
        <f t="shared" si="116"/>
        <v/>
      </c>
      <c r="P609" s="184" t="str">
        <f t="shared" si="117"/>
        <v/>
      </c>
      <c r="AD609" s="24"/>
      <c r="AE609" s="24"/>
      <c r="AF609" s="24"/>
      <c r="AH609" s="24"/>
      <c r="AI609" s="24"/>
      <c r="AJ609" s="24"/>
      <c r="AK609" s="24"/>
      <c r="AL609" s="24"/>
      <c r="AM609" s="24"/>
      <c r="AN609" s="24"/>
      <c r="AO609" s="24"/>
      <c r="AP609" s="24"/>
      <c r="AQ609" s="24"/>
      <c r="AR609" s="24"/>
      <c r="AS609" s="24"/>
      <c r="AT609" s="24"/>
      <c r="AU609" s="24"/>
      <c r="AV609" s="24"/>
      <c r="AW609" s="24"/>
      <c r="AX609" s="24"/>
      <c r="AY609" s="24"/>
      <c r="AZ609" s="24"/>
      <c r="BA609" s="24"/>
    </row>
    <row r="610" spans="1:53" ht="18" customHeight="1" x14ac:dyDescent="0.25">
      <c r="A610" s="14"/>
      <c r="B610" s="24"/>
      <c r="C610" s="63" t="str">
        <f>IF(ISTEXT('4. Vehículos y maquinaria'!E150),'4. Vehículos y maquinaria'!E150,"")</f>
        <v/>
      </c>
      <c r="D610" s="63">
        <f>'4. Vehículos y maquinaria'!F150</f>
        <v>0</v>
      </c>
      <c r="E610" s="63">
        <f>'4. Vehículos y maquinaria'!G150</f>
        <v>0</v>
      </c>
      <c r="F610" s="64">
        <f>'4. Vehículos y maquinaria'!H150</f>
        <v>0</v>
      </c>
      <c r="G610" s="775" t="str">
        <f t="shared" si="113"/>
        <v/>
      </c>
      <c r="H610" s="775" t="str">
        <f t="shared" si="113"/>
        <v/>
      </c>
      <c r="I610" s="775" t="str">
        <f t="shared" si="113"/>
        <v/>
      </c>
      <c r="J610" s="64">
        <f>'4. Vehículos y maquinaria'!L150</f>
        <v>0</v>
      </c>
      <c r="K610" s="64">
        <f>'4. Vehículos y maquinaria'!M150</f>
        <v>0</v>
      </c>
      <c r="L610" s="64">
        <f>'4. Vehículos y maquinaria'!N150</f>
        <v>0</v>
      </c>
      <c r="M610" s="183" t="str">
        <f t="shared" si="114"/>
        <v/>
      </c>
      <c r="N610" s="183" t="str">
        <f t="shared" si="115"/>
        <v/>
      </c>
      <c r="O610" s="183" t="str">
        <f t="shared" si="116"/>
        <v/>
      </c>
      <c r="P610" s="184" t="str">
        <f t="shared" si="117"/>
        <v/>
      </c>
      <c r="AD610" s="24"/>
      <c r="AE610" s="24"/>
      <c r="AF610" s="24"/>
      <c r="AH610" s="24"/>
      <c r="AI610" s="24"/>
      <c r="AJ610" s="24"/>
      <c r="AK610" s="24"/>
      <c r="AL610" s="24"/>
      <c r="AM610" s="24"/>
      <c r="AN610" s="24"/>
      <c r="AO610" s="24"/>
      <c r="AP610" s="24"/>
      <c r="AQ610" s="24"/>
      <c r="AR610" s="24"/>
      <c r="AS610" s="24"/>
      <c r="AT610" s="24"/>
      <c r="AU610" s="24"/>
      <c r="AV610" s="24"/>
      <c r="AW610" s="24"/>
      <c r="AX610" s="24"/>
      <c r="AY610" s="24"/>
      <c r="AZ610" s="24"/>
      <c r="BA610" s="24"/>
    </row>
    <row r="611" spans="1:53" ht="18" customHeight="1" x14ac:dyDescent="0.25">
      <c r="C611" s="63" t="str">
        <f>IF(ISTEXT('4. Vehículos y maquinaria'!E151),'4. Vehículos y maquinaria'!E151,"")</f>
        <v/>
      </c>
      <c r="D611" s="63">
        <f>'4. Vehículos y maquinaria'!F151</f>
        <v>0</v>
      </c>
      <c r="E611" s="63">
        <f>'4. Vehículos y maquinaria'!G151</f>
        <v>0</v>
      </c>
      <c r="F611" s="64">
        <f>'4. Vehículos y maquinaria'!H151</f>
        <v>0</v>
      </c>
      <c r="G611" s="775" t="str">
        <f t="shared" si="113"/>
        <v/>
      </c>
      <c r="H611" s="775" t="str">
        <f t="shared" si="113"/>
        <v/>
      </c>
      <c r="I611" s="775" t="str">
        <f t="shared" si="113"/>
        <v/>
      </c>
      <c r="J611" s="64">
        <f>'4. Vehículos y maquinaria'!L151</f>
        <v>0</v>
      </c>
      <c r="K611" s="64">
        <f>'4. Vehículos y maquinaria'!M151</f>
        <v>0</v>
      </c>
      <c r="L611" s="64">
        <f>'4. Vehículos y maquinaria'!N151</f>
        <v>0</v>
      </c>
      <c r="M611" s="183" t="str">
        <f t="shared" si="114"/>
        <v/>
      </c>
      <c r="N611" s="183" t="str">
        <f t="shared" si="115"/>
        <v/>
      </c>
      <c r="O611" s="183" t="str">
        <f t="shared" si="116"/>
        <v/>
      </c>
      <c r="P611" s="184" t="str">
        <f t="shared" si="117"/>
        <v/>
      </c>
    </row>
    <row r="612" spans="1:53" ht="18" customHeight="1" x14ac:dyDescent="0.25">
      <c r="C612" s="63" t="str">
        <f>IF(ISTEXT('4. Vehículos y maquinaria'!E152),'4. Vehículos y maquinaria'!E152,"")</f>
        <v/>
      </c>
      <c r="D612" s="63">
        <f>'4. Vehículos y maquinaria'!F152</f>
        <v>0</v>
      </c>
      <c r="E612" s="63">
        <f>'4. Vehículos y maquinaria'!G152</f>
        <v>0</v>
      </c>
      <c r="F612" s="64">
        <f>'4. Vehículos y maquinaria'!H152</f>
        <v>0</v>
      </c>
      <c r="G612" s="775" t="str">
        <f t="shared" si="113"/>
        <v/>
      </c>
      <c r="H612" s="775" t="str">
        <f t="shared" si="113"/>
        <v/>
      </c>
      <c r="I612" s="775" t="str">
        <f t="shared" si="113"/>
        <v/>
      </c>
      <c r="J612" s="64">
        <f>'4. Vehículos y maquinaria'!L152</f>
        <v>0</v>
      </c>
      <c r="K612" s="64">
        <f>'4. Vehículos y maquinaria'!M152</f>
        <v>0</v>
      </c>
      <c r="L612" s="64">
        <f>'4. Vehículos y maquinaria'!N152</f>
        <v>0</v>
      </c>
      <c r="M612" s="183" t="str">
        <f t="shared" si="114"/>
        <v/>
      </c>
      <c r="N612" s="183" t="str">
        <f t="shared" si="115"/>
        <v/>
      </c>
      <c r="O612" s="183" t="str">
        <f t="shared" si="116"/>
        <v/>
      </c>
      <c r="P612" s="184" t="str">
        <f t="shared" si="117"/>
        <v/>
      </c>
    </row>
    <row r="613" spans="1:53" ht="18" customHeight="1" x14ac:dyDescent="0.25">
      <c r="C613" s="63" t="str">
        <f>IF(ISTEXT('4. Vehículos y maquinaria'!E153),'4. Vehículos y maquinaria'!E153,"")</f>
        <v/>
      </c>
      <c r="D613" s="63">
        <f>'4. Vehículos y maquinaria'!F153</f>
        <v>0</v>
      </c>
      <c r="E613" s="63">
        <f>'4. Vehículos y maquinaria'!G153</f>
        <v>0</v>
      </c>
      <c r="F613" s="64">
        <f>'4. Vehículos y maquinaria'!H153</f>
        <v>0</v>
      </c>
      <c r="G613" s="775" t="str">
        <f t="shared" si="113"/>
        <v/>
      </c>
      <c r="H613" s="775" t="str">
        <f t="shared" si="113"/>
        <v/>
      </c>
      <c r="I613" s="775" t="str">
        <f t="shared" si="113"/>
        <v/>
      </c>
      <c r="J613" s="64">
        <f>'4. Vehículos y maquinaria'!L153</f>
        <v>0</v>
      </c>
      <c r="K613" s="64">
        <f>'4. Vehículos y maquinaria'!M153</f>
        <v>0</v>
      </c>
      <c r="L613" s="64">
        <f>'4. Vehículos y maquinaria'!N153</f>
        <v>0</v>
      </c>
      <c r="M613" s="183" t="str">
        <f t="shared" si="114"/>
        <v/>
      </c>
      <c r="N613" s="183" t="str">
        <f t="shared" si="115"/>
        <v/>
      </c>
      <c r="O613" s="183" t="str">
        <f t="shared" si="116"/>
        <v/>
      </c>
      <c r="P613" s="184" t="str">
        <f t="shared" si="117"/>
        <v/>
      </c>
    </row>
    <row r="614" spans="1:53" ht="18" customHeight="1" x14ac:dyDescent="0.25">
      <c r="C614" s="63" t="str">
        <f>IF(ISTEXT('4. Vehículos y maquinaria'!E154),'4. Vehículos y maquinaria'!E154,"")</f>
        <v/>
      </c>
      <c r="D614" s="63">
        <f>'4. Vehículos y maquinaria'!F154</f>
        <v>0</v>
      </c>
      <c r="E614" s="63">
        <f>'4. Vehículos y maquinaria'!G154</f>
        <v>0</v>
      </c>
      <c r="F614" s="64">
        <f>'4. Vehículos y maquinaria'!H154</f>
        <v>0</v>
      </c>
      <c r="G614" s="775" t="str">
        <f t="shared" si="113"/>
        <v/>
      </c>
      <c r="H614" s="775" t="str">
        <f t="shared" si="113"/>
        <v/>
      </c>
      <c r="I614" s="775" t="str">
        <f t="shared" si="113"/>
        <v/>
      </c>
      <c r="J614" s="64">
        <f>'4. Vehículos y maquinaria'!L154</f>
        <v>0</v>
      </c>
      <c r="K614" s="64">
        <f>'4. Vehículos y maquinaria'!M154</f>
        <v>0</v>
      </c>
      <c r="L614" s="64">
        <f>'4. Vehículos y maquinaria'!N154</f>
        <v>0</v>
      </c>
      <c r="M614" s="183" t="str">
        <f t="shared" si="114"/>
        <v/>
      </c>
      <c r="N614" s="183" t="str">
        <f t="shared" si="115"/>
        <v/>
      </c>
      <c r="O614" s="183" t="str">
        <f t="shared" si="116"/>
        <v/>
      </c>
      <c r="P614" s="184" t="str">
        <f t="shared" si="117"/>
        <v/>
      </c>
    </row>
    <row r="615" spans="1:53" ht="18" customHeight="1" x14ac:dyDescent="0.25">
      <c r="C615" s="63" t="str">
        <f>IF(ISTEXT('4. Vehículos y maquinaria'!E155),'4. Vehículos y maquinaria'!E155,"")</f>
        <v/>
      </c>
      <c r="D615" s="63">
        <f>'4. Vehículos y maquinaria'!F155</f>
        <v>0</v>
      </c>
      <c r="E615" s="63">
        <f>'4. Vehículos y maquinaria'!G155</f>
        <v>0</v>
      </c>
      <c r="F615" s="64">
        <f>'4. Vehículos y maquinaria'!H155</f>
        <v>0</v>
      </c>
      <c r="G615" s="775" t="str">
        <f t="shared" si="113"/>
        <v/>
      </c>
      <c r="H615" s="775" t="str">
        <f t="shared" si="113"/>
        <v/>
      </c>
      <c r="I615" s="775" t="str">
        <f t="shared" si="113"/>
        <v/>
      </c>
      <c r="J615" s="64">
        <f>'4. Vehículos y maquinaria'!L155</f>
        <v>0</v>
      </c>
      <c r="K615" s="64">
        <f>'4. Vehículos y maquinaria'!M155</f>
        <v>0</v>
      </c>
      <c r="L615" s="64">
        <f>'4. Vehículos y maquinaria'!N155</f>
        <v>0</v>
      </c>
      <c r="M615" s="183" t="str">
        <f t="shared" si="114"/>
        <v/>
      </c>
      <c r="N615" s="183" t="str">
        <f t="shared" si="115"/>
        <v/>
      </c>
      <c r="O615" s="183" t="str">
        <f t="shared" si="116"/>
        <v/>
      </c>
      <c r="P615" s="184" t="str">
        <f t="shared" si="117"/>
        <v/>
      </c>
    </row>
    <row r="616" spans="1:53" ht="18" customHeight="1" x14ac:dyDescent="0.25">
      <c r="C616" s="63" t="str">
        <f>IF(ISTEXT('4. Vehículos y maquinaria'!E156),'4. Vehículos y maquinaria'!E156,"")</f>
        <v/>
      </c>
      <c r="D616" s="63">
        <f>'4. Vehículos y maquinaria'!F156</f>
        <v>0</v>
      </c>
      <c r="E616" s="63">
        <f>'4. Vehículos y maquinaria'!G156</f>
        <v>0</v>
      </c>
      <c r="F616" s="64">
        <f>'4. Vehículos y maquinaria'!H156</f>
        <v>0</v>
      </c>
      <c r="G616" s="775" t="str">
        <f>IF($E616="Otro (ud)","-",IFERROR(INDEX($F$529:$BM$565,MATCH($E616&amp;$D616,$E$529:$E$565,0),MATCH($D$8&amp;G$604,$F$528:$BM$528,0)),""))</f>
        <v/>
      </c>
      <c r="H616" s="775" t="str">
        <f>IF($E616="Otro (ud)","-",IFERROR(INDEX($F$529:$BM$565,MATCH($E616&amp;$D616,$E$529:$E$565,0),MATCH($D$8&amp;H$604,$F$528:$BM$528,0)),""))</f>
        <v/>
      </c>
      <c r="I616" s="775" t="str">
        <f>IF($E616="Otro (ud)","-",IFERROR(INDEX($F$529:$BM$565,MATCH($E616&amp;$D616,$E$529:$E$565,0),MATCH($D$8&amp;I$604,$F$528:$BM$528,0)),""))</f>
        <v/>
      </c>
      <c r="J616" s="64">
        <f>'4. Vehículos y maquinaria'!L156</f>
        <v>0</v>
      </c>
      <c r="K616" s="64">
        <f>'4. Vehículos y maquinaria'!M156</f>
        <v>0</v>
      </c>
      <c r="L616" s="64">
        <f>'4. Vehículos y maquinaria'!N156</f>
        <v>0</v>
      </c>
      <c r="M616" s="183" t="str">
        <f t="shared" si="114"/>
        <v/>
      </c>
      <c r="N616" s="183" t="str">
        <f t="shared" si="115"/>
        <v/>
      </c>
      <c r="O616" s="183" t="str">
        <f t="shared" si="116"/>
        <v/>
      </c>
      <c r="P616" s="184" t="str">
        <f t="shared" si="117"/>
        <v/>
      </c>
    </row>
    <row r="617" spans="1:53" ht="18" customHeight="1" x14ac:dyDescent="0.25">
      <c r="G617" s="24"/>
      <c r="H617" s="24"/>
      <c r="I617" s="24"/>
      <c r="J617" s="24"/>
      <c r="K617" s="24"/>
      <c r="L617" s="24"/>
      <c r="M617" s="180">
        <f>SUM(M606:M616)</f>
        <v>0</v>
      </c>
      <c r="N617" s="180">
        <f>SUM(N606:N616)</f>
        <v>0</v>
      </c>
      <c r="O617" s="180">
        <f>SUM(O606:O616)</f>
        <v>0</v>
      </c>
      <c r="P617" s="313">
        <f>SUM(P606:P616)</f>
        <v>0</v>
      </c>
    </row>
    <row r="618" spans="1:53" ht="18" customHeight="1" x14ac:dyDescent="0.25">
      <c r="G618" s="24"/>
      <c r="H618" s="24"/>
      <c r="I618" s="24"/>
      <c r="J618" s="24"/>
      <c r="K618" s="24"/>
      <c r="L618" s="24"/>
      <c r="M618" s="324"/>
      <c r="N618" s="324"/>
      <c r="O618" s="324"/>
      <c r="P618" s="324"/>
    </row>
    <row r="619" spans="1:53" ht="18" customHeight="1" x14ac:dyDescent="0.25">
      <c r="C619" s="24"/>
      <c r="D619" s="24"/>
      <c r="E619" s="24"/>
      <c r="L619" s="91"/>
      <c r="M619" s="91"/>
      <c r="N619" s="91"/>
      <c r="O619" s="91"/>
    </row>
    <row r="620" spans="1:53" ht="18" customHeight="1" x14ac:dyDescent="0.25"/>
    <row r="621" spans="1:53" s="26" customFormat="1" ht="18" customHeight="1" x14ac:dyDescent="0.35">
      <c r="A621" s="95" t="s">
        <v>17</v>
      </c>
      <c r="B621" s="99" t="s">
        <v>642</v>
      </c>
      <c r="C621" s="27"/>
      <c r="D621" s="27"/>
      <c r="E621" s="27"/>
      <c r="F621" s="27"/>
      <c r="G621" s="27"/>
      <c r="H621" s="27"/>
      <c r="I621" s="27"/>
      <c r="J621" s="27"/>
      <c r="K621" s="27"/>
      <c r="L621" s="27"/>
      <c r="M621" s="27"/>
      <c r="Q621" s="77"/>
      <c r="AG621" s="77"/>
    </row>
    <row r="622" spans="1:53" ht="18" customHeight="1" x14ac:dyDescent="0.25"/>
    <row r="623" spans="1:53" ht="18" customHeight="1" x14ac:dyDescent="0.25">
      <c r="B623" s="131" t="s">
        <v>776</v>
      </c>
      <c r="C623" s="131"/>
      <c r="D623" s="131"/>
      <c r="E623" s="131"/>
      <c r="F623" s="131"/>
      <c r="G623" s="131"/>
      <c r="H623" s="131"/>
      <c r="I623" s="131"/>
      <c r="J623" s="131"/>
      <c r="K623" s="131"/>
    </row>
    <row r="624" spans="1:53" ht="18" customHeight="1" x14ac:dyDescent="0.25">
      <c r="B624" s="8"/>
      <c r="C624" s="8"/>
      <c r="D624" s="8"/>
      <c r="E624" s="8"/>
      <c r="F624" s="8"/>
      <c r="G624" s="8"/>
      <c r="H624" s="8"/>
      <c r="I624" s="8"/>
      <c r="J624" s="8"/>
      <c r="K624" s="8"/>
      <c r="L624" s="8"/>
      <c r="M624" s="8"/>
      <c r="N624" s="8"/>
      <c r="O624" s="8"/>
      <c r="P624" s="8"/>
      <c r="Q624" s="8"/>
      <c r="R624" s="8"/>
      <c r="S624" s="8"/>
      <c r="T624" s="8"/>
      <c r="U624" s="8"/>
      <c r="V624" s="8"/>
      <c r="W624" s="8"/>
    </row>
    <row r="625" spans="1:53" ht="18" customHeight="1" x14ac:dyDescent="0.25">
      <c r="D625" s="169" t="s">
        <v>815</v>
      </c>
      <c r="E625" s="169" t="s">
        <v>816</v>
      </c>
      <c r="F625" s="169" t="s">
        <v>817</v>
      </c>
      <c r="G625" s="169" t="s">
        <v>818</v>
      </c>
    </row>
    <row r="626" spans="1:53" ht="18" customHeight="1" x14ac:dyDescent="0.25">
      <c r="B626" s="23">
        <v>8</v>
      </c>
      <c r="C626" s="123" t="s">
        <v>791</v>
      </c>
      <c r="D626" s="179" t="s">
        <v>131</v>
      </c>
      <c r="E626" s="179" t="s">
        <v>131</v>
      </c>
      <c r="F626" s="179" t="s">
        <v>131</v>
      </c>
      <c r="G626" s="170">
        <f>I704</f>
        <v>0</v>
      </c>
      <c r="J626" s="32"/>
      <c r="K626" s="32"/>
      <c r="Q626" s="23"/>
      <c r="R626" s="24"/>
      <c r="AG626" s="23"/>
      <c r="AH626" s="24"/>
    </row>
    <row r="627" spans="1:53" ht="18" customHeight="1" x14ac:dyDescent="0.25">
      <c r="A627" s="96"/>
      <c r="B627" s="83"/>
      <c r="C627" s="80"/>
      <c r="D627" s="80"/>
      <c r="E627" s="80"/>
      <c r="F627" s="80"/>
      <c r="G627" s="168" t="s">
        <v>824</v>
      </c>
      <c r="H627" s="80"/>
      <c r="J627" s="82"/>
      <c r="K627" s="82"/>
      <c r="L627" s="82"/>
      <c r="M627" s="82"/>
      <c r="N627" s="82"/>
      <c r="O627" s="82"/>
      <c r="P627" s="80"/>
      <c r="Q627" s="80"/>
      <c r="R627" s="80"/>
      <c r="S627" s="80"/>
      <c r="T627" s="80"/>
      <c r="U627" s="80"/>
      <c r="V627" s="82"/>
      <c r="W627" s="82"/>
      <c r="X627" s="82"/>
      <c r="Y627" s="82"/>
      <c r="Z627" s="82"/>
      <c r="AA627" s="82"/>
      <c r="AB627" s="80"/>
      <c r="AC627" s="80"/>
      <c r="AD627" s="80"/>
      <c r="AE627" s="80"/>
      <c r="AF627" s="80"/>
      <c r="AG627" s="80"/>
      <c r="AH627" s="82"/>
      <c r="AI627" s="82"/>
      <c r="AJ627" s="82"/>
      <c r="AK627" s="82"/>
      <c r="AL627" s="82"/>
      <c r="AM627" s="82"/>
      <c r="AN627" s="80"/>
      <c r="AO627" s="80"/>
      <c r="AP627" s="80"/>
      <c r="AQ627" s="80"/>
      <c r="AR627" s="80"/>
      <c r="AS627" s="80"/>
      <c r="AT627" s="82"/>
      <c r="AU627" s="82"/>
      <c r="AV627" s="82"/>
      <c r="AW627" s="82"/>
      <c r="AX627" s="82"/>
      <c r="AY627" s="82"/>
      <c r="AZ627" s="80"/>
      <c r="BA627" s="80"/>
    </row>
    <row r="628" spans="1:53" ht="18" customHeight="1" x14ac:dyDescent="0.25">
      <c r="B628" s="8"/>
      <c r="C628" s="8"/>
      <c r="D628" s="8"/>
      <c r="E628" s="8"/>
      <c r="F628" s="8"/>
      <c r="J628" s="32"/>
      <c r="K628" s="32"/>
      <c r="Q628" s="23"/>
      <c r="R628" s="24"/>
      <c r="AG628" s="23"/>
      <c r="AH628" s="24"/>
    </row>
    <row r="629" spans="1:53" x14ac:dyDescent="0.25">
      <c r="A629" s="108"/>
      <c r="B629" s="109" t="s">
        <v>783</v>
      </c>
      <c r="F629" s="133"/>
      <c r="Q629" s="23"/>
      <c r="AG629" s="23"/>
    </row>
    <row r="630" spans="1:53" ht="18" customHeight="1" x14ac:dyDescent="0.25"/>
    <row r="631" spans="1:53" ht="15.75" customHeight="1" x14ac:dyDescent="0.25">
      <c r="A631" s="23"/>
      <c r="C631" s="876" t="s">
        <v>129</v>
      </c>
      <c r="D631" s="876" t="s">
        <v>130</v>
      </c>
      <c r="E631" s="876" t="s">
        <v>1517</v>
      </c>
      <c r="G631" s="199" t="s">
        <v>1432</v>
      </c>
      <c r="H631" s="200"/>
      <c r="Q631" s="23"/>
      <c r="AG631" s="23"/>
    </row>
    <row r="632" spans="1:53" ht="15.75" customHeight="1" x14ac:dyDescent="0.25">
      <c r="A632" s="23"/>
      <c r="C632" s="877" t="s">
        <v>114</v>
      </c>
      <c r="D632" s="877" t="s">
        <v>520</v>
      </c>
      <c r="E632" s="878">
        <v>14600</v>
      </c>
      <c r="G632" s="135" t="s">
        <v>628</v>
      </c>
      <c r="H632" s="135">
        <v>27.9</v>
      </c>
      <c r="Q632" s="23"/>
      <c r="AG632" s="23"/>
    </row>
    <row r="633" spans="1:53" ht="15.75" customHeight="1" x14ac:dyDescent="0.25">
      <c r="A633" s="23"/>
      <c r="C633" s="877" t="s">
        <v>115</v>
      </c>
      <c r="D633" s="877" t="s">
        <v>521</v>
      </c>
      <c r="E633" s="878">
        <v>771</v>
      </c>
      <c r="G633" s="135" t="s">
        <v>629</v>
      </c>
      <c r="H633" s="135">
        <v>273</v>
      </c>
      <c r="Q633" s="23"/>
      <c r="AG633" s="23"/>
    </row>
    <row r="634" spans="1:53" ht="15.75" customHeight="1" x14ac:dyDescent="0.25">
      <c r="A634" s="23"/>
      <c r="C634" s="877" t="s">
        <v>116</v>
      </c>
      <c r="D634" s="877" t="s">
        <v>522</v>
      </c>
      <c r="E634" s="878">
        <v>135</v>
      </c>
      <c r="Q634" s="23"/>
      <c r="AG634" s="23"/>
    </row>
    <row r="635" spans="1:53" ht="15.75" customHeight="1" x14ac:dyDescent="0.25">
      <c r="A635" s="23"/>
      <c r="C635" s="877" t="s">
        <v>118</v>
      </c>
      <c r="D635" s="877" t="s">
        <v>523</v>
      </c>
      <c r="E635" s="878">
        <v>3740</v>
      </c>
      <c r="G635" s="198" t="s">
        <v>631</v>
      </c>
      <c r="H635" s="198" t="s">
        <v>632</v>
      </c>
      <c r="I635" s="198" t="s">
        <v>633</v>
      </c>
      <c r="J635" s="786" t="s">
        <v>1433</v>
      </c>
      <c r="Q635" s="23"/>
      <c r="AG635" s="23"/>
    </row>
    <row r="636" spans="1:53" ht="15.75" customHeight="1" x14ac:dyDescent="0.25">
      <c r="A636" s="23"/>
      <c r="C636" s="877" t="s">
        <v>119</v>
      </c>
      <c r="D636" s="877" t="s">
        <v>524</v>
      </c>
      <c r="E636" s="878">
        <v>1260</v>
      </c>
      <c r="G636" s="136" t="s">
        <v>787</v>
      </c>
      <c r="H636" s="137">
        <v>4</v>
      </c>
      <c r="I636" s="136"/>
      <c r="J636" s="787">
        <v>6.0000000000000001E-3</v>
      </c>
      <c r="Q636" s="23"/>
      <c r="AG636" s="23"/>
    </row>
    <row r="637" spans="1:53" ht="15.75" customHeight="1" x14ac:dyDescent="0.25">
      <c r="A637" s="23"/>
      <c r="C637" s="877" t="s">
        <v>120</v>
      </c>
      <c r="D637" s="877" t="s">
        <v>525</v>
      </c>
      <c r="E637" s="878">
        <v>1530</v>
      </c>
      <c r="Q637" s="23"/>
      <c r="AG637" s="23"/>
    </row>
    <row r="638" spans="1:53" ht="15.75" customHeight="1" x14ac:dyDescent="0.25">
      <c r="A638" s="23"/>
      <c r="C638" s="877" t="s">
        <v>122</v>
      </c>
      <c r="D638" s="877" t="s">
        <v>526</v>
      </c>
      <c r="E638" s="878">
        <v>364</v>
      </c>
      <c r="Q638" s="23"/>
      <c r="AG638" s="23"/>
    </row>
    <row r="639" spans="1:53" ht="15.75" customHeight="1" x14ac:dyDescent="0.25">
      <c r="A639" s="23"/>
      <c r="C639" s="877" t="s">
        <v>123</v>
      </c>
      <c r="D639" s="877" t="s">
        <v>527</v>
      </c>
      <c r="E639" s="878">
        <v>5810</v>
      </c>
      <c r="Q639" s="23"/>
      <c r="AG639" s="23"/>
    </row>
    <row r="640" spans="1:53" ht="15.75" customHeight="1" x14ac:dyDescent="0.25">
      <c r="A640" s="23"/>
      <c r="C640" s="877" t="s">
        <v>132</v>
      </c>
      <c r="D640" s="877" t="s">
        <v>528</v>
      </c>
      <c r="E640" s="878">
        <v>21.5</v>
      </c>
      <c r="Q640" s="23"/>
      <c r="AG640" s="23"/>
    </row>
    <row r="641" spans="1:33" ht="15.75" customHeight="1" x14ac:dyDescent="0.25">
      <c r="A641" s="23"/>
      <c r="C641" s="877" t="s">
        <v>121</v>
      </c>
      <c r="D641" s="877" t="s">
        <v>529</v>
      </c>
      <c r="E641" s="878">
        <v>164</v>
      </c>
      <c r="Q641" s="23"/>
      <c r="AG641" s="23"/>
    </row>
    <row r="642" spans="1:33" ht="15.75" customHeight="1" x14ac:dyDescent="0.25">
      <c r="A642" s="23"/>
      <c r="C642" s="877" t="s">
        <v>133</v>
      </c>
      <c r="D642" s="877" t="s">
        <v>530</v>
      </c>
      <c r="E642" s="878">
        <v>4.84</v>
      </c>
      <c r="Q642" s="23"/>
      <c r="AG642" s="23"/>
    </row>
    <row r="643" spans="1:33" ht="15.75" customHeight="1" x14ac:dyDescent="0.25">
      <c r="A643" s="23"/>
      <c r="C643" s="877" t="s">
        <v>124</v>
      </c>
      <c r="D643" s="877" t="s">
        <v>531</v>
      </c>
      <c r="E643" s="878">
        <v>3600</v>
      </c>
      <c r="Q643" s="23"/>
      <c r="AG643" s="23"/>
    </row>
    <row r="644" spans="1:33" ht="15.75" customHeight="1" x14ac:dyDescent="0.25">
      <c r="A644" s="23"/>
      <c r="C644" s="877" t="s">
        <v>127</v>
      </c>
      <c r="D644" s="877" t="s">
        <v>532</v>
      </c>
      <c r="E644" s="878">
        <v>1350</v>
      </c>
      <c r="Q644" s="23"/>
      <c r="AG644" s="23"/>
    </row>
    <row r="645" spans="1:33" ht="15.75" customHeight="1" x14ac:dyDescent="0.25">
      <c r="A645" s="23"/>
      <c r="C645" s="877" t="s">
        <v>128</v>
      </c>
      <c r="D645" s="877" t="s">
        <v>533</v>
      </c>
      <c r="E645" s="878">
        <v>1500</v>
      </c>
      <c r="Q645" s="23"/>
      <c r="AG645" s="23"/>
    </row>
    <row r="646" spans="1:33" ht="15.75" customHeight="1" x14ac:dyDescent="0.25">
      <c r="A646" s="23"/>
      <c r="C646" s="877" t="s">
        <v>125</v>
      </c>
      <c r="D646" s="877" t="s">
        <v>534</v>
      </c>
      <c r="E646" s="878">
        <v>8690</v>
      </c>
      <c r="Q646" s="23"/>
      <c r="AG646" s="23"/>
    </row>
    <row r="647" spans="1:33" ht="15.75" customHeight="1" x14ac:dyDescent="0.25">
      <c r="A647" s="23"/>
      <c r="C647" s="877" t="s">
        <v>126</v>
      </c>
      <c r="D647" s="877" t="s">
        <v>535</v>
      </c>
      <c r="E647" s="878">
        <v>787</v>
      </c>
      <c r="Q647" s="23"/>
      <c r="AG647" s="23"/>
    </row>
    <row r="648" spans="1:33" ht="15.75" customHeight="1" x14ac:dyDescent="0.25">
      <c r="A648" s="23"/>
      <c r="C648" s="877" t="s">
        <v>398</v>
      </c>
      <c r="D648" s="877" t="s">
        <v>535</v>
      </c>
      <c r="E648" s="878">
        <v>962</v>
      </c>
      <c r="Q648" s="23"/>
      <c r="AG648" s="23"/>
    </row>
    <row r="649" spans="1:33" ht="15.75" customHeight="1" x14ac:dyDescent="0.25">
      <c r="A649" s="23"/>
      <c r="C649" s="877" t="s">
        <v>399</v>
      </c>
      <c r="D649" s="877" t="s">
        <v>536</v>
      </c>
      <c r="E649" s="878">
        <v>914</v>
      </c>
      <c r="Q649" s="23"/>
      <c r="AG649" s="23"/>
    </row>
    <row r="650" spans="1:33" ht="15.75" customHeight="1" x14ac:dyDescent="0.25">
      <c r="A650" s="23"/>
      <c r="C650" s="879" t="s">
        <v>117</v>
      </c>
      <c r="D650" s="879" t="s">
        <v>537</v>
      </c>
      <c r="E650" s="880">
        <v>1600</v>
      </c>
      <c r="Q650" s="23"/>
      <c r="AG650" s="23"/>
    </row>
    <row r="651" spans="1:33" ht="15.75" customHeight="1" thickBot="1" x14ac:dyDescent="0.3">
      <c r="A651" s="23"/>
      <c r="C651" s="877" t="s">
        <v>1434</v>
      </c>
      <c r="D651" s="877" t="s">
        <v>1435</v>
      </c>
      <c r="E651" s="878">
        <v>1960</v>
      </c>
      <c r="Q651" s="23"/>
      <c r="AG651" s="23"/>
    </row>
    <row r="652" spans="1:33" ht="15.75" customHeight="1" x14ac:dyDescent="0.25">
      <c r="A652" s="23"/>
      <c r="C652" s="315" t="s">
        <v>46</v>
      </c>
      <c r="D652" s="316" t="s">
        <v>67</v>
      </c>
      <c r="E652" s="317">
        <v>4728</v>
      </c>
      <c r="Q652" s="23"/>
      <c r="AG652" s="23"/>
    </row>
    <row r="653" spans="1:33" ht="15.75" customHeight="1" x14ac:dyDescent="0.25">
      <c r="A653" s="23"/>
      <c r="C653" s="881" t="s">
        <v>47</v>
      </c>
      <c r="D653" s="877" t="s">
        <v>68</v>
      </c>
      <c r="E653" s="882">
        <v>2262</v>
      </c>
      <c r="Q653" s="23"/>
      <c r="AG653" s="23"/>
    </row>
    <row r="654" spans="1:33" ht="15.75" customHeight="1" x14ac:dyDescent="0.25">
      <c r="A654" s="23"/>
      <c r="C654" s="881" t="s">
        <v>48</v>
      </c>
      <c r="D654" s="877" t="s">
        <v>69</v>
      </c>
      <c r="E654" s="882">
        <v>3001</v>
      </c>
      <c r="Q654" s="23"/>
      <c r="AG654" s="23"/>
    </row>
    <row r="655" spans="1:33" ht="15.75" customHeight="1" x14ac:dyDescent="0.25">
      <c r="A655" s="23"/>
      <c r="C655" s="881" t="s">
        <v>49</v>
      </c>
      <c r="D655" s="877" t="s">
        <v>70</v>
      </c>
      <c r="E655" s="882">
        <v>1908</v>
      </c>
      <c r="Q655" s="23"/>
      <c r="AG655" s="23"/>
    </row>
    <row r="656" spans="1:33" ht="15.75" customHeight="1" x14ac:dyDescent="0.25">
      <c r="A656" s="23"/>
      <c r="C656" s="881" t="s">
        <v>50</v>
      </c>
      <c r="D656" s="877" t="s">
        <v>71</v>
      </c>
      <c r="E656" s="882">
        <v>1965</v>
      </c>
      <c r="Q656" s="23"/>
      <c r="AG656" s="23"/>
    </row>
    <row r="657" spans="1:33" ht="15.75" customHeight="1" x14ac:dyDescent="0.25">
      <c r="A657" s="23"/>
      <c r="C657" s="881" t="s">
        <v>51</v>
      </c>
      <c r="D657" s="877" t="s">
        <v>72</v>
      </c>
      <c r="E657" s="882">
        <v>2256</v>
      </c>
      <c r="Q657" s="23"/>
      <c r="AG657" s="23"/>
    </row>
    <row r="658" spans="1:33" ht="15.75" customHeight="1" x14ac:dyDescent="0.25">
      <c r="A658" s="23"/>
      <c r="C658" s="881" t="s">
        <v>52</v>
      </c>
      <c r="D658" s="877" t="s">
        <v>73</v>
      </c>
      <c r="E658" s="882">
        <v>2404</v>
      </c>
      <c r="Q658" s="23"/>
      <c r="AG658" s="23"/>
    </row>
    <row r="659" spans="1:33" ht="15.75" customHeight="1" x14ac:dyDescent="0.25">
      <c r="A659" s="23"/>
      <c r="C659" s="881" t="s">
        <v>53</v>
      </c>
      <c r="D659" s="877" t="s">
        <v>74</v>
      </c>
      <c r="E659" s="882">
        <v>2183</v>
      </c>
      <c r="Q659" s="23"/>
      <c r="AG659" s="23"/>
    </row>
    <row r="660" spans="1:33" ht="15.75" customHeight="1" x14ac:dyDescent="0.25">
      <c r="A660" s="23"/>
      <c r="C660" s="881" t="s">
        <v>54</v>
      </c>
      <c r="D660" s="877" t="s">
        <v>75</v>
      </c>
      <c r="E660" s="882">
        <v>2508</v>
      </c>
      <c r="Q660" s="23"/>
      <c r="AG660" s="23"/>
    </row>
    <row r="661" spans="1:33" ht="15.75" customHeight="1" x14ac:dyDescent="0.25">
      <c r="A661" s="23"/>
      <c r="C661" s="881" t="s">
        <v>55</v>
      </c>
      <c r="D661" s="877" t="s">
        <v>76</v>
      </c>
      <c r="E661" s="882">
        <v>3235</v>
      </c>
      <c r="Q661" s="23"/>
      <c r="AG661" s="23"/>
    </row>
    <row r="662" spans="1:33" ht="15.75" customHeight="1" x14ac:dyDescent="0.25">
      <c r="A662" s="23"/>
      <c r="C662" s="881" t="s">
        <v>56</v>
      </c>
      <c r="D662" s="877" t="s">
        <v>77</v>
      </c>
      <c r="E662" s="882">
        <v>3359</v>
      </c>
      <c r="Q662" s="23"/>
      <c r="AG662" s="23"/>
    </row>
    <row r="663" spans="1:33" ht="15.75" customHeight="1" x14ac:dyDescent="0.25">
      <c r="A663" s="23"/>
      <c r="C663" s="881" t="s">
        <v>57</v>
      </c>
      <c r="D663" s="877" t="s">
        <v>78</v>
      </c>
      <c r="E663" s="882">
        <v>2917</v>
      </c>
      <c r="Q663" s="23"/>
      <c r="AG663" s="23"/>
    </row>
    <row r="664" spans="1:33" ht="15.75" customHeight="1" x14ac:dyDescent="0.25">
      <c r="A664" s="23"/>
      <c r="C664" s="881" t="s">
        <v>58</v>
      </c>
      <c r="D664" s="877" t="s">
        <v>1436</v>
      </c>
      <c r="E664" s="882">
        <v>2608</v>
      </c>
      <c r="Q664" s="23"/>
      <c r="AG664" s="23"/>
    </row>
    <row r="665" spans="1:33" ht="15.75" customHeight="1" x14ac:dyDescent="0.25">
      <c r="A665" s="23"/>
      <c r="C665" s="881" t="s">
        <v>59</v>
      </c>
      <c r="D665" s="877" t="s">
        <v>79</v>
      </c>
      <c r="E665" s="882">
        <v>1614</v>
      </c>
      <c r="Q665" s="23"/>
      <c r="AG665" s="23"/>
    </row>
    <row r="666" spans="1:33" ht="15.75" customHeight="1" x14ac:dyDescent="0.25">
      <c r="A666" s="23"/>
      <c r="C666" s="881" t="s">
        <v>60</v>
      </c>
      <c r="D666" s="877" t="s">
        <v>80</v>
      </c>
      <c r="E666" s="882">
        <v>2397</v>
      </c>
      <c r="Q666" s="23"/>
      <c r="AG666" s="23"/>
    </row>
    <row r="667" spans="1:33" ht="15.75" customHeight="1" x14ac:dyDescent="0.25">
      <c r="A667" s="23"/>
      <c r="C667" s="881" t="s">
        <v>61</v>
      </c>
      <c r="D667" s="24" t="s">
        <v>1437</v>
      </c>
      <c r="E667" s="882">
        <v>4061</v>
      </c>
      <c r="Q667" s="23"/>
      <c r="AG667" s="23"/>
    </row>
    <row r="668" spans="1:33" ht="15.75" customHeight="1" x14ac:dyDescent="0.25">
      <c r="A668" s="23"/>
      <c r="C668" s="881" t="s">
        <v>62</v>
      </c>
      <c r="D668" s="877" t="s">
        <v>81</v>
      </c>
      <c r="E668" s="882">
        <v>3654</v>
      </c>
      <c r="Q668" s="23"/>
      <c r="AG668" s="23"/>
    </row>
    <row r="669" spans="1:33" ht="15.75" customHeight="1" x14ac:dyDescent="0.25">
      <c r="A669" s="23"/>
      <c r="C669" s="881" t="s">
        <v>63</v>
      </c>
      <c r="D669" s="877" t="s">
        <v>1438</v>
      </c>
      <c r="E669" s="882">
        <v>1930</v>
      </c>
      <c r="Q669" s="23"/>
      <c r="AG669" s="23"/>
    </row>
    <row r="670" spans="1:33" ht="15.75" customHeight="1" x14ac:dyDescent="0.25">
      <c r="A670" s="23"/>
      <c r="C670" s="881" t="s">
        <v>64</v>
      </c>
      <c r="D670" s="877" t="s">
        <v>82</v>
      </c>
      <c r="E670" s="882">
        <v>2425</v>
      </c>
      <c r="Q670" s="23"/>
      <c r="AG670" s="23"/>
    </row>
    <row r="671" spans="1:33" ht="15.75" customHeight="1" x14ac:dyDescent="0.25">
      <c r="A671" s="23"/>
      <c r="C671" s="881" t="s">
        <v>65</v>
      </c>
      <c r="D671" s="877" t="s">
        <v>83</v>
      </c>
      <c r="E671" s="882">
        <v>2042</v>
      </c>
      <c r="Q671" s="23"/>
      <c r="AG671" s="23"/>
    </row>
    <row r="672" spans="1:33" ht="15.75" customHeight="1" x14ac:dyDescent="0.25">
      <c r="A672" s="23"/>
      <c r="C672" s="881" t="s">
        <v>338</v>
      </c>
      <c r="D672" s="877" t="s">
        <v>339</v>
      </c>
      <c r="E672" s="882">
        <v>1504</v>
      </c>
      <c r="Q672" s="23"/>
      <c r="AG672" s="23"/>
    </row>
    <row r="673" spans="1:34" x14ac:dyDescent="0.25">
      <c r="A673" s="23"/>
      <c r="C673" s="881" t="s">
        <v>499</v>
      </c>
      <c r="D673" s="877" t="s">
        <v>500</v>
      </c>
      <c r="E673" s="883">
        <v>2292</v>
      </c>
      <c r="Q673" s="23"/>
      <c r="AG673" s="23"/>
    </row>
    <row r="674" spans="1:34" x14ac:dyDescent="0.25">
      <c r="A674" s="23"/>
      <c r="C674" s="881" t="s">
        <v>498</v>
      </c>
      <c r="D674" s="877" t="s">
        <v>501</v>
      </c>
      <c r="E674" s="883">
        <v>1905</v>
      </c>
      <c r="Q674" s="23"/>
      <c r="AG674" s="23"/>
    </row>
    <row r="675" spans="1:34" x14ac:dyDescent="0.25">
      <c r="A675" s="23"/>
      <c r="C675" s="881" t="s">
        <v>66</v>
      </c>
      <c r="D675" s="877" t="s">
        <v>84</v>
      </c>
      <c r="E675" s="882">
        <v>4775</v>
      </c>
      <c r="Q675" s="23"/>
      <c r="AG675" s="23"/>
    </row>
    <row r="676" spans="1:34" ht="15.75" thickBot="1" x14ac:dyDescent="0.3">
      <c r="A676" s="23"/>
      <c r="C676" s="884" t="s">
        <v>979</v>
      </c>
      <c r="D676" s="885" t="s">
        <v>131</v>
      </c>
      <c r="E676" s="886" t="s">
        <v>131</v>
      </c>
      <c r="F676" s="139"/>
      <c r="Q676" s="23"/>
      <c r="AG676" s="23"/>
    </row>
    <row r="677" spans="1:34" x14ac:dyDescent="0.25">
      <c r="A677" s="23"/>
      <c r="C677" s="138"/>
      <c r="D677" s="138"/>
      <c r="E677" s="139"/>
      <c r="F677" s="139"/>
      <c r="Q677" s="23"/>
      <c r="AG677" s="23"/>
    </row>
    <row r="678" spans="1:34" ht="18" customHeight="1" x14ac:dyDescent="0.25">
      <c r="B678" s="109" t="s">
        <v>741</v>
      </c>
      <c r="Q678" s="23"/>
      <c r="R678" s="24"/>
      <c r="AG678" s="23"/>
      <c r="AH678" s="24"/>
    </row>
    <row r="679" spans="1:34" ht="18" customHeight="1" x14ac:dyDescent="0.25">
      <c r="Q679" s="23"/>
    </row>
    <row r="680" spans="1:34" ht="18" customHeight="1" x14ac:dyDescent="0.25">
      <c r="C680" s="144" t="s">
        <v>825</v>
      </c>
      <c r="D680" s="142" t="s">
        <v>784</v>
      </c>
      <c r="E680" s="142" t="s">
        <v>85</v>
      </c>
      <c r="F680" s="142" t="s">
        <v>505</v>
      </c>
      <c r="G680" s="143" t="s">
        <v>785</v>
      </c>
      <c r="H680" s="143" t="s">
        <v>786</v>
      </c>
      <c r="I680" s="143" t="s">
        <v>736</v>
      </c>
      <c r="Q680" s="23"/>
    </row>
    <row r="681" spans="1:34" ht="18" customHeight="1" x14ac:dyDescent="0.25">
      <c r="C681" s="174" t="s">
        <v>220</v>
      </c>
      <c r="D681" s="174"/>
      <c r="E681" s="174"/>
      <c r="F681" s="174"/>
      <c r="G681" s="174"/>
      <c r="H681" s="174"/>
      <c r="I681" s="174" t="s">
        <v>219</v>
      </c>
      <c r="Q681" s="23"/>
    </row>
    <row r="682" spans="1:34" ht="18" customHeight="1" x14ac:dyDescent="0.25">
      <c r="C682" s="63" t="str">
        <f>IF(ISTEXT('5. Emisiones Fugitivas'!E22),'5. Emisiones Fugitivas'!E22,"")</f>
        <v/>
      </c>
      <c r="D682" s="63">
        <f>'5. Emisiones Fugitivas'!F22</f>
        <v>0</v>
      </c>
      <c r="E682" s="63" t="str">
        <f>IFERROR(VLOOKUP(D682,PCA_1,2,0),"")</f>
        <v/>
      </c>
      <c r="F682" s="119" t="str">
        <f>IFERROR(VLOOKUP(D682,PCA_1,3,0),"")</f>
        <v/>
      </c>
      <c r="G682" s="134">
        <f>'5. Emisiones Fugitivas'!J22</f>
        <v>0</v>
      </c>
      <c r="H682" s="134">
        <f>'5. Emisiones Fugitivas'!M22</f>
        <v>0</v>
      </c>
      <c r="I682" s="140" t="str">
        <f>IFERROR(IF(D682="Otro",G682*H682,F682*H682),"")</f>
        <v/>
      </c>
      <c r="Q682" s="23"/>
    </row>
    <row r="683" spans="1:34" ht="18" customHeight="1" x14ac:dyDescent="0.25">
      <c r="C683" s="63" t="str">
        <f>IF(ISTEXT('5. Emisiones Fugitivas'!E23),'5. Emisiones Fugitivas'!E23,"")</f>
        <v/>
      </c>
      <c r="D683" s="63">
        <f>'5. Emisiones Fugitivas'!F23</f>
        <v>0</v>
      </c>
      <c r="E683" s="63" t="str">
        <f t="shared" ref="E683:E702" si="118">IFERROR(VLOOKUP(D683,PCA_1,2,0),"")</f>
        <v/>
      </c>
      <c r="F683" s="119" t="str">
        <f t="shared" ref="F683:F702" si="119">IFERROR(VLOOKUP(D683,PCA_1,3,0),"")</f>
        <v/>
      </c>
      <c r="G683" s="134">
        <f>'5. Emisiones Fugitivas'!J23</f>
        <v>0</v>
      </c>
      <c r="H683" s="134">
        <f>'5. Emisiones Fugitivas'!M23</f>
        <v>0</v>
      </c>
      <c r="I683" s="140" t="str">
        <f t="shared" ref="I683:I703" si="120">IFERROR(IF(D683="Otro",G683*H683,F683*H683),"")</f>
        <v/>
      </c>
      <c r="Q683" s="23"/>
    </row>
    <row r="684" spans="1:34" ht="18" customHeight="1" x14ac:dyDescent="0.25">
      <c r="C684" s="63" t="str">
        <f>IF(ISTEXT('5. Emisiones Fugitivas'!E24),'5. Emisiones Fugitivas'!E24,"")</f>
        <v/>
      </c>
      <c r="D684" s="63">
        <f>'5. Emisiones Fugitivas'!F24</f>
        <v>0</v>
      </c>
      <c r="E684" s="63" t="str">
        <f t="shared" si="118"/>
        <v/>
      </c>
      <c r="F684" s="119" t="str">
        <f t="shared" si="119"/>
        <v/>
      </c>
      <c r="G684" s="134">
        <f>'5. Emisiones Fugitivas'!J24</f>
        <v>0</v>
      </c>
      <c r="H684" s="134">
        <f>'5. Emisiones Fugitivas'!M24</f>
        <v>0</v>
      </c>
      <c r="I684" s="140" t="str">
        <f t="shared" si="120"/>
        <v/>
      </c>
      <c r="Q684" s="23"/>
    </row>
    <row r="685" spans="1:34" ht="18" customHeight="1" x14ac:dyDescent="0.25">
      <c r="C685" s="63" t="str">
        <f>IF(ISTEXT('5. Emisiones Fugitivas'!E25),'5. Emisiones Fugitivas'!E25,"")</f>
        <v/>
      </c>
      <c r="D685" s="63">
        <f>'5. Emisiones Fugitivas'!F25</f>
        <v>0</v>
      </c>
      <c r="E685" s="63" t="str">
        <f t="shared" si="118"/>
        <v/>
      </c>
      <c r="F685" s="119" t="str">
        <f t="shared" si="119"/>
        <v/>
      </c>
      <c r="G685" s="134">
        <f>'5. Emisiones Fugitivas'!J25</f>
        <v>0</v>
      </c>
      <c r="H685" s="134">
        <f>'5. Emisiones Fugitivas'!M25</f>
        <v>0</v>
      </c>
      <c r="I685" s="140" t="str">
        <f t="shared" si="120"/>
        <v/>
      </c>
      <c r="Q685" s="23"/>
    </row>
    <row r="686" spans="1:34" ht="18" customHeight="1" x14ac:dyDescent="0.25">
      <c r="C686" s="63" t="str">
        <f>IF(ISTEXT('5. Emisiones Fugitivas'!E26),'5. Emisiones Fugitivas'!E26,"")</f>
        <v/>
      </c>
      <c r="D686" s="63">
        <f>'5. Emisiones Fugitivas'!F26</f>
        <v>0</v>
      </c>
      <c r="E686" s="63" t="str">
        <f t="shared" si="118"/>
        <v/>
      </c>
      <c r="F686" s="119" t="str">
        <f t="shared" si="119"/>
        <v/>
      </c>
      <c r="G686" s="134">
        <f>'5. Emisiones Fugitivas'!J26</f>
        <v>0</v>
      </c>
      <c r="H686" s="134">
        <f>'5. Emisiones Fugitivas'!M26</f>
        <v>0</v>
      </c>
      <c r="I686" s="140" t="str">
        <f t="shared" si="120"/>
        <v/>
      </c>
      <c r="Q686" s="23"/>
    </row>
    <row r="687" spans="1:34" ht="18" customHeight="1" x14ac:dyDescent="0.25">
      <c r="C687" s="63" t="str">
        <f>IF(ISTEXT('5. Emisiones Fugitivas'!E27),'5. Emisiones Fugitivas'!E27,"")</f>
        <v/>
      </c>
      <c r="D687" s="63">
        <f>'5. Emisiones Fugitivas'!F27</f>
        <v>0</v>
      </c>
      <c r="E687" s="63" t="str">
        <f t="shared" si="118"/>
        <v/>
      </c>
      <c r="F687" s="119" t="str">
        <f t="shared" si="119"/>
        <v/>
      </c>
      <c r="G687" s="134">
        <f>'5. Emisiones Fugitivas'!J27</f>
        <v>0</v>
      </c>
      <c r="H687" s="134">
        <f>'5. Emisiones Fugitivas'!M27</f>
        <v>0</v>
      </c>
      <c r="I687" s="140" t="str">
        <f t="shared" si="120"/>
        <v/>
      </c>
      <c r="Q687" s="23"/>
    </row>
    <row r="688" spans="1:34" ht="18" customHeight="1" x14ac:dyDescent="0.25">
      <c r="C688" s="63" t="str">
        <f>IF(ISTEXT('5. Emisiones Fugitivas'!E28),'5. Emisiones Fugitivas'!E28,"")</f>
        <v/>
      </c>
      <c r="D688" s="63">
        <f>'5. Emisiones Fugitivas'!F28</f>
        <v>0</v>
      </c>
      <c r="E688" s="63" t="str">
        <f t="shared" si="118"/>
        <v/>
      </c>
      <c r="F688" s="119" t="str">
        <f t="shared" si="119"/>
        <v/>
      </c>
      <c r="G688" s="134">
        <f>'5. Emisiones Fugitivas'!J28</f>
        <v>0</v>
      </c>
      <c r="H688" s="134">
        <f>'5. Emisiones Fugitivas'!M28</f>
        <v>0</v>
      </c>
      <c r="I688" s="140" t="str">
        <f t="shared" si="120"/>
        <v/>
      </c>
      <c r="Q688" s="23"/>
    </row>
    <row r="689" spans="3:17" ht="18" customHeight="1" x14ac:dyDescent="0.25">
      <c r="C689" s="63" t="str">
        <f>IF(ISTEXT('5. Emisiones Fugitivas'!E29),'5. Emisiones Fugitivas'!E29,"")</f>
        <v/>
      </c>
      <c r="D689" s="63">
        <f>'5. Emisiones Fugitivas'!F29</f>
        <v>0</v>
      </c>
      <c r="E689" s="63" t="str">
        <f t="shared" si="118"/>
        <v/>
      </c>
      <c r="F689" s="119" t="str">
        <f t="shared" si="119"/>
        <v/>
      </c>
      <c r="G689" s="134">
        <f>'5. Emisiones Fugitivas'!J29</f>
        <v>0</v>
      </c>
      <c r="H689" s="134">
        <f>'5. Emisiones Fugitivas'!M29</f>
        <v>0</v>
      </c>
      <c r="I689" s="140" t="str">
        <f t="shared" si="120"/>
        <v/>
      </c>
      <c r="Q689" s="23"/>
    </row>
    <row r="690" spans="3:17" ht="18" customHeight="1" x14ac:dyDescent="0.25">
      <c r="C690" s="63" t="str">
        <f>IF(ISTEXT('5. Emisiones Fugitivas'!E30),'5. Emisiones Fugitivas'!E30,"")</f>
        <v/>
      </c>
      <c r="D690" s="63">
        <f>'5. Emisiones Fugitivas'!F30</f>
        <v>0</v>
      </c>
      <c r="E690" s="63" t="str">
        <f t="shared" si="118"/>
        <v/>
      </c>
      <c r="F690" s="119" t="str">
        <f t="shared" si="119"/>
        <v/>
      </c>
      <c r="G690" s="134">
        <f>'5. Emisiones Fugitivas'!J30</f>
        <v>0</v>
      </c>
      <c r="H690" s="134">
        <f>'5. Emisiones Fugitivas'!M30</f>
        <v>0</v>
      </c>
      <c r="I690" s="140" t="str">
        <f t="shared" si="120"/>
        <v/>
      </c>
      <c r="Q690" s="23"/>
    </row>
    <row r="691" spans="3:17" ht="18" customHeight="1" x14ac:dyDescent="0.25">
      <c r="C691" s="63" t="str">
        <f>IF(ISTEXT('5. Emisiones Fugitivas'!E31),'5. Emisiones Fugitivas'!E31,"")</f>
        <v/>
      </c>
      <c r="D691" s="63">
        <f>'5. Emisiones Fugitivas'!F31</f>
        <v>0</v>
      </c>
      <c r="E691" s="63" t="str">
        <f t="shared" si="118"/>
        <v/>
      </c>
      <c r="F691" s="119" t="str">
        <f t="shared" si="119"/>
        <v/>
      </c>
      <c r="G691" s="134">
        <f>'5. Emisiones Fugitivas'!J31</f>
        <v>0</v>
      </c>
      <c r="H691" s="134">
        <f>'5. Emisiones Fugitivas'!M31</f>
        <v>0</v>
      </c>
      <c r="I691" s="140" t="str">
        <f t="shared" si="120"/>
        <v/>
      </c>
      <c r="Q691" s="23"/>
    </row>
    <row r="692" spans="3:17" ht="18" customHeight="1" x14ac:dyDescent="0.25">
      <c r="C692" s="63" t="str">
        <f>IF(ISTEXT('5. Emisiones Fugitivas'!E32),'5. Emisiones Fugitivas'!E32,"")</f>
        <v/>
      </c>
      <c r="D692" s="63">
        <f>'5. Emisiones Fugitivas'!F32</f>
        <v>0</v>
      </c>
      <c r="E692" s="63" t="str">
        <f t="shared" si="118"/>
        <v/>
      </c>
      <c r="F692" s="119" t="str">
        <f t="shared" si="119"/>
        <v/>
      </c>
      <c r="G692" s="134">
        <f>'5. Emisiones Fugitivas'!J32</f>
        <v>0</v>
      </c>
      <c r="H692" s="134">
        <f>'5. Emisiones Fugitivas'!M32</f>
        <v>0</v>
      </c>
      <c r="I692" s="140" t="str">
        <f t="shared" si="120"/>
        <v/>
      </c>
      <c r="Q692" s="23"/>
    </row>
    <row r="693" spans="3:17" ht="18" customHeight="1" x14ac:dyDescent="0.25">
      <c r="C693" s="63" t="str">
        <f>IF(ISTEXT('5. Emisiones Fugitivas'!E33),'5. Emisiones Fugitivas'!E33,"")</f>
        <v/>
      </c>
      <c r="D693" s="63">
        <f>'5. Emisiones Fugitivas'!F33</f>
        <v>0</v>
      </c>
      <c r="E693" s="63" t="str">
        <f t="shared" si="118"/>
        <v/>
      </c>
      <c r="F693" s="119" t="str">
        <f t="shared" si="119"/>
        <v/>
      </c>
      <c r="G693" s="134">
        <f>'5. Emisiones Fugitivas'!J33</f>
        <v>0</v>
      </c>
      <c r="H693" s="134">
        <f>'5. Emisiones Fugitivas'!M33</f>
        <v>0</v>
      </c>
      <c r="I693" s="140" t="str">
        <f t="shared" si="120"/>
        <v/>
      </c>
      <c r="Q693" s="23"/>
    </row>
    <row r="694" spans="3:17" ht="18" customHeight="1" x14ac:dyDescent="0.25">
      <c r="C694" s="63" t="str">
        <f>IF(ISTEXT('5. Emisiones Fugitivas'!E34),'5. Emisiones Fugitivas'!E34,"")</f>
        <v/>
      </c>
      <c r="D694" s="63">
        <f>'5. Emisiones Fugitivas'!F34</f>
        <v>0</v>
      </c>
      <c r="E694" s="63" t="str">
        <f t="shared" si="118"/>
        <v/>
      </c>
      <c r="F694" s="119" t="str">
        <f t="shared" si="119"/>
        <v/>
      </c>
      <c r="G694" s="134">
        <f>'5. Emisiones Fugitivas'!J34</f>
        <v>0</v>
      </c>
      <c r="H694" s="134">
        <f>'5. Emisiones Fugitivas'!M34</f>
        <v>0</v>
      </c>
      <c r="I694" s="140" t="str">
        <f t="shared" si="120"/>
        <v/>
      </c>
      <c r="Q694" s="23"/>
    </row>
    <row r="695" spans="3:17" ht="18" customHeight="1" x14ac:dyDescent="0.25">
      <c r="C695" s="63" t="str">
        <f>IF(ISTEXT('5. Emisiones Fugitivas'!E35),'5. Emisiones Fugitivas'!E35,"")</f>
        <v/>
      </c>
      <c r="D695" s="63">
        <f>'5. Emisiones Fugitivas'!F35</f>
        <v>0</v>
      </c>
      <c r="E695" s="63" t="str">
        <f t="shared" si="118"/>
        <v/>
      </c>
      <c r="F695" s="119" t="str">
        <f t="shared" si="119"/>
        <v/>
      </c>
      <c r="G695" s="134">
        <f>'5. Emisiones Fugitivas'!J35</f>
        <v>0</v>
      </c>
      <c r="H695" s="134">
        <f>'5. Emisiones Fugitivas'!M35</f>
        <v>0</v>
      </c>
      <c r="I695" s="140" t="str">
        <f t="shared" si="120"/>
        <v/>
      </c>
      <c r="Q695" s="23"/>
    </row>
    <row r="696" spans="3:17" ht="18" customHeight="1" x14ac:dyDescent="0.25">
      <c r="C696" s="63" t="str">
        <f>IF(ISTEXT('5. Emisiones Fugitivas'!E36),'5. Emisiones Fugitivas'!E36,"")</f>
        <v/>
      </c>
      <c r="D696" s="63">
        <f>'5. Emisiones Fugitivas'!F36</f>
        <v>0</v>
      </c>
      <c r="E696" s="63" t="str">
        <f t="shared" si="118"/>
        <v/>
      </c>
      <c r="F696" s="119" t="str">
        <f t="shared" si="119"/>
        <v/>
      </c>
      <c r="G696" s="134">
        <f>'5. Emisiones Fugitivas'!J36</f>
        <v>0</v>
      </c>
      <c r="H696" s="134">
        <f>'5. Emisiones Fugitivas'!M36</f>
        <v>0</v>
      </c>
      <c r="I696" s="140" t="str">
        <f t="shared" si="120"/>
        <v/>
      </c>
      <c r="Q696" s="23"/>
    </row>
    <row r="697" spans="3:17" ht="18" customHeight="1" x14ac:dyDescent="0.25">
      <c r="C697" s="63" t="str">
        <f>IF(ISTEXT('5. Emisiones Fugitivas'!E37),'5. Emisiones Fugitivas'!E37,"")</f>
        <v/>
      </c>
      <c r="D697" s="63">
        <f>'5. Emisiones Fugitivas'!F37</f>
        <v>0</v>
      </c>
      <c r="E697" s="63" t="str">
        <f t="shared" si="118"/>
        <v/>
      </c>
      <c r="F697" s="119" t="str">
        <f t="shared" si="119"/>
        <v/>
      </c>
      <c r="G697" s="134">
        <f>'5. Emisiones Fugitivas'!J37</f>
        <v>0</v>
      </c>
      <c r="H697" s="134">
        <f>'5. Emisiones Fugitivas'!M37</f>
        <v>0</v>
      </c>
      <c r="I697" s="140" t="str">
        <f t="shared" si="120"/>
        <v/>
      </c>
      <c r="Q697" s="23"/>
    </row>
    <row r="698" spans="3:17" ht="18" customHeight="1" x14ac:dyDescent="0.25">
      <c r="C698" s="63" t="str">
        <f>IF(ISTEXT('5. Emisiones Fugitivas'!E38),'5. Emisiones Fugitivas'!E38,"")</f>
        <v/>
      </c>
      <c r="D698" s="63">
        <f>'5. Emisiones Fugitivas'!F38</f>
        <v>0</v>
      </c>
      <c r="E698" s="63" t="str">
        <f t="shared" si="118"/>
        <v/>
      </c>
      <c r="F698" s="119" t="str">
        <f t="shared" si="119"/>
        <v/>
      </c>
      <c r="G698" s="134">
        <f>'5. Emisiones Fugitivas'!J38</f>
        <v>0</v>
      </c>
      <c r="H698" s="134">
        <f>'5. Emisiones Fugitivas'!M38</f>
        <v>0</v>
      </c>
      <c r="I698" s="140" t="str">
        <f t="shared" si="120"/>
        <v/>
      </c>
      <c r="Q698" s="23"/>
    </row>
    <row r="699" spans="3:17" ht="18" customHeight="1" x14ac:dyDescent="0.25">
      <c r="C699" s="63" t="str">
        <f>IF(ISTEXT('5. Emisiones Fugitivas'!E39),'5. Emisiones Fugitivas'!E39,"")</f>
        <v/>
      </c>
      <c r="D699" s="63">
        <f>'5. Emisiones Fugitivas'!F39</f>
        <v>0</v>
      </c>
      <c r="E699" s="63" t="str">
        <f t="shared" si="118"/>
        <v/>
      </c>
      <c r="F699" s="119" t="str">
        <f t="shared" si="119"/>
        <v/>
      </c>
      <c r="G699" s="134">
        <f>'5. Emisiones Fugitivas'!J39</f>
        <v>0</v>
      </c>
      <c r="H699" s="134">
        <f>'5. Emisiones Fugitivas'!M39</f>
        <v>0</v>
      </c>
      <c r="I699" s="140" t="str">
        <f t="shared" si="120"/>
        <v/>
      </c>
      <c r="Q699" s="23"/>
    </row>
    <row r="700" spans="3:17" ht="18" customHeight="1" x14ac:dyDescent="0.25">
      <c r="C700" s="63" t="str">
        <f>IF(ISTEXT('5. Emisiones Fugitivas'!E40),'5. Emisiones Fugitivas'!E40,"")</f>
        <v/>
      </c>
      <c r="D700" s="63">
        <f>'5. Emisiones Fugitivas'!F40</f>
        <v>0</v>
      </c>
      <c r="E700" s="63" t="str">
        <f t="shared" si="118"/>
        <v/>
      </c>
      <c r="F700" s="119" t="str">
        <f t="shared" si="119"/>
        <v/>
      </c>
      <c r="G700" s="134">
        <f>'5. Emisiones Fugitivas'!J40</f>
        <v>0</v>
      </c>
      <c r="H700" s="134">
        <f>'5. Emisiones Fugitivas'!M40</f>
        <v>0</v>
      </c>
      <c r="I700" s="140" t="str">
        <f t="shared" si="120"/>
        <v/>
      </c>
      <c r="Q700" s="23"/>
    </row>
    <row r="701" spans="3:17" ht="18" customHeight="1" x14ac:dyDescent="0.25">
      <c r="C701" s="63" t="str">
        <f>IF(ISTEXT('5. Emisiones Fugitivas'!E41),'5. Emisiones Fugitivas'!E41,"")</f>
        <v/>
      </c>
      <c r="D701" s="63">
        <f>'5. Emisiones Fugitivas'!F41</f>
        <v>0</v>
      </c>
      <c r="E701" s="63" t="str">
        <f t="shared" si="118"/>
        <v/>
      </c>
      <c r="F701" s="119" t="str">
        <f t="shared" si="119"/>
        <v/>
      </c>
      <c r="G701" s="134">
        <f>'5. Emisiones Fugitivas'!J41</f>
        <v>0</v>
      </c>
      <c r="H701" s="134">
        <f>'5. Emisiones Fugitivas'!M41</f>
        <v>0</v>
      </c>
      <c r="I701" s="140" t="str">
        <f t="shared" si="120"/>
        <v/>
      </c>
      <c r="Q701" s="23"/>
    </row>
    <row r="702" spans="3:17" ht="18" customHeight="1" x14ac:dyDescent="0.25">
      <c r="C702" s="63" t="str">
        <f>IF(ISTEXT('5. Emisiones Fugitivas'!E42),'5. Emisiones Fugitivas'!E42,"")</f>
        <v/>
      </c>
      <c r="D702" s="63">
        <f>'5. Emisiones Fugitivas'!F42</f>
        <v>0</v>
      </c>
      <c r="E702" s="63" t="str">
        <f t="shared" si="118"/>
        <v/>
      </c>
      <c r="F702" s="119" t="str">
        <f t="shared" si="119"/>
        <v/>
      </c>
      <c r="G702" s="134">
        <f>'5. Emisiones Fugitivas'!J42</f>
        <v>0</v>
      </c>
      <c r="H702" s="134">
        <f>'5. Emisiones Fugitivas'!M42</f>
        <v>0</v>
      </c>
      <c r="I702" s="140" t="str">
        <f t="shared" si="120"/>
        <v/>
      </c>
      <c r="Q702" s="23"/>
    </row>
    <row r="703" spans="3:17" ht="18" customHeight="1" x14ac:dyDescent="0.25">
      <c r="C703" s="63" t="str">
        <f>IF(ISTEXT('5. Emisiones Fugitivas'!E43),'5. Emisiones Fugitivas'!E43,"")</f>
        <v/>
      </c>
      <c r="D703" s="63">
        <f>'5. Emisiones Fugitivas'!F43</f>
        <v>0</v>
      </c>
      <c r="E703" s="63" t="str">
        <f>IFERROR(VLOOKUP(D703,PCA_1,2,0),"")</f>
        <v/>
      </c>
      <c r="F703" s="119" t="str">
        <f>IFERROR(VLOOKUP(D703,PCA_1,3,0),"")</f>
        <v/>
      </c>
      <c r="G703" s="134">
        <f>'5. Emisiones Fugitivas'!J43</f>
        <v>0</v>
      </c>
      <c r="H703" s="134">
        <f>'5. Emisiones Fugitivas'!M43</f>
        <v>0</v>
      </c>
      <c r="I703" s="140" t="str">
        <f t="shared" si="120"/>
        <v/>
      </c>
      <c r="Q703" s="23"/>
    </row>
    <row r="704" spans="3:17" ht="18" customHeight="1" x14ac:dyDescent="0.25">
      <c r="D704" s="202"/>
      <c r="E704" s="202"/>
      <c r="F704" s="203"/>
      <c r="G704" s="204"/>
      <c r="H704" s="204"/>
      <c r="I704" s="182">
        <f>SUM(I682:I703)</f>
        <v>0</v>
      </c>
      <c r="Q704" s="23"/>
    </row>
    <row r="705" spans="1:53" ht="18" customHeight="1" x14ac:dyDescent="0.25">
      <c r="C705" s="202"/>
      <c r="D705" s="202"/>
      <c r="E705" s="203"/>
      <c r="F705" s="204"/>
      <c r="G705" s="204"/>
      <c r="H705" s="205"/>
      <c r="Q705" s="23"/>
    </row>
    <row r="706" spans="1:53" x14ac:dyDescent="0.25">
      <c r="A706" s="23"/>
      <c r="F706" s="133"/>
      <c r="Q706" s="23"/>
      <c r="AG706" s="23"/>
    </row>
    <row r="707" spans="1:53" ht="18" customHeight="1" x14ac:dyDescent="0.25">
      <c r="B707" s="131" t="s">
        <v>777</v>
      </c>
      <c r="C707" s="131"/>
      <c r="D707" s="131"/>
      <c r="E707" s="131"/>
      <c r="F707" s="131"/>
      <c r="G707" s="131"/>
      <c r="H707" s="131"/>
      <c r="I707" s="131"/>
      <c r="J707" s="131"/>
      <c r="K707" s="131"/>
    </row>
    <row r="708" spans="1:53" x14ac:dyDescent="0.25">
      <c r="A708" s="108"/>
      <c r="F708" s="133"/>
      <c r="Q708" s="23"/>
      <c r="AG708" s="23"/>
    </row>
    <row r="709" spans="1:53" ht="18" customHeight="1" x14ac:dyDescent="0.25">
      <c r="D709" s="169" t="s">
        <v>815</v>
      </c>
      <c r="E709" s="169" t="s">
        <v>816</v>
      </c>
      <c r="F709" s="169" t="s">
        <v>817</v>
      </c>
      <c r="G709" s="169" t="s">
        <v>818</v>
      </c>
    </row>
    <row r="710" spans="1:53" ht="18" customHeight="1" x14ac:dyDescent="0.25">
      <c r="B710" s="23">
        <v>9</v>
      </c>
      <c r="C710" s="123" t="s">
        <v>790</v>
      </c>
      <c r="D710" s="170" t="s">
        <v>131</v>
      </c>
      <c r="E710" s="170" t="s">
        <v>131</v>
      </c>
      <c r="F710" s="170" t="s">
        <v>131</v>
      </c>
      <c r="G710" s="170">
        <f>I740</f>
        <v>0</v>
      </c>
      <c r="J710" s="32"/>
      <c r="K710" s="32"/>
      <c r="Q710" s="23"/>
      <c r="R710" s="24"/>
      <c r="AG710" s="23"/>
      <c r="AH710" s="24"/>
    </row>
    <row r="711" spans="1:53" ht="18" customHeight="1" x14ac:dyDescent="0.25">
      <c r="A711" s="96"/>
      <c r="B711" s="83"/>
      <c r="C711" s="80"/>
      <c r="D711" s="80"/>
      <c r="E711" s="80"/>
      <c r="F711" s="80"/>
      <c r="G711" s="168"/>
      <c r="H711" s="80"/>
      <c r="J711" s="82"/>
      <c r="K711" s="82"/>
      <c r="L711" s="82"/>
      <c r="M711" s="82"/>
      <c r="N711" s="82"/>
      <c r="O711" s="82"/>
      <c r="P711" s="80"/>
      <c r="Q711" s="80"/>
      <c r="R711" s="80"/>
      <c r="S711" s="80"/>
      <c r="T711" s="80"/>
      <c r="U711" s="80"/>
      <c r="V711" s="82"/>
      <c r="W711" s="82"/>
      <c r="X711" s="82"/>
      <c r="Y711" s="82"/>
      <c r="Z711" s="82"/>
      <c r="AA711" s="82"/>
      <c r="AB711" s="80"/>
      <c r="AC711" s="80"/>
      <c r="AD711" s="80"/>
      <c r="AE711" s="80"/>
      <c r="AF711" s="80"/>
      <c r="AG711" s="80"/>
      <c r="AH711" s="82"/>
      <c r="AI711" s="82"/>
      <c r="AJ711" s="82"/>
      <c r="AK711" s="82"/>
      <c r="AL711" s="82"/>
      <c r="AM711" s="82"/>
      <c r="AN711" s="80"/>
      <c r="AO711" s="80"/>
      <c r="AP711" s="80"/>
      <c r="AQ711" s="80"/>
      <c r="AR711" s="80"/>
      <c r="AS711" s="80"/>
      <c r="AT711" s="82"/>
      <c r="AU711" s="82"/>
      <c r="AV711" s="82"/>
      <c r="AW711" s="82"/>
      <c r="AX711" s="82"/>
      <c r="AY711" s="82"/>
      <c r="AZ711" s="80"/>
      <c r="BA711" s="80"/>
    </row>
    <row r="712" spans="1:53" ht="18" customHeight="1" x14ac:dyDescent="0.25">
      <c r="B712" s="8"/>
      <c r="C712" s="8"/>
      <c r="D712" s="8"/>
      <c r="J712" s="32"/>
      <c r="K712" s="32"/>
      <c r="Q712" s="23"/>
      <c r="R712" s="24"/>
      <c r="AG712" s="23"/>
      <c r="AH712" s="24"/>
    </row>
    <row r="713" spans="1:53" x14ac:dyDescent="0.25">
      <c r="A713" s="108"/>
      <c r="B713" s="109" t="s">
        <v>783</v>
      </c>
      <c r="F713" s="133"/>
      <c r="Q713" s="23"/>
      <c r="AG713" s="23"/>
    </row>
    <row r="714" spans="1:53" x14ac:dyDescent="0.25">
      <c r="A714" s="108"/>
      <c r="B714" s="109"/>
      <c r="F714" s="133"/>
      <c r="Q714" s="23"/>
      <c r="AG714" s="23"/>
    </row>
    <row r="715" spans="1:53" x14ac:dyDescent="0.25">
      <c r="A715" s="23"/>
      <c r="C715" s="201" t="s">
        <v>780</v>
      </c>
      <c r="D715" s="201" t="s">
        <v>129</v>
      </c>
      <c r="E715" s="201" t="s">
        <v>1439</v>
      </c>
      <c r="Q715" s="23"/>
      <c r="AG715" s="23"/>
    </row>
    <row r="716" spans="1:53" ht="18" customHeight="1" x14ac:dyDescent="0.25">
      <c r="A716" s="23"/>
      <c r="C716" s="788" t="s">
        <v>1440</v>
      </c>
      <c r="D716" s="788" t="s">
        <v>644</v>
      </c>
      <c r="E716" s="789">
        <v>1</v>
      </c>
      <c r="Q716" s="23"/>
      <c r="AG716" s="23"/>
    </row>
    <row r="717" spans="1:53" ht="18" customHeight="1" x14ac:dyDescent="0.25">
      <c r="A717" s="23"/>
      <c r="C717" s="788" t="s">
        <v>1441</v>
      </c>
      <c r="D717" s="788" t="s">
        <v>778</v>
      </c>
      <c r="E717" s="789">
        <v>27.9</v>
      </c>
      <c r="Q717" s="23"/>
      <c r="AG717" s="23"/>
    </row>
    <row r="718" spans="1:53" ht="18" customHeight="1" x14ac:dyDescent="0.25">
      <c r="A718" s="23"/>
      <c r="C718" s="788" t="s">
        <v>1442</v>
      </c>
      <c r="D718" s="788" t="s">
        <v>779</v>
      </c>
      <c r="E718" s="789">
        <v>273</v>
      </c>
      <c r="Q718" s="23"/>
      <c r="AG718" s="23"/>
    </row>
    <row r="719" spans="1:53" ht="18" customHeight="1" x14ac:dyDescent="0.25">
      <c r="A719" s="23"/>
      <c r="C719" s="788" t="s">
        <v>1443</v>
      </c>
      <c r="D719" s="788" t="s">
        <v>774</v>
      </c>
      <c r="E719" s="790">
        <v>24300</v>
      </c>
      <c r="Q719" s="23"/>
      <c r="AG719" s="23"/>
    </row>
    <row r="720" spans="1:53" ht="18" customHeight="1" x14ac:dyDescent="0.25">
      <c r="A720" s="23"/>
      <c r="C720" s="788" t="s">
        <v>1444</v>
      </c>
      <c r="D720" s="788" t="s">
        <v>775</v>
      </c>
      <c r="E720" s="790">
        <v>17400</v>
      </c>
      <c r="Q720" s="23"/>
      <c r="AG720" s="23"/>
    </row>
    <row r="721" spans="1:34" ht="18" customHeight="1" x14ac:dyDescent="0.25">
      <c r="A721" s="23"/>
      <c r="C721" s="788" t="s">
        <v>646</v>
      </c>
      <c r="D721" s="788" t="s">
        <v>645</v>
      </c>
      <c r="E721" s="790">
        <v>539</v>
      </c>
      <c r="Q721" s="23"/>
      <c r="AG721" s="23"/>
    </row>
    <row r="722" spans="1:34" ht="18" customHeight="1" x14ac:dyDescent="0.25">
      <c r="A722" s="23"/>
      <c r="C722" s="788" t="s">
        <v>648</v>
      </c>
      <c r="D722" s="788" t="s">
        <v>647</v>
      </c>
      <c r="E722" s="790">
        <v>2590</v>
      </c>
      <c r="Q722" s="23"/>
      <c r="AG722" s="23"/>
    </row>
    <row r="723" spans="1:34" ht="18" customHeight="1" x14ac:dyDescent="0.25">
      <c r="A723" s="23"/>
      <c r="C723" s="788" t="s">
        <v>649</v>
      </c>
      <c r="D723" s="788" t="s">
        <v>781</v>
      </c>
      <c r="E723" s="790">
        <v>195</v>
      </c>
      <c r="Q723" s="23"/>
      <c r="AG723" s="23"/>
    </row>
    <row r="724" spans="1:34" ht="18" customHeight="1" x14ac:dyDescent="0.25">
      <c r="A724" s="23"/>
      <c r="C724" s="788" t="s">
        <v>1445</v>
      </c>
      <c r="D724" s="788" t="s">
        <v>782</v>
      </c>
      <c r="E724" s="790">
        <v>12400</v>
      </c>
      <c r="Q724" s="23"/>
      <c r="AG724" s="23"/>
    </row>
    <row r="725" spans="1:34" ht="18" customHeight="1" x14ac:dyDescent="0.25">
      <c r="A725" s="23"/>
      <c r="C725" s="788" t="s">
        <v>1446</v>
      </c>
      <c r="D725" s="788" t="s">
        <v>650</v>
      </c>
      <c r="E725" s="790">
        <v>9290</v>
      </c>
      <c r="Q725" s="23"/>
      <c r="AG725" s="23"/>
    </row>
    <row r="726" spans="1:34" ht="18" customHeight="1" x14ac:dyDescent="0.25">
      <c r="C726" s="788" t="s">
        <v>979</v>
      </c>
      <c r="D726" s="788" t="s">
        <v>131</v>
      </c>
      <c r="E726" s="790" t="s">
        <v>131</v>
      </c>
      <c r="Q726" s="23"/>
      <c r="R726" s="24"/>
      <c r="AG726" s="23"/>
      <c r="AH726" s="24"/>
    </row>
    <row r="727" spans="1:34" ht="18" customHeight="1" x14ac:dyDescent="0.25">
      <c r="C727" s="138"/>
      <c r="D727" s="138"/>
      <c r="E727" s="141"/>
      <c r="Q727" s="23"/>
      <c r="R727" s="24"/>
      <c r="AG727" s="23"/>
      <c r="AH727" s="24"/>
    </row>
    <row r="728" spans="1:34" ht="18" customHeight="1" x14ac:dyDescent="0.25">
      <c r="B728" s="109" t="s">
        <v>741</v>
      </c>
      <c r="Q728" s="23"/>
      <c r="R728" s="24"/>
      <c r="AG728" s="23"/>
      <c r="AH728" s="24"/>
    </row>
    <row r="729" spans="1:34" ht="18" customHeight="1" x14ac:dyDescent="0.25">
      <c r="Q729" s="23"/>
    </row>
    <row r="730" spans="1:34" ht="18" customHeight="1" x14ac:dyDescent="0.25">
      <c r="C730" s="144" t="s">
        <v>825</v>
      </c>
      <c r="D730" s="186" t="s">
        <v>784</v>
      </c>
      <c r="E730" s="186" t="s">
        <v>85</v>
      </c>
      <c r="F730" s="187" t="s">
        <v>505</v>
      </c>
      <c r="G730" s="201" t="s">
        <v>785</v>
      </c>
      <c r="H730" s="201" t="s">
        <v>788</v>
      </c>
      <c r="I730" s="201" t="s">
        <v>736</v>
      </c>
      <c r="Q730" s="23"/>
    </row>
    <row r="731" spans="1:34" ht="18" customHeight="1" x14ac:dyDescent="0.25">
      <c r="C731" s="174" t="s">
        <v>220</v>
      </c>
      <c r="D731" s="174"/>
      <c r="E731" s="174"/>
      <c r="F731" s="174"/>
      <c r="G731" s="174"/>
      <c r="H731" s="174"/>
      <c r="I731" s="174" t="s">
        <v>219</v>
      </c>
      <c r="Q731" s="23"/>
    </row>
    <row r="732" spans="1:34" ht="18" customHeight="1" x14ac:dyDescent="0.25">
      <c r="C732" s="63" t="str">
        <f>IF(ISTEXT('5. Emisiones Fugitivas'!E61),'5. Emisiones Fugitivas'!E61,"")</f>
        <v/>
      </c>
      <c r="D732" s="63">
        <f>'5. Emisiones Fugitivas'!F61</f>
        <v>0</v>
      </c>
      <c r="E732" s="63" t="str">
        <f t="shared" ref="E732:E739" si="121">IFERROR(VLOOKUP(D732,PCA_2,2,0),"")</f>
        <v/>
      </c>
      <c r="F732" s="275" t="str">
        <f t="shared" ref="F732:F739" si="122">IFERROR(VLOOKUP(D732,PCA_2,3,0),"")</f>
        <v/>
      </c>
      <c r="G732" s="134">
        <f>'5. Emisiones Fugitivas'!J61</f>
        <v>0</v>
      </c>
      <c r="H732" s="134">
        <f>'5. Emisiones Fugitivas'!L61</f>
        <v>0</v>
      </c>
      <c r="I732" s="140" t="str">
        <f>IFERROR(IF(D732="Otro",G732*H732,F732*H732),"")</f>
        <v/>
      </c>
      <c r="Q732" s="23"/>
    </row>
    <row r="733" spans="1:34" ht="18" customHeight="1" x14ac:dyDescent="0.25">
      <c r="C733" s="63" t="str">
        <f>IF(ISTEXT('5. Emisiones Fugitivas'!E62),'5. Emisiones Fugitivas'!E62,"")</f>
        <v/>
      </c>
      <c r="D733" s="63">
        <f>'5. Emisiones Fugitivas'!F62</f>
        <v>0</v>
      </c>
      <c r="E733" s="63" t="str">
        <f t="shared" si="121"/>
        <v/>
      </c>
      <c r="F733" s="275" t="str">
        <f t="shared" si="122"/>
        <v/>
      </c>
      <c r="G733" s="134">
        <f>'5. Emisiones Fugitivas'!J62</f>
        <v>0</v>
      </c>
      <c r="H733" s="134">
        <f>'5. Emisiones Fugitivas'!L62</f>
        <v>0</v>
      </c>
      <c r="I733" s="140" t="str">
        <f t="shared" ref="I733:I739" si="123">IFERROR(IF(D733="Otro",G733*H733,F733*H733),"")</f>
        <v/>
      </c>
      <c r="Q733" s="23"/>
    </row>
    <row r="734" spans="1:34" ht="18" customHeight="1" x14ac:dyDescent="0.25">
      <c r="C734" s="63" t="str">
        <f>IF(ISTEXT('5. Emisiones Fugitivas'!E63),'5. Emisiones Fugitivas'!E63,"")</f>
        <v/>
      </c>
      <c r="D734" s="63">
        <f>'5. Emisiones Fugitivas'!F63</f>
        <v>0</v>
      </c>
      <c r="E734" s="63" t="str">
        <f t="shared" si="121"/>
        <v/>
      </c>
      <c r="F734" s="275" t="str">
        <f t="shared" si="122"/>
        <v/>
      </c>
      <c r="G734" s="134">
        <f>'5. Emisiones Fugitivas'!J63</f>
        <v>0</v>
      </c>
      <c r="H734" s="134">
        <f>'5. Emisiones Fugitivas'!L63</f>
        <v>0</v>
      </c>
      <c r="I734" s="140" t="str">
        <f t="shared" si="123"/>
        <v/>
      </c>
      <c r="Q734" s="23"/>
    </row>
    <row r="735" spans="1:34" ht="18" customHeight="1" x14ac:dyDescent="0.25">
      <c r="C735" s="63" t="str">
        <f>IF(ISTEXT('5. Emisiones Fugitivas'!E64),'5. Emisiones Fugitivas'!E64,"")</f>
        <v/>
      </c>
      <c r="D735" s="63">
        <f>'5. Emisiones Fugitivas'!F64</f>
        <v>0</v>
      </c>
      <c r="E735" s="63" t="str">
        <f t="shared" si="121"/>
        <v/>
      </c>
      <c r="F735" s="275" t="str">
        <f t="shared" si="122"/>
        <v/>
      </c>
      <c r="G735" s="134">
        <f>'5. Emisiones Fugitivas'!J64</f>
        <v>0</v>
      </c>
      <c r="H735" s="134">
        <f>'5. Emisiones Fugitivas'!L64</f>
        <v>0</v>
      </c>
      <c r="I735" s="140" t="str">
        <f t="shared" si="123"/>
        <v/>
      </c>
      <c r="Q735" s="23"/>
    </row>
    <row r="736" spans="1:34" ht="18" customHeight="1" x14ac:dyDescent="0.25">
      <c r="C736" s="63" t="str">
        <f>IF(ISTEXT('5. Emisiones Fugitivas'!E65),'5. Emisiones Fugitivas'!E65,"")</f>
        <v/>
      </c>
      <c r="D736" s="63">
        <f>'5. Emisiones Fugitivas'!F65</f>
        <v>0</v>
      </c>
      <c r="E736" s="63" t="str">
        <f t="shared" si="121"/>
        <v/>
      </c>
      <c r="F736" s="275" t="str">
        <f t="shared" si="122"/>
        <v/>
      </c>
      <c r="G736" s="134">
        <f>'5. Emisiones Fugitivas'!J65</f>
        <v>0</v>
      </c>
      <c r="H736" s="134">
        <f>'5. Emisiones Fugitivas'!L65</f>
        <v>0</v>
      </c>
      <c r="I736" s="140" t="str">
        <f t="shared" si="123"/>
        <v/>
      </c>
      <c r="Q736" s="23"/>
    </row>
    <row r="737" spans="1:34" ht="18" customHeight="1" x14ac:dyDescent="0.25">
      <c r="C737" s="63" t="str">
        <f>IF(ISTEXT('5. Emisiones Fugitivas'!E66),'5. Emisiones Fugitivas'!E66,"")</f>
        <v/>
      </c>
      <c r="D737" s="63">
        <f>'5. Emisiones Fugitivas'!F66</f>
        <v>0</v>
      </c>
      <c r="E737" s="63" t="str">
        <f t="shared" si="121"/>
        <v/>
      </c>
      <c r="F737" s="275" t="str">
        <f t="shared" si="122"/>
        <v/>
      </c>
      <c r="G737" s="134">
        <f>'5. Emisiones Fugitivas'!J66</f>
        <v>0</v>
      </c>
      <c r="H737" s="134">
        <f>'5. Emisiones Fugitivas'!L66</f>
        <v>0</v>
      </c>
      <c r="I737" s="140" t="str">
        <f t="shared" si="123"/>
        <v/>
      </c>
      <c r="Q737" s="23"/>
    </row>
    <row r="738" spans="1:34" ht="18" customHeight="1" x14ac:dyDescent="0.25">
      <c r="C738" s="63" t="str">
        <f>IF(ISTEXT('5. Emisiones Fugitivas'!E67),'5. Emisiones Fugitivas'!E67,"")</f>
        <v/>
      </c>
      <c r="D738" s="63">
        <f>'5. Emisiones Fugitivas'!F67</f>
        <v>0</v>
      </c>
      <c r="E738" s="63" t="str">
        <f t="shared" si="121"/>
        <v/>
      </c>
      <c r="F738" s="275" t="str">
        <f t="shared" si="122"/>
        <v/>
      </c>
      <c r="G738" s="134">
        <f>'5. Emisiones Fugitivas'!J67</f>
        <v>0</v>
      </c>
      <c r="H738" s="134">
        <f>'5. Emisiones Fugitivas'!L67</f>
        <v>0</v>
      </c>
      <c r="I738" s="140" t="str">
        <f t="shared" si="123"/>
        <v/>
      </c>
      <c r="Q738" s="23"/>
    </row>
    <row r="739" spans="1:34" ht="18" customHeight="1" x14ac:dyDescent="0.25">
      <c r="C739" s="63" t="str">
        <f>IF(ISTEXT('5. Emisiones Fugitivas'!E68),'5. Emisiones Fugitivas'!E68,"")</f>
        <v/>
      </c>
      <c r="D739" s="63">
        <f>'5. Emisiones Fugitivas'!F68</f>
        <v>0</v>
      </c>
      <c r="E739" s="63" t="str">
        <f t="shared" si="121"/>
        <v/>
      </c>
      <c r="F739" s="275" t="str">
        <f t="shared" si="122"/>
        <v/>
      </c>
      <c r="G739" s="134">
        <f>'5. Emisiones Fugitivas'!J68</f>
        <v>0</v>
      </c>
      <c r="H739" s="134">
        <f>'5. Emisiones Fugitivas'!L68</f>
        <v>0</v>
      </c>
      <c r="I739" s="140" t="str">
        <f t="shared" si="123"/>
        <v/>
      </c>
      <c r="Q739" s="23"/>
    </row>
    <row r="740" spans="1:34" ht="18" customHeight="1" x14ac:dyDescent="0.25">
      <c r="D740" s="202"/>
      <c r="E740" s="202"/>
      <c r="F740" s="203"/>
      <c r="G740" s="204"/>
      <c r="H740" s="204"/>
      <c r="I740" s="182">
        <f>SUM(I732:I739)</f>
        <v>0</v>
      </c>
      <c r="Q740" s="23"/>
    </row>
    <row r="741" spans="1:34" ht="18" customHeight="1" x14ac:dyDescent="0.25"/>
    <row r="742" spans="1:34" ht="18" customHeight="1" x14ac:dyDescent="0.25">
      <c r="A742" s="738"/>
      <c r="B742" s="739" t="s">
        <v>1410</v>
      </c>
      <c r="C742" s="25"/>
      <c r="Q742" s="23"/>
      <c r="R742" s="24"/>
      <c r="AG742" s="23"/>
      <c r="AH742" s="24"/>
    </row>
    <row r="743" spans="1:34" ht="18" customHeight="1" x14ac:dyDescent="0.25">
      <c r="Q743" s="23"/>
    </row>
    <row r="744" spans="1:34" ht="18" customHeight="1" x14ac:dyDescent="0.25">
      <c r="C744" s="740" t="s">
        <v>825</v>
      </c>
      <c r="D744" s="741" t="s">
        <v>784</v>
      </c>
      <c r="E744" s="741" t="s">
        <v>85</v>
      </c>
      <c r="F744" s="742" t="s">
        <v>505</v>
      </c>
      <c r="G744" s="743" t="s">
        <v>785</v>
      </c>
      <c r="H744" s="743" t="s">
        <v>788</v>
      </c>
      <c r="I744" s="743" t="s">
        <v>736</v>
      </c>
      <c r="Q744" s="23"/>
    </row>
    <row r="745" spans="1:34" ht="18" customHeight="1" x14ac:dyDescent="0.25">
      <c r="C745" s="698" t="s">
        <v>220</v>
      </c>
      <c r="D745" s="698"/>
      <c r="E745" s="698"/>
      <c r="F745" s="698"/>
      <c r="G745" s="698"/>
      <c r="H745" s="698"/>
      <c r="I745" s="698" t="s">
        <v>219</v>
      </c>
      <c r="Q745" s="23"/>
    </row>
    <row r="746" spans="1:34" ht="18" customHeight="1" x14ac:dyDescent="0.25">
      <c r="C746" s="736" t="str">
        <f>C682</f>
        <v/>
      </c>
      <c r="D746" s="736">
        <f t="shared" ref="D746:I746" si="124">D682</f>
        <v>0</v>
      </c>
      <c r="E746" s="736" t="str">
        <f t="shared" si="124"/>
        <v/>
      </c>
      <c r="F746" s="736" t="str">
        <f t="shared" si="124"/>
        <v/>
      </c>
      <c r="G746" s="736">
        <f t="shared" si="124"/>
        <v>0</v>
      </c>
      <c r="H746" s="736">
        <f t="shared" si="124"/>
        <v>0</v>
      </c>
      <c r="I746" s="736" t="str">
        <f t="shared" si="124"/>
        <v/>
      </c>
      <c r="Q746" s="23"/>
    </row>
    <row r="747" spans="1:34" ht="18" customHeight="1" x14ac:dyDescent="0.25">
      <c r="C747" s="736" t="str">
        <f t="shared" ref="C747:C767" si="125">C683</f>
        <v/>
      </c>
      <c r="D747" s="736">
        <f t="shared" ref="D747:I747" si="126">D683</f>
        <v>0</v>
      </c>
      <c r="E747" s="736" t="str">
        <f t="shared" si="126"/>
        <v/>
      </c>
      <c r="F747" s="736" t="str">
        <f t="shared" si="126"/>
        <v/>
      </c>
      <c r="G747" s="736">
        <f t="shared" si="126"/>
        <v>0</v>
      </c>
      <c r="H747" s="736">
        <f t="shared" si="126"/>
        <v>0</v>
      </c>
      <c r="I747" s="736" t="str">
        <f t="shared" si="126"/>
        <v/>
      </c>
      <c r="Q747" s="23"/>
    </row>
    <row r="748" spans="1:34" ht="18" customHeight="1" x14ac:dyDescent="0.25">
      <c r="C748" s="736" t="str">
        <f t="shared" si="125"/>
        <v/>
      </c>
      <c r="D748" s="736">
        <f t="shared" ref="D748:I748" si="127">D684</f>
        <v>0</v>
      </c>
      <c r="E748" s="736" t="str">
        <f t="shared" si="127"/>
        <v/>
      </c>
      <c r="F748" s="736" t="str">
        <f t="shared" si="127"/>
        <v/>
      </c>
      <c r="G748" s="736">
        <f t="shared" si="127"/>
        <v>0</v>
      </c>
      <c r="H748" s="736">
        <f t="shared" si="127"/>
        <v>0</v>
      </c>
      <c r="I748" s="736" t="str">
        <f t="shared" si="127"/>
        <v/>
      </c>
      <c r="Q748" s="23"/>
    </row>
    <row r="749" spans="1:34" ht="18" customHeight="1" x14ac:dyDescent="0.25">
      <c r="C749" s="736" t="str">
        <f t="shared" si="125"/>
        <v/>
      </c>
      <c r="D749" s="736">
        <f t="shared" ref="D749:I749" si="128">D685</f>
        <v>0</v>
      </c>
      <c r="E749" s="736" t="str">
        <f t="shared" si="128"/>
        <v/>
      </c>
      <c r="F749" s="736" t="str">
        <f t="shared" si="128"/>
        <v/>
      </c>
      <c r="G749" s="736">
        <f t="shared" si="128"/>
        <v>0</v>
      </c>
      <c r="H749" s="736">
        <f t="shared" si="128"/>
        <v>0</v>
      </c>
      <c r="I749" s="736" t="str">
        <f t="shared" si="128"/>
        <v/>
      </c>
      <c r="Q749" s="23"/>
    </row>
    <row r="750" spans="1:34" ht="18" customHeight="1" x14ac:dyDescent="0.25">
      <c r="C750" s="736" t="str">
        <f t="shared" si="125"/>
        <v/>
      </c>
      <c r="D750" s="736">
        <f t="shared" ref="D750:I750" si="129">D686</f>
        <v>0</v>
      </c>
      <c r="E750" s="736" t="str">
        <f t="shared" si="129"/>
        <v/>
      </c>
      <c r="F750" s="736" t="str">
        <f t="shared" si="129"/>
        <v/>
      </c>
      <c r="G750" s="736">
        <f t="shared" si="129"/>
        <v>0</v>
      </c>
      <c r="H750" s="736">
        <f t="shared" si="129"/>
        <v>0</v>
      </c>
      <c r="I750" s="736" t="str">
        <f t="shared" si="129"/>
        <v/>
      </c>
      <c r="Q750" s="23"/>
    </row>
    <row r="751" spans="1:34" ht="18" customHeight="1" x14ac:dyDescent="0.25">
      <c r="C751" s="736" t="str">
        <f t="shared" si="125"/>
        <v/>
      </c>
      <c r="D751" s="736">
        <f t="shared" ref="D751:I751" si="130">D687</f>
        <v>0</v>
      </c>
      <c r="E751" s="736" t="str">
        <f t="shared" si="130"/>
        <v/>
      </c>
      <c r="F751" s="736" t="str">
        <f t="shared" si="130"/>
        <v/>
      </c>
      <c r="G751" s="736">
        <f t="shared" si="130"/>
        <v>0</v>
      </c>
      <c r="H751" s="736">
        <f t="shared" si="130"/>
        <v>0</v>
      </c>
      <c r="I751" s="736" t="str">
        <f t="shared" si="130"/>
        <v/>
      </c>
      <c r="Q751" s="23"/>
    </row>
    <row r="752" spans="1:34" ht="18" customHeight="1" x14ac:dyDescent="0.25">
      <c r="C752" s="736" t="str">
        <f t="shared" si="125"/>
        <v/>
      </c>
      <c r="D752" s="736">
        <f t="shared" ref="D752:I752" si="131">D688</f>
        <v>0</v>
      </c>
      <c r="E752" s="736" t="str">
        <f t="shared" si="131"/>
        <v/>
      </c>
      <c r="F752" s="736" t="str">
        <f t="shared" si="131"/>
        <v/>
      </c>
      <c r="G752" s="736">
        <f t="shared" si="131"/>
        <v>0</v>
      </c>
      <c r="H752" s="736">
        <f t="shared" si="131"/>
        <v>0</v>
      </c>
      <c r="I752" s="736" t="str">
        <f t="shared" si="131"/>
        <v/>
      </c>
      <c r="Q752" s="23"/>
    </row>
    <row r="753" spans="3:17" ht="18" customHeight="1" x14ac:dyDescent="0.25">
      <c r="C753" s="736" t="str">
        <f t="shared" si="125"/>
        <v/>
      </c>
      <c r="D753" s="736">
        <f t="shared" ref="D753:I753" si="132">D689</f>
        <v>0</v>
      </c>
      <c r="E753" s="736" t="str">
        <f t="shared" si="132"/>
        <v/>
      </c>
      <c r="F753" s="736" t="str">
        <f t="shared" si="132"/>
        <v/>
      </c>
      <c r="G753" s="736">
        <f t="shared" si="132"/>
        <v>0</v>
      </c>
      <c r="H753" s="736">
        <f t="shared" si="132"/>
        <v>0</v>
      </c>
      <c r="I753" s="736" t="str">
        <f t="shared" si="132"/>
        <v/>
      </c>
      <c r="Q753" s="23"/>
    </row>
    <row r="754" spans="3:17" ht="18" customHeight="1" x14ac:dyDescent="0.25">
      <c r="C754" s="736" t="str">
        <f t="shared" si="125"/>
        <v/>
      </c>
      <c r="D754" s="736">
        <f t="shared" ref="D754:I754" si="133">D690</f>
        <v>0</v>
      </c>
      <c r="E754" s="736" t="str">
        <f t="shared" si="133"/>
        <v/>
      </c>
      <c r="F754" s="736" t="str">
        <f t="shared" si="133"/>
        <v/>
      </c>
      <c r="G754" s="736">
        <f t="shared" si="133"/>
        <v>0</v>
      </c>
      <c r="H754" s="736">
        <f t="shared" si="133"/>
        <v>0</v>
      </c>
      <c r="I754" s="736" t="str">
        <f t="shared" si="133"/>
        <v/>
      </c>
      <c r="Q754" s="23"/>
    </row>
    <row r="755" spans="3:17" ht="18" customHeight="1" x14ac:dyDescent="0.25">
      <c r="C755" s="736" t="str">
        <f t="shared" si="125"/>
        <v/>
      </c>
      <c r="D755" s="736">
        <f t="shared" ref="D755:I755" si="134">D691</f>
        <v>0</v>
      </c>
      <c r="E755" s="736" t="str">
        <f t="shared" si="134"/>
        <v/>
      </c>
      <c r="F755" s="736" t="str">
        <f t="shared" si="134"/>
        <v/>
      </c>
      <c r="G755" s="736">
        <f t="shared" si="134"/>
        <v>0</v>
      </c>
      <c r="H755" s="736">
        <f t="shared" si="134"/>
        <v>0</v>
      </c>
      <c r="I755" s="736" t="str">
        <f t="shared" si="134"/>
        <v/>
      </c>
      <c r="Q755" s="23"/>
    </row>
    <row r="756" spans="3:17" ht="18" customHeight="1" x14ac:dyDescent="0.25">
      <c r="C756" s="736" t="str">
        <f t="shared" si="125"/>
        <v/>
      </c>
      <c r="D756" s="736">
        <f t="shared" ref="D756:I756" si="135">D692</f>
        <v>0</v>
      </c>
      <c r="E756" s="736" t="str">
        <f t="shared" si="135"/>
        <v/>
      </c>
      <c r="F756" s="736" t="str">
        <f t="shared" si="135"/>
        <v/>
      </c>
      <c r="G756" s="736">
        <f t="shared" si="135"/>
        <v>0</v>
      </c>
      <c r="H756" s="736">
        <f t="shared" si="135"/>
        <v>0</v>
      </c>
      <c r="I756" s="736" t="str">
        <f t="shared" si="135"/>
        <v/>
      </c>
      <c r="Q756" s="23"/>
    </row>
    <row r="757" spans="3:17" ht="18" customHeight="1" x14ac:dyDescent="0.25">
      <c r="C757" s="736" t="str">
        <f t="shared" si="125"/>
        <v/>
      </c>
      <c r="D757" s="736">
        <f t="shared" ref="D757:I757" si="136">D693</f>
        <v>0</v>
      </c>
      <c r="E757" s="736" t="str">
        <f t="shared" si="136"/>
        <v/>
      </c>
      <c r="F757" s="736" t="str">
        <f t="shared" si="136"/>
        <v/>
      </c>
      <c r="G757" s="736">
        <f t="shared" si="136"/>
        <v>0</v>
      </c>
      <c r="H757" s="736">
        <f t="shared" si="136"/>
        <v>0</v>
      </c>
      <c r="I757" s="736" t="str">
        <f t="shared" si="136"/>
        <v/>
      </c>
      <c r="Q757" s="23"/>
    </row>
    <row r="758" spans="3:17" ht="18" customHeight="1" x14ac:dyDescent="0.25">
      <c r="C758" s="736" t="str">
        <f t="shared" si="125"/>
        <v/>
      </c>
      <c r="D758" s="736">
        <f t="shared" ref="D758:I758" si="137">D694</f>
        <v>0</v>
      </c>
      <c r="E758" s="736" t="str">
        <f t="shared" si="137"/>
        <v/>
      </c>
      <c r="F758" s="736" t="str">
        <f t="shared" si="137"/>
        <v/>
      </c>
      <c r="G758" s="736">
        <f t="shared" si="137"/>
        <v>0</v>
      </c>
      <c r="H758" s="736">
        <f t="shared" si="137"/>
        <v>0</v>
      </c>
      <c r="I758" s="736" t="str">
        <f t="shared" si="137"/>
        <v/>
      </c>
      <c r="Q758" s="23"/>
    </row>
    <row r="759" spans="3:17" ht="18" customHeight="1" x14ac:dyDescent="0.25">
      <c r="C759" s="736" t="str">
        <f t="shared" si="125"/>
        <v/>
      </c>
      <c r="D759" s="736">
        <f t="shared" ref="D759:I759" si="138">D695</f>
        <v>0</v>
      </c>
      <c r="E759" s="736" t="str">
        <f t="shared" si="138"/>
        <v/>
      </c>
      <c r="F759" s="736" t="str">
        <f t="shared" si="138"/>
        <v/>
      </c>
      <c r="G759" s="736">
        <f t="shared" si="138"/>
        <v>0</v>
      </c>
      <c r="H759" s="736">
        <f t="shared" si="138"/>
        <v>0</v>
      </c>
      <c r="I759" s="736" t="str">
        <f t="shared" si="138"/>
        <v/>
      </c>
      <c r="Q759" s="23"/>
    </row>
    <row r="760" spans="3:17" ht="18" customHeight="1" x14ac:dyDescent="0.25">
      <c r="C760" s="736" t="str">
        <f t="shared" si="125"/>
        <v/>
      </c>
      <c r="D760" s="736">
        <f t="shared" ref="D760:I760" si="139">D696</f>
        <v>0</v>
      </c>
      <c r="E760" s="736" t="str">
        <f t="shared" si="139"/>
        <v/>
      </c>
      <c r="F760" s="736" t="str">
        <f t="shared" si="139"/>
        <v/>
      </c>
      <c r="G760" s="736">
        <f t="shared" si="139"/>
        <v>0</v>
      </c>
      <c r="H760" s="736">
        <f t="shared" si="139"/>
        <v>0</v>
      </c>
      <c r="I760" s="736" t="str">
        <f t="shared" si="139"/>
        <v/>
      </c>
      <c r="Q760" s="23"/>
    </row>
    <row r="761" spans="3:17" ht="18" customHeight="1" x14ac:dyDescent="0.25">
      <c r="C761" s="736" t="str">
        <f t="shared" si="125"/>
        <v/>
      </c>
      <c r="D761" s="736">
        <f t="shared" ref="D761:I761" si="140">D697</f>
        <v>0</v>
      </c>
      <c r="E761" s="736" t="str">
        <f t="shared" si="140"/>
        <v/>
      </c>
      <c r="F761" s="736" t="str">
        <f t="shared" si="140"/>
        <v/>
      </c>
      <c r="G761" s="736">
        <f t="shared" si="140"/>
        <v>0</v>
      </c>
      <c r="H761" s="736">
        <f t="shared" si="140"/>
        <v>0</v>
      </c>
      <c r="I761" s="736" t="str">
        <f t="shared" si="140"/>
        <v/>
      </c>
      <c r="Q761" s="23"/>
    </row>
    <row r="762" spans="3:17" ht="18" customHeight="1" x14ac:dyDescent="0.25">
      <c r="C762" s="736" t="str">
        <f t="shared" si="125"/>
        <v/>
      </c>
      <c r="D762" s="736">
        <f t="shared" ref="D762:I762" si="141">D698</f>
        <v>0</v>
      </c>
      <c r="E762" s="736" t="str">
        <f t="shared" si="141"/>
        <v/>
      </c>
      <c r="F762" s="736" t="str">
        <f t="shared" si="141"/>
        <v/>
      </c>
      <c r="G762" s="736">
        <f t="shared" si="141"/>
        <v>0</v>
      </c>
      <c r="H762" s="736">
        <f t="shared" si="141"/>
        <v>0</v>
      </c>
      <c r="I762" s="736" t="str">
        <f t="shared" si="141"/>
        <v/>
      </c>
      <c r="Q762" s="23"/>
    </row>
    <row r="763" spans="3:17" ht="18" customHeight="1" x14ac:dyDescent="0.25">
      <c r="C763" s="736" t="str">
        <f t="shared" si="125"/>
        <v/>
      </c>
      <c r="D763" s="736">
        <f t="shared" ref="D763:I763" si="142">D699</f>
        <v>0</v>
      </c>
      <c r="E763" s="736" t="str">
        <f t="shared" si="142"/>
        <v/>
      </c>
      <c r="F763" s="736" t="str">
        <f t="shared" si="142"/>
        <v/>
      </c>
      <c r="G763" s="736">
        <f t="shared" si="142"/>
        <v>0</v>
      </c>
      <c r="H763" s="736">
        <f t="shared" si="142"/>
        <v>0</v>
      </c>
      <c r="I763" s="736" t="str">
        <f t="shared" si="142"/>
        <v/>
      </c>
      <c r="Q763" s="23"/>
    </row>
    <row r="764" spans="3:17" ht="18" customHeight="1" x14ac:dyDescent="0.25">
      <c r="C764" s="736" t="str">
        <f t="shared" si="125"/>
        <v/>
      </c>
      <c r="D764" s="736">
        <f t="shared" ref="D764:I764" si="143">D700</f>
        <v>0</v>
      </c>
      <c r="E764" s="736" t="str">
        <f t="shared" si="143"/>
        <v/>
      </c>
      <c r="F764" s="736" t="str">
        <f t="shared" si="143"/>
        <v/>
      </c>
      <c r="G764" s="736">
        <f t="shared" si="143"/>
        <v>0</v>
      </c>
      <c r="H764" s="736">
        <f t="shared" si="143"/>
        <v>0</v>
      </c>
      <c r="I764" s="736" t="str">
        <f t="shared" si="143"/>
        <v/>
      </c>
      <c r="Q764" s="23"/>
    </row>
    <row r="765" spans="3:17" ht="18" customHeight="1" x14ac:dyDescent="0.25">
      <c r="C765" s="736" t="str">
        <f t="shared" si="125"/>
        <v/>
      </c>
      <c r="D765" s="736">
        <f t="shared" ref="D765:I765" si="144">D701</f>
        <v>0</v>
      </c>
      <c r="E765" s="736" t="str">
        <f t="shared" si="144"/>
        <v/>
      </c>
      <c r="F765" s="736" t="str">
        <f t="shared" si="144"/>
        <v/>
      </c>
      <c r="G765" s="736">
        <f t="shared" si="144"/>
        <v>0</v>
      </c>
      <c r="H765" s="736">
        <f t="shared" si="144"/>
        <v>0</v>
      </c>
      <c r="I765" s="736" t="str">
        <f t="shared" si="144"/>
        <v/>
      </c>
      <c r="Q765" s="23"/>
    </row>
    <row r="766" spans="3:17" ht="18" customHeight="1" x14ac:dyDescent="0.25">
      <c r="C766" s="736" t="str">
        <f t="shared" si="125"/>
        <v/>
      </c>
      <c r="D766" s="736">
        <f t="shared" ref="D766:I766" si="145">D702</f>
        <v>0</v>
      </c>
      <c r="E766" s="736" t="str">
        <f t="shared" si="145"/>
        <v/>
      </c>
      <c r="F766" s="736" t="str">
        <f t="shared" si="145"/>
        <v/>
      </c>
      <c r="G766" s="736">
        <f t="shared" si="145"/>
        <v>0</v>
      </c>
      <c r="H766" s="736">
        <f t="shared" si="145"/>
        <v>0</v>
      </c>
      <c r="I766" s="736" t="str">
        <f t="shared" si="145"/>
        <v/>
      </c>
      <c r="Q766" s="23"/>
    </row>
    <row r="767" spans="3:17" ht="18" customHeight="1" x14ac:dyDescent="0.25">
      <c r="C767" s="736" t="str">
        <f t="shared" si="125"/>
        <v/>
      </c>
      <c r="D767" s="736">
        <f t="shared" ref="D767:I767" si="146">D703</f>
        <v>0</v>
      </c>
      <c r="E767" s="736" t="str">
        <f t="shared" si="146"/>
        <v/>
      </c>
      <c r="F767" s="736" t="str">
        <f t="shared" si="146"/>
        <v/>
      </c>
      <c r="G767" s="736">
        <f t="shared" si="146"/>
        <v>0</v>
      </c>
      <c r="H767" s="736">
        <f t="shared" si="146"/>
        <v>0</v>
      </c>
      <c r="I767" s="736" t="str">
        <f t="shared" si="146"/>
        <v/>
      </c>
      <c r="Q767" s="23"/>
    </row>
    <row r="768" spans="3:17" ht="18" customHeight="1" x14ac:dyDescent="0.25">
      <c r="C768" s="736" t="str">
        <f>C732</f>
        <v/>
      </c>
      <c r="D768" s="736">
        <f t="shared" ref="D768:I768" si="147">D732</f>
        <v>0</v>
      </c>
      <c r="E768" s="736" t="str">
        <f t="shared" si="147"/>
        <v/>
      </c>
      <c r="F768" s="736" t="str">
        <f t="shared" si="147"/>
        <v/>
      </c>
      <c r="G768" s="736">
        <f t="shared" si="147"/>
        <v>0</v>
      </c>
      <c r="H768" s="736">
        <f t="shared" si="147"/>
        <v>0</v>
      </c>
      <c r="I768" s="736" t="str">
        <f t="shared" si="147"/>
        <v/>
      </c>
      <c r="Q768" s="23"/>
    </row>
    <row r="769" spans="1:53" ht="18" customHeight="1" x14ac:dyDescent="0.25">
      <c r="C769" s="736" t="str">
        <f t="shared" ref="C769:C775" si="148">C733</f>
        <v/>
      </c>
      <c r="D769" s="736">
        <f t="shared" ref="D769:I769" si="149">D733</f>
        <v>0</v>
      </c>
      <c r="E769" s="736" t="str">
        <f t="shared" si="149"/>
        <v/>
      </c>
      <c r="F769" s="736" t="str">
        <f t="shared" si="149"/>
        <v/>
      </c>
      <c r="G769" s="736">
        <f t="shared" si="149"/>
        <v>0</v>
      </c>
      <c r="H769" s="736">
        <f t="shared" si="149"/>
        <v>0</v>
      </c>
      <c r="I769" s="736" t="str">
        <f t="shared" si="149"/>
        <v/>
      </c>
      <c r="Q769" s="23"/>
    </row>
    <row r="770" spans="1:53" ht="18" customHeight="1" x14ac:dyDescent="0.25">
      <c r="C770" s="736" t="str">
        <f t="shared" si="148"/>
        <v/>
      </c>
      <c r="D770" s="736">
        <f t="shared" ref="D770:I770" si="150">D734</f>
        <v>0</v>
      </c>
      <c r="E770" s="736" t="str">
        <f t="shared" si="150"/>
        <v/>
      </c>
      <c r="F770" s="736" t="str">
        <f t="shared" si="150"/>
        <v/>
      </c>
      <c r="G770" s="736">
        <f t="shared" si="150"/>
        <v>0</v>
      </c>
      <c r="H770" s="736">
        <f t="shared" si="150"/>
        <v>0</v>
      </c>
      <c r="I770" s="736" t="str">
        <f t="shared" si="150"/>
        <v/>
      </c>
      <c r="Q770" s="23"/>
    </row>
    <row r="771" spans="1:53" ht="18" customHeight="1" x14ac:dyDescent="0.25">
      <c r="C771" s="736" t="str">
        <f t="shared" si="148"/>
        <v/>
      </c>
      <c r="D771" s="736">
        <f t="shared" ref="D771:I771" si="151">D735</f>
        <v>0</v>
      </c>
      <c r="E771" s="736" t="str">
        <f t="shared" si="151"/>
        <v/>
      </c>
      <c r="F771" s="736" t="str">
        <f t="shared" si="151"/>
        <v/>
      </c>
      <c r="G771" s="736">
        <f t="shared" si="151"/>
        <v>0</v>
      </c>
      <c r="H771" s="736">
        <f t="shared" si="151"/>
        <v>0</v>
      </c>
      <c r="I771" s="736" t="str">
        <f t="shared" si="151"/>
        <v/>
      </c>
      <c r="Q771" s="23"/>
    </row>
    <row r="772" spans="1:53" ht="18" customHeight="1" x14ac:dyDescent="0.25">
      <c r="C772" s="736" t="str">
        <f t="shared" si="148"/>
        <v/>
      </c>
      <c r="D772" s="736">
        <f t="shared" ref="D772:I772" si="152">D736</f>
        <v>0</v>
      </c>
      <c r="E772" s="736" t="str">
        <f t="shared" si="152"/>
        <v/>
      </c>
      <c r="F772" s="736" t="str">
        <f t="shared" si="152"/>
        <v/>
      </c>
      <c r="G772" s="736">
        <f t="shared" si="152"/>
        <v>0</v>
      </c>
      <c r="H772" s="736">
        <f t="shared" si="152"/>
        <v>0</v>
      </c>
      <c r="I772" s="736" t="str">
        <f t="shared" si="152"/>
        <v/>
      </c>
      <c r="Q772" s="23"/>
    </row>
    <row r="773" spans="1:53" ht="18" customHeight="1" x14ac:dyDescent="0.25">
      <c r="C773" s="736" t="str">
        <f t="shared" si="148"/>
        <v/>
      </c>
      <c r="D773" s="736">
        <f t="shared" ref="D773:I773" si="153">D737</f>
        <v>0</v>
      </c>
      <c r="E773" s="736" t="str">
        <f t="shared" si="153"/>
        <v/>
      </c>
      <c r="F773" s="736" t="str">
        <f t="shared" si="153"/>
        <v/>
      </c>
      <c r="G773" s="736">
        <f t="shared" si="153"/>
        <v>0</v>
      </c>
      <c r="H773" s="736">
        <f t="shared" si="153"/>
        <v>0</v>
      </c>
      <c r="I773" s="736" t="str">
        <f t="shared" si="153"/>
        <v/>
      </c>
      <c r="Q773" s="23"/>
    </row>
    <row r="774" spans="1:53" ht="18" customHeight="1" x14ac:dyDescent="0.25">
      <c r="C774" s="736" t="str">
        <f t="shared" si="148"/>
        <v/>
      </c>
      <c r="D774" s="736">
        <f t="shared" ref="D774:I774" si="154">D738</f>
        <v>0</v>
      </c>
      <c r="E774" s="736" t="str">
        <f t="shared" si="154"/>
        <v/>
      </c>
      <c r="F774" s="736" t="str">
        <f t="shared" si="154"/>
        <v/>
      </c>
      <c r="G774" s="736">
        <f t="shared" si="154"/>
        <v>0</v>
      </c>
      <c r="H774" s="736">
        <f t="shared" si="154"/>
        <v>0</v>
      </c>
      <c r="I774" s="736" t="str">
        <f t="shared" si="154"/>
        <v/>
      </c>
      <c r="Q774" s="23"/>
    </row>
    <row r="775" spans="1:53" ht="18" customHeight="1" x14ac:dyDescent="0.25">
      <c r="C775" s="736" t="str">
        <f t="shared" si="148"/>
        <v/>
      </c>
      <c r="D775" s="736">
        <f t="shared" ref="D775:I775" si="155">D739</f>
        <v>0</v>
      </c>
      <c r="E775" s="736" t="str">
        <f t="shared" si="155"/>
        <v/>
      </c>
      <c r="F775" s="736" t="str">
        <f t="shared" si="155"/>
        <v/>
      </c>
      <c r="G775" s="736">
        <f t="shared" si="155"/>
        <v>0</v>
      </c>
      <c r="H775" s="736">
        <f t="shared" si="155"/>
        <v>0</v>
      </c>
      <c r="I775" s="736" t="str">
        <f t="shared" si="155"/>
        <v/>
      </c>
      <c r="Q775" s="23"/>
    </row>
    <row r="776" spans="1:53" ht="18" customHeight="1" x14ac:dyDescent="0.25">
      <c r="C776" s="202"/>
      <c r="D776" s="202"/>
      <c r="E776" s="202"/>
      <c r="F776" s="744"/>
      <c r="G776" s="204"/>
      <c r="H776" s="204"/>
      <c r="I776" s="205"/>
      <c r="Q776" s="23"/>
    </row>
    <row r="777" spans="1:53" ht="18" customHeight="1" x14ac:dyDescent="0.25"/>
    <row r="778" spans="1:53" s="26" customFormat="1" ht="18" customHeight="1" x14ac:dyDescent="0.35">
      <c r="A778" s="95" t="s">
        <v>18</v>
      </c>
      <c r="B778" s="99" t="s">
        <v>652</v>
      </c>
      <c r="C778" s="27"/>
      <c r="D778" s="27"/>
      <c r="E778" s="27"/>
      <c r="F778" s="27"/>
      <c r="G778" s="27"/>
      <c r="H778" s="27"/>
      <c r="I778" s="27"/>
      <c r="J778" s="27"/>
      <c r="K778" s="27"/>
      <c r="L778" s="27"/>
      <c r="M778" s="27"/>
      <c r="Q778" s="77"/>
      <c r="AG778" s="77"/>
    </row>
    <row r="779" spans="1:53" ht="18" customHeight="1" x14ac:dyDescent="0.25"/>
    <row r="780" spans="1:53" ht="18" customHeight="1" x14ac:dyDescent="0.25">
      <c r="D780" s="169" t="s">
        <v>815</v>
      </c>
      <c r="E780" s="169" t="s">
        <v>816</v>
      </c>
      <c r="F780" s="169" t="s">
        <v>817</v>
      </c>
      <c r="G780" s="169" t="s">
        <v>818</v>
      </c>
    </row>
    <row r="781" spans="1:53" ht="18" customHeight="1" x14ac:dyDescent="0.25">
      <c r="B781" s="23">
        <v>10</v>
      </c>
      <c r="C781" s="123" t="s">
        <v>789</v>
      </c>
      <c r="D781" s="170">
        <v>0</v>
      </c>
      <c r="E781" s="170">
        <v>0</v>
      </c>
      <c r="F781" s="170">
        <v>0</v>
      </c>
      <c r="G781" s="170">
        <v>0</v>
      </c>
      <c r="J781" s="32"/>
      <c r="K781" s="32"/>
      <c r="Q781" s="23"/>
      <c r="R781" s="24"/>
      <c r="AG781" s="23"/>
      <c r="AH781" s="24"/>
    </row>
    <row r="782" spans="1:53" ht="18" customHeight="1" x14ac:dyDescent="0.25">
      <c r="A782" s="96"/>
      <c r="B782" s="83"/>
      <c r="C782" s="80"/>
      <c r="D782" s="80"/>
      <c r="E782" s="80"/>
      <c r="F782" s="80"/>
      <c r="G782" s="168">
        <f>D781+E781*$H$13/1000+F781*$H$14/1000</f>
        <v>0</v>
      </c>
      <c r="H782" s="80"/>
      <c r="J782" s="82"/>
      <c r="K782" s="82"/>
      <c r="L782" s="82"/>
      <c r="M782" s="82"/>
      <c r="N782" s="82"/>
      <c r="O782" s="82"/>
      <c r="P782" s="80"/>
      <c r="Q782" s="80"/>
      <c r="R782" s="80"/>
      <c r="S782" s="80"/>
      <c r="T782" s="80"/>
      <c r="U782" s="80"/>
      <c r="V782" s="82"/>
      <c r="W782" s="82"/>
      <c r="X782" s="82"/>
      <c r="Y782" s="82"/>
      <c r="Z782" s="82"/>
      <c r="AA782" s="82"/>
      <c r="AB782" s="80"/>
      <c r="AC782" s="80"/>
      <c r="AD782" s="80"/>
      <c r="AE782" s="80"/>
      <c r="AF782" s="80"/>
      <c r="AG782" s="80"/>
      <c r="AH782" s="82"/>
      <c r="AI782" s="82"/>
      <c r="AJ782" s="82"/>
      <c r="AK782" s="82"/>
      <c r="AL782" s="82"/>
      <c r="AM782" s="82"/>
      <c r="AN782" s="80"/>
      <c r="AO782" s="80"/>
      <c r="AP782" s="80"/>
      <c r="AQ782" s="80"/>
      <c r="AR782" s="80"/>
      <c r="AS782" s="80"/>
      <c r="AT782" s="82"/>
      <c r="AU782" s="82"/>
      <c r="AV782" s="82"/>
      <c r="AW782" s="82"/>
      <c r="AX782" s="82"/>
      <c r="AY782" s="82"/>
      <c r="AZ782" s="80"/>
      <c r="BA782" s="80"/>
    </row>
    <row r="783" spans="1:53" ht="18" customHeight="1" x14ac:dyDescent="0.25"/>
    <row r="784" spans="1:53" ht="18" customHeight="1" x14ac:dyDescent="0.25">
      <c r="B784" s="109" t="s">
        <v>740</v>
      </c>
    </row>
    <row r="785" spans="1:34" ht="18" customHeight="1" x14ac:dyDescent="0.25">
      <c r="B785" s="109"/>
    </row>
    <row r="786" spans="1:34" ht="18" customHeight="1" x14ac:dyDescent="0.25">
      <c r="C786" s="112" t="s">
        <v>136</v>
      </c>
      <c r="D786" s="23" t="s">
        <v>982</v>
      </c>
    </row>
    <row r="787" spans="1:34" ht="18" customHeight="1" x14ac:dyDescent="0.25">
      <c r="C787" s="160" t="s">
        <v>137</v>
      </c>
    </row>
    <row r="788" spans="1:34" ht="18" customHeight="1" x14ac:dyDescent="0.25">
      <c r="C788" s="160" t="s">
        <v>139</v>
      </c>
    </row>
    <row r="789" spans="1:34" ht="18" customHeight="1" x14ac:dyDescent="0.25">
      <c r="C789" s="160" t="s">
        <v>140</v>
      </c>
    </row>
    <row r="790" spans="1:34" ht="18" customHeight="1" x14ac:dyDescent="0.25">
      <c r="C790" s="161" t="s">
        <v>138</v>
      </c>
    </row>
    <row r="791" spans="1:34" ht="18" customHeight="1" x14ac:dyDescent="0.25"/>
    <row r="792" spans="1:34" ht="18" customHeight="1" x14ac:dyDescent="0.25">
      <c r="C792" s="43"/>
    </row>
    <row r="793" spans="1:34" ht="18" customHeight="1" x14ac:dyDescent="0.25">
      <c r="C793" s="43"/>
      <c r="D793" s="45"/>
    </row>
    <row r="794" spans="1:34" s="26" customFormat="1" ht="18" customHeight="1" x14ac:dyDescent="0.35">
      <c r="A794" s="95" t="s">
        <v>19</v>
      </c>
      <c r="B794" s="99" t="s">
        <v>711</v>
      </c>
      <c r="C794" s="27"/>
      <c r="D794" s="27"/>
      <c r="E794" s="27"/>
      <c r="F794" s="27"/>
      <c r="G794" s="27"/>
      <c r="H794" s="27"/>
      <c r="I794" s="27"/>
      <c r="J794" s="27"/>
      <c r="K794" s="27"/>
      <c r="L794" s="27"/>
      <c r="M794" s="27"/>
      <c r="O794" s="8"/>
      <c r="P794" s="23"/>
      <c r="Q794" s="23"/>
      <c r="R794" s="23"/>
      <c r="S794" s="23"/>
      <c r="AG794" s="77"/>
    </row>
    <row r="795" spans="1:34" ht="18" customHeight="1" x14ac:dyDescent="0.25">
      <c r="O795" s="8"/>
      <c r="Q795" s="23"/>
      <c r="S795" s="43"/>
    </row>
    <row r="796" spans="1:34" ht="18" customHeight="1" x14ac:dyDescent="0.25">
      <c r="I796" s="32"/>
      <c r="J796" s="32"/>
      <c r="O796" s="8"/>
      <c r="Q796" s="23"/>
      <c r="S796" s="43"/>
    </row>
    <row r="797" spans="1:34" ht="18" customHeight="1" x14ac:dyDescent="0.25">
      <c r="B797" s="131" t="s">
        <v>697</v>
      </c>
      <c r="C797" s="131"/>
      <c r="D797" s="131"/>
      <c r="E797" s="131"/>
      <c r="F797" s="131"/>
      <c r="G797" s="131"/>
      <c r="H797" s="131"/>
      <c r="I797" s="131"/>
      <c r="J797" s="131"/>
      <c r="K797" s="131"/>
      <c r="O797" s="8"/>
      <c r="Q797" s="23"/>
      <c r="S797" s="43"/>
    </row>
    <row r="798" spans="1:34" ht="18" customHeight="1" x14ac:dyDescent="0.25">
      <c r="B798" s="8"/>
      <c r="C798" s="8"/>
      <c r="D798" s="8"/>
      <c r="E798" s="8"/>
      <c r="F798" s="8"/>
      <c r="G798" s="8"/>
      <c r="H798" s="8"/>
      <c r="I798" s="8"/>
      <c r="J798" s="8"/>
      <c r="K798" s="8"/>
      <c r="O798" s="8"/>
      <c r="Q798" s="23"/>
      <c r="S798" s="43"/>
    </row>
    <row r="799" spans="1:34" ht="18" customHeight="1" x14ac:dyDescent="0.25">
      <c r="D799" s="169" t="s">
        <v>815</v>
      </c>
      <c r="E799" s="169" t="s">
        <v>816</v>
      </c>
      <c r="F799" s="169" t="s">
        <v>817</v>
      </c>
      <c r="G799" s="169" t="s">
        <v>818</v>
      </c>
    </row>
    <row r="800" spans="1:34" ht="18" customHeight="1" x14ac:dyDescent="0.25">
      <c r="B800" s="23">
        <v>11</v>
      </c>
      <c r="C800" s="123" t="s">
        <v>812</v>
      </c>
      <c r="D800" s="179" t="s">
        <v>131</v>
      </c>
      <c r="E800" s="179" t="s">
        <v>131</v>
      </c>
      <c r="F800" s="179" t="s">
        <v>131</v>
      </c>
      <c r="G800" s="170">
        <f ca="1">ROUND(H857,2)</f>
        <v>0</v>
      </c>
      <c r="J800" s="32"/>
      <c r="K800" s="32"/>
      <c r="O800" s="8"/>
      <c r="Q800" s="23"/>
      <c r="S800" s="43"/>
      <c r="AG800" s="23"/>
      <c r="AH800" s="24"/>
    </row>
    <row r="801" spans="1:53" ht="18" customHeight="1" x14ac:dyDescent="0.25">
      <c r="A801" s="96"/>
      <c r="B801" s="83"/>
      <c r="C801" s="80"/>
      <c r="D801" s="80"/>
      <c r="E801" s="80"/>
      <c r="F801" s="80"/>
      <c r="G801" s="168"/>
      <c r="H801" s="80"/>
      <c r="J801" s="82"/>
      <c r="K801" s="82"/>
      <c r="L801" s="82"/>
      <c r="M801" s="82"/>
      <c r="N801" s="82"/>
      <c r="O801" s="82"/>
      <c r="P801" s="80"/>
      <c r="Q801" s="80"/>
      <c r="R801" s="80"/>
      <c r="S801" s="80"/>
      <c r="T801" s="80"/>
      <c r="U801" s="80"/>
      <c r="V801" s="82"/>
      <c r="W801" s="82"/>
      <c r="X801" s="82"/>
      <c r="Y801" s="82"/>
      <c r="Z801" s="82"/>
      <c r="AA801" s="82"/>
      <c r="AB801" s="80"/>
      <c r="AC801" s="80"/>
      <c r="AD801" s="80"/>
      <c r="AE801" s="80"/>
      <c r="AF801" s="80"/>
      <c r="AG801" s="80"/>
      <c r="AH801" s="82"/>
      <c r="AI801" s="82"/>
      <c r="AJ801" s="82"/>
      <c r="AK801" s="82"/>
      <c r="AL801" s="82"/>
      <c r="AM801" s="82"/>
      <c r="AN801" s="80"/>
      <c r="AO801" s="80"/>
      <c r="AP801" s="80"/>
      <c r="AQ801" s="80"/>
      <c r="AR801" s="80"/>
      <c r="AS801" s="80"/>
      <c r="AT801" s="82"/>
      <c r="AU801" s="1265" t="s">
        <v>1668</v>
      </c>
      <c r="AV801" s="1265"/>
      <c r="AW801" s="82"/>
      <c r="AX801" s="82"/>
      <c r="AY801" s="82"/>
      <c r="AZ801" s="80"/>
      <c r="BA801" s="80"/>
    </row>
    <row r="802" spans="1:53" ht="18" customHeight="1" x14ac:dyDescent="0.25">
      <c r="J802" s="32"/>
      <c r="K802" s="32"/>
      <c r="O802" s="8"/>
      <c r="Q802" s="23"/>
      <c r="S802" s="43"/>
      <c r="AG802" s="23"/>
      <c r="AH802" s="24"/>
      <c r="AU802" s="975" t="s">
        <v>1669</v>
      </c>
      <c r="AV802" s="975" t="s">
        <v>1670</v>
      </c>
    </row>
    <row r="803" spans="1:53" x14ac:dyDescent="0.25">
      <c r="A803" s="108"/>
      <c r="B803" s="109" t="s">
        <v>808</v>
      </c>
      <c r="F803" s="133"/>
      <c r="O803" s="8"/>
      <c r="Q803" s="23"/>
      <c r="S803" s="43"/>
      <c r="AG803" s="23"/>
    </row>
    <row r="804" spans="1:53" ht="18" customHeight="1" x14ac:dyDescent="0.25">
      <c r="G804" s="19" t="s">
        <v>1633</v>
      </c>
      <c r="J804" s="118" t="s">
        <v>1634</v>
      </c>
      <c r="Q804" s="8"/>
      <c r="S804" s="49"/>
      <c r="T804" s="43"/>
      <c r="U804" s="43"/>
      <c r="W804" s="24"/>
      <c r="AG804" s="23"/>
      <c r="AM804" s="68"/>
      <c r="AW804" s="118" t="s">
        <v>772</v>
      </c>
    </row>
    <row r="805" spans="1:53" ht="18" customHeight="1" x14ac:dyDescent="0.25">
      <c r="C805" s="94" t="s">
        <v>155</v>
      </c>
      <c r="D805" s="94" t="s">
        <v>216</v>
      </c>
      <c r="E805" s="94" t="s">
        <v>517</v>
      </c>
      <c r="F805" s="94" t="s">
        <v>966</v>
      </c>
      <c r="G805" s="94" t="s">
        <v>217</v>
      </c>
      <c r="H805" s="94" t="s">
        <v>218</v>
      </c>
      <c r="J805" s="122" t="s">
        <v>173</v>
      </c>
      <c r="K805" s="122" t="s">
        <v>174</v>
      </c>
      <c r="M805" s="112" t="s">
        <v>754</v>
      </c>
      <c r="N805" s="112" t="s">
        <v>755</v>
      </c>
      <c r="O805" s="112" t="s">
        <v>752</v>
      </c>
      <c r="P805" s="112" t="s">
        <v>753</v>
      </c>
      <c r="Q805" s="112" t="s">
        <v>750</v>
      </c>
      <c r="R805" s="112" t="s">
        <v>751</v>
      </c>
      <c r="S805" s="112" t="s">
        <v>748</v>
      </c>
      <c r="T805" s="112" t="s">
        <v>749</v>
      </c>
      <c r="U805" s="112" t="s">
        <v>746</v>
      </c>
      <c r="V805" s="112" t="s">
        <v>747</v>
      </c>
      <c r="W805" s="112" t="s">
        <v>111</v>
      </c>
      <c r="X805" s="112" t="s">
        <v>108</v>
      </c>
      <c r="Y805" s="112" t="s">
        <v>112</v>
      </c>
      <c r="Z805" s="112" t="s">
        <v>95</v>
      </c>
      <c r="AA805" s="112" t="s">
        <v>151</v>
      </c>
      <c r="AB805" s="112" t="s">
        <v>152</v>
      </c>
      <c r="AC805" s="112" t="s">
        <v>178</v>
      </c>
      <c r="AD805" s="112" t="s">
        <v>179</v>
      </c>
      <c r="AE805" s="112" t="s">
        <v>213</v>
      </c>
      <c r="AF805" s="112" t="s">
        <v>214</v>
      </c>
      <c r="AG805" s="112" t="s">
        <v>300</v>
      </c>
      <c r="AH805" s="112" t="s">
        <v>301</v>
      </c>
      <c r="AI805" s="112" t="s">
        <v>345</v>
      </c>
      <c r="AJ805" s="112" t="s">
        <v>346</v>
      </c>
      <c r="AK805" s="112" t="s">
        <v>215</v>
      </c>
      <c r="AL805" s="112" t="s">
        <v>402</v>
      </c>
      <c r="AM805" s="112" t="s">
        <v>511</v>
      </c>
      <c r="AN805" s="112" t="s">
        <v>512</v>
      </c>
      <c r="AO805" s="112" t="s">
        <v>756</v>
      </c>
      <c r="AP805" s="112" t="s">
        <v>757</v>
      </c>
      <c r="AQ805" s="112" t="s">
        <v>1402</v>
      </c>
      <c r="AR805" s="112" t="s">
        <v>1403</v>
      </c>
      <c r="AS805" s="112" t="s">
        <v>1479</v>
      </c>
      <c r="AT805" s="112" t="s">
        <v>1447</v>
      </c>
      <c r="AU805" s="972" t="s">
        <v>1635</v>
      </c>
      <c r="AV805" s="972" t="s">
        <v>1636</v>
      </c>
    </row>
    <row r="806" spans="1:53" ht="18" customHeight="1" x14ac:dyDescent="0.25">
      <c r="C806" s="174" t="s">
        <v>220</v>
      </c>
      <c r="D806" s="174"/>
      <c r="E806" s="174"/>
      <c r="F806" s="174"/>
      <c r="G806" s="174"/>
      <c r="H806" s="174" t="s">
        <v>219</v>
      </c>
      <c r="J806" s="42" t="e">
        <f t="shared" ref="J806:J828" ca="1" si="156">INDIRECT("_Com"&amp;$D$8)</f>
        <v>#REF!</v>
      </c>
      <c r="K806" s="66" t="e">
        <f t="shared" ref="K806:K828" ca="1" si="157">INDIRECT("_Mix"&amp;$D$8)</f>
        <v>#REF!</v>
      </c>
      <c r="M806" s="113" t="s">
        <v>37</v>
      </c>
      <c r="N806" s="115">
        <v>0</v>
      </c>
      <c r="O806" s="113" t="s">
        <v>37</v>
      </c>
      <c r="P806" s="115">
        <v>0</v>
      </c>
      <c r="Q806" s="113" t="s">
        <v>37</v>
      </c>
      <c r="R806" s="115">
        <v>0</v>
      </c>
      <c r="S806" s="113" t="s">
        <v>37</v>
      </c>
      <c r="T806" s="115">
        <v>0</v>
      </c>
      <c r="U806" s="113" t="s">
        <v>37</v>
      </c>
      <c r="V806" s="115">
        <v>0</v>
      </c>
      <c r="W806" s="69" t="s">
        <v>37</v>
      </c>
      <c r="X806" s="70">
        <v>0</v>
      </c>
      <c r="Y806" s="69" t="s">
        <v>37</v>
      </c>
      <c r="Z806" s="70">
        <v>0</v>
      </c>
      <c r="AA806" s="69" t="s">
        <v>37</v>
      </c>
      <c r="AB806" s="71">
        <v>0</v>
      </c>
      <c r="AC806" s="69" t="s">
        <v>37</v>
      </c>
      <c r="AD806" s="72">
        <v>0</v>
      </c>
      <c r="AE806" s="69" t="s">
        <v>37</v>
      </c>
      <c r="AF806" s="72">
        <v>0</v>
      </c>
      <c r="AG806" s="69" t="s">
        <v>316</v>
      </c>
      <c r="AH806" s="72">
        <v>0.34000000357627869</v>
      </c>
      <c r="AI806" s="69" t="s">
        <v>347</v>
      </c>
      <c r="AJ806" s="72">
        <v>0</v>
      </c>
      <c r="AK806" s="69" t="s">
        <v>236</v>
      </c>
      <c r="AL806" s="72">
        <v>0</v>
      </c>
      <c r="AM806" s="73" t="s">
        <v>37</v>
      </c>
      <c r="AN806" s="74">
        <v>0</v>
      </c>
      <c r="AO806" s="69" t="s">
        <v>998</v>
      </c>
      <c r="AP806" s="72">
        <v>0.25900000000000001</v>
      </c>
      <c r="AQ806" s="724" t="s">
        <v>998</v>
      </c>
      <c r="AR806" s="725">
        <v>0.27300000000000002</v>
      </c>
      <c r="AS806" s="791" t="s">
        <v>998</v>
      </c>
      <c r="AT806" s="792">
        <v>0.25900000000000001</v>
      </c>
      <c r="AU806" s="973" t="s">
        <v>998</v>
      </c>
      <c r="AV806" s="974">
        <v>0.28299999999999997</v>
      </c>
    </row>
    <row r="807" spans="1:53" ht="18" customHeight="1" x14ac:dyDescent="0.25">
      <c r="C807" s="40" t="str">
        <f>IF(ISTEXT('7.Electricidad y otras energías'!E27),'7.Electricidad y otras energías'!E27,"")</f>
        <v/>
      </c>
      <c r="D807" s="40" t="str">
        <f>IF(ISTEXT('7.Electricidad y otras energías'!F27),'7.Electricidad y otras energías'!F27,"")</f>
        <v/>
      </c>
      <c r="E807" s="40">
        <f>'7.Electricidad y otras energías'!G27</f>
        <v>0</v>
      </c>
      <c r="F807" s="290">
        <f>'7.Electricidad y otras energías'!H27</f>
        <v>0</v>
      </c>
      <c r="G807" s="304" t="str">
        <f t="shared" ref="G807:G828" ca="1" si="158">IFERROR((IF($E807=$G$864,$H$864,IF($E807=$G$865,$H$865,VLOOKUP(D807,$J$805:$K$1050,2,0)))),"")</f>
        <v/>
      </c>
      <c r="H807" s="67" t="str">
        <f t="shared" ref="H807:H828" ca="1" si="159">IF(ISNUMBER(F807*G807),F807*G807,"")</f>
        <v/>
      </c>
      <c r="J807" s="42" t="e">
        <f t="shared" ca="1" si="156"/>
        <v>#REF!</v>
      </c>
      <c r="K807" s="66" t="e">
        <f t="shared" ca="1" si="157"/>
        <v>#REF!</v>
      </c>
      <c r="M807" s="113" t="s">
        <v>758</v>
      </c>
      <c r="N807" s="115">
        <v>0</v>
      </c>
      <c r="O807" s="113" t="s">
        <v>758</v>
      </c>
      <c r="P807" s="115">
        <v>0</v>
      </c>
      <c r="Q807" s="113" t="s">
        <v>758</v>
      </c>
      <c r="R807" s="115">
        <v>0</v>
      </c>
      <c r="S807" s="114" t="s">
        <v>96</v>
      </c>
      <c r="T807" s="115">
        <v>0.33</v>
      </c>
      <c r="U807" s="113" t="s">
        <v>110</v>
      </c>
      <c r="V807" s="115">
        <v>0.36</v>
      </c>
      <c r="W807" s="69" t="s">
        <v>31</v>
      </c>
      <c r="X807" s="70">
        <v>0.38999998569488525</v>
      </c>
      <c r="Y807" s="69" t="s">
        <v>31</v>
      </c>
      <c r="Z807" s="70">
        <v>0.25</v>
      </c>
      <c r="AA807" s="69" t="s">
        <v>160</v>
      </c>
      <c r="AB807" s="71">
        <v>0.37000000476837158</v>
      </c>
      <c r="AC807" s="69" t="s">
        <v>180</v>
      </c>
      <c r="AD807" s="72">
        <v>0.40000000596046448</v>
      </c>
      <c r="AE807" s="69" t="s">
        <v>236</v>
      </c>
      <c r="AF807" s="72">
        <v>0</v>
      </c>
      <c r="AG807" s="69" t="s">
        <v>37</v>
      </c>
      <c r="AH807" s="72">
        <v>0</v>
      </c>
      <c r="AI807" s="69" t="s">
        <v>37</v>
      </c>
      <c r="AJ807" s="72">
        <v>0</v>
      </c>
      <c r="AK807" s="69" t="s">
        <v>37</v>
      </c>
      <c r="AL807" s="72">
        <v>0</v>
      </c>
      <c r="AM807" s="73" t="s">
        <v>236</v>
      </c>
      <c r="AN807" s="74">
        <v>0</v>
      </c>
      <c r="AO807" s="69" t="s">
        <v>999</v>
      </c>
      <c r="AP807" s="72">
        <v>6.8000000000000005E-2</v>
      </c>
      <c r="AQ807" s="724" t="s">
        <v>1000</v>
      </c>
      <c r="AR807" s="725">
        <v>0</v>
      </c>
      <c r="AS807" s="791" t="s">
        <v>1000</v>
      </c>
      <c r="AT807" s="792">
        <v>0</v>
      </c>
      <c r="AU807" s="973" t="s">
        <v>1637</v>
      </c>
      <c r="AV807" s="974">
        <v>0</v>
      </c>
    </row>
    <row r="808" spans="1:53" ht="18" customHeight="1" x14ac:dyDescent="0.25">
      <c r="C808" s="40" t="str">
        <f>IF(ISTEXT('7.Electricidad y otras energías'!E28),'7.Electricidad y otras energías'!E28,"")</f>
        <v/>
      </c>
      <c r="D808" s="40" t="str">
        <f>IF(ISTEXT('7.Electricidad y otras energías'!F28),'7.Electricidad y otras energías'!F28,"")</f>
        <v/>
      </c>
      <c r="E808" s="40">
        <f>'7.Electricidad y otras energías'!G28</f>
        <v>0</v>
      </c>
      <c r="F808" s="290">
        <f>'7.Electricidad y otras energías'!H28</f>
        <v>0</v>
      </c>
      <c r="G808" s="304" t="str">
        <f t="shared" ca="1" si="158"/>
        <v/>
      </c>
      <c r="H808" s="67" t="str">
        <f t="shared" ca="1" si="159"/>
        <v/>
      </c>
      <c r="J808" s="42" t="e">
        <f t="shared" ca="1" si="156"/>
        <v>#REF!</v>
      </c>
      <c r="K808" s="66" t="e">
        <f t="shared" ca="1" si="157"/>
        <v>#REF!</v>
      </c>
      <c r="M808" s="114" t="s">
        <v>96</v>
      </c>
      <c r="N808" s="115">
        <v>0.38</v>
      </c>
      <c r="O808" s="113" t="s">
        <v>96</v>
      </c>
      <c r="P808" s="115">
        <v>0.38</v>
      </c>
      <c r="Q808" s="113" t="s">
        <v>96</v>
      </c>
      <c r="R808" s="115">
        <v>0.34000000357627869</v>
      </c>
      <c r="S808" s="114" t="s">
        <v>765</v>
      </c>
      <c r="T808" s="115">
        <v>0.13</v>
      </c>
      <c r="U808" s="113" t="s">
        <v>31</v>
      </c>
      <c r="V808" s="115">
        <v>0.35</v>
      </c>
      <c r="W808" s="69" t="s">
        <v>26</v>
      </c>
      <c r="X808" s="70">
        <v>0.40000000596046448</v>
      </c>
      <c r="Y808" s="69" t="s">
        <v>97</v>
      </c>
      <c r="Z808" s="70">
        <v>2.9999999329447746E-2</v>
      </c>
      <c r="AA808" s="69" t="s">
        <v>161</v>
      </c>
      <c r="AB808" s="71">
        <v>0.28999999165534973</v>
      </c>
      <c r="AC808" s="69" t="s">
        <v>181</v>
      </c>
      <c r="AD808" s="72">
        <v>0</v>
      </c>
      <c r="AE808" s="69" t="s">
        <v>237</v>
      </c>
      <c r="AF808" s="72">
        <v>0.33000001311302185</v>
      </c>
      <c r="AG808" s="69" t="s">
        <v>236</v>
      </c>
      <c r="AH808" s="72">
        <v>7.0000000298023224E-2</v>
      </c>
      <c r="AI808" s="69" t="s">
        <v>236</v>
      </c>
      <c r="AJ808" s="72">
        <v>0</v>
      </c>
      <c r="AK808" s="69" t="s">
        <v>319</v>
      </c>
      <c r="AL808" s="72">
        <v>0.28999999165534973</v>
      </c>
      <c r="AM808" s="73" t="s">
        <v>319</v>
      </c>
      <c r="AN808" s="74">
        <v>0</v>
      </c>
      <c r="AO808" s="69" t="s">
        <v>1000</v>
      </c>
      <c r="AP808" s="72">
        <v>0</v>
      </c>
      <c r="AQ808" s="724" t="s">
        <v>319</v>
      </c>
      <c r="AR808" s="725">
        <v>0.27200000000000002</v>
      </c>
      <c r="AS808" s="791" t="s">
        <v>1448</v>
      </c>
      <c r="AT808" s="792">
        <v>0</v>
      </c>
      <c r="AU808" s="973" t="s">
        <v>1000</v>
      </c>
      <c r="AV808" s="974">
        <v>0</v>
      </c>
    </row>
    <row r="809" spans="1:53" ht="18" customHeight="1" x14ac:dyDescent="0.25">
      <c r="C809" s="40" t="str">
        <f>IF(ISTEXT('7.Electricidad y otras energías'!E29),'7.Electricidad y otras energías'!E29,"")</f>
        <v/>
      </c>
      <c r="D809" s="40" t="str">
        <f>IF(ISTEXT('7.Electricidad y otras energías'!F29),'7.Electricidad y otras energías'!F29,"")</f>
        <v/>
      </c>
      <c r="E809" s="40">
        <f>'7.Electricidad y otras energías'!G29</f>
        <v>0</v>
      </c>
      <c r="F809" s="290">
        <f>'7.Electricidad y otras energías'!H29</f>
        <v>0</v>
      </c>
      <c r="G809" s="304" t="str">
        <f t="shared" ca="1" si="158"/>
        <v/>
      </c>
      <c r="H809" s="67" t="str">
        <f t="shared" ca="1" si="159"/>
        <v/>
      </c>
      <c r="J809" s="42" t="e">
        <f t="shared" ca="1" si="156"/>
        <v>#REF!</v>
      </c>
      <c r="K809" s="66" t="e">
        <f t="shared" ca="1" si="157"/>
        <v>#REF!</v>
      </c>
      <c r="M809" s="114" t="s">
        <v>759</v>
      </c>
      <c r="N809" s="115">
        <v>0.37</v>
      </c>
      <c r="O809" s="113" t="s">
        <v>765</v>
      </c>
      <c r="P809" s="115">
        <v>0</v>
      </c>
      <c r="Q809" s="113" t="s">
        <v>765</v>
      </c>
      <c r="R809" s="115">
        <v>0.17000000178813934</v>
      </c>
      <c r="S809" s="114" t="s">
        <v>766</v>
      </c>
      <c r="T809" s="115">
        <v>0</v>
      </c>
      <c r="U809" s="113" t="s">
        <v>26</v>
      </c>
      <c r="V809" s="115">
        <v>0.36</v>
      </c>
      <c r="W809" s="69" t="s">
        <v>96</v>
      </c>
      <c r="X809" s="70">
        <v>0.31000000238418579</v>
      </c>
      <c r="Y809" s="69" t="s">
        <v>98</v>
      </c>
      <c r="Z809" s="70">
        <v>0</v>
      </c>
      <c r="AA809" s="69" t="s">
        <v>162</v>
      </c>
      <c r="AB809" s="71">
        <v>0</v>
      </c>
      <c r="AC809" s="69" t="s">
        <v>182</v>
      </c>
      <c r="AD809" s="72">
        <v>0.40000000596046448</v>
      </c>
      <c r="AE809" s="69" t="s">
        <v>238</v>
      </c>
      <c r="AF809" s="72">
        <v>0</v>
      </c>
      <c r="AG809" s="69" t="s">
        <v>319</v>
      </c>
      <c r="AH809" s="72">
        <v>0.43000000715255737</v>
      </c>
      <c r="AI809" s="69" t="s">
        <v>319</v>
      </c>
      <c r="AJ809" s="72">
        <v>0.40999999642372131</v>
      </c>
      <c r="AK809" s="69" t="s">
        <v>237</v>
      </c>
      <c r="AL809" s="72">
        <v>0.11999999731779099</v>
      </c>
      <c r="AM809" s="73" t="s">
        <v>538</v>
      </c>
      <c r="AN809" s="74">
        <v>0</v>
      </c>
      <c r="AO809" s="69" t="s">
        <v>319</v>
      </c>
      <c r="AP809" s="72">
        <v>0</v>
      </c>
      <c r="AQ809" s="724" t="s">
        <v>1002</v>
      </c>
      <c r="AR809" s="725">
        <v>0.27300000000000002</v>
      </c>
      <c r="AS809" s="791" t="s">
        <v>319</v>
      </c>
      <c r="AT809" s="792">
        <v>0.26</v>
      </c>
      <c r="AU809" s="973" t="s">
        <v>1638</v>
      </c>
      <c r="AV809" s="974">
        <v>0</v>
      </c>
    </row>
    <row r="810" spans="1:53" ht="18" customHeight="1" x14ac:dyDescent="0.25">
      <c r="C810" s="40" t="str">
        <f>IF(ISTEXT('7.Electricidad y otras energías'!E30),'7.Electricidad y otras energías'!E30,"")</f>
        <v/>
      </c>
      <c r="D810" s="40" t="str">
        <f>IF(ISTEXT('7.Electricidad y otras energías'!F30),'7.Electricidad y otras energías'!F30,"")</f>
        <v/>
      </c>
      <c r="E810" s="40">
        <f>'7.Electricidad y otras energías'!G30</f>
        <v>0</v>
      </c>
      <c r="F810" s="290">
        <f>'7.Electricidad y otras energías'!H30</f>
        <v>0</v>
      </c>
      <c r="G810" s="304" t="str">
        <f t="shared" ca="1" si="158"/>
        <v/>
      </c>
      <c r="H810" s="67" t="str">
        <f t="shared" ca="1" si="159"/>
        <v/>
      </c>
      <c r="J810" s="42" t="e">
        <f t="shared" ca="1" si="156"/>
        <v>#REF!</v>
      </c>
      <c r="K810" s="66" t="e">
        <f t="shared" ca="1" si="157"/>
        <v>#REF!</v>
      </c>
      <c r="M810" s="114" t="s">
        <v>760</v>
      </c>
      <c r="N810" s="115">
        <v>0.18</v>
      </c>
      <c r="O810" s="113" t="s">
        <v>759</v>
      </c>
      <c r="P810" s="115">
        <v>0.37</v>
      </c>
      <c r="Q810" s="113" t="s">
        <v>766</v>
      </c>
      <c r="R810" s="115">
        <v>9.9999997764825821E-3</v>
      </c>
      <c r="S810" s="114" t="s">
        <v>759</v>
      </c>
      <c r="T810" s="115">
        <v>0.26</v>
      </c>
      <c r="U810" s="114" t="s">
        <v>96</v>
      </c>
      <c r="V810" s="115">
        <v>0.16</v>
      </c>
      <c r="W810" s="69" t="s">
        <v>443</v>
      </c>
      <c r="X810" s="70">
        <v>0.30000001192092896</v>
      </c>
      <c r="Y810" s="69" t="s">
        <v>99</v>
      </c>
      <c r="Z810" s="70">
        <v>0</v>
      </c>
      <c r="AA810" s="69" t="s">
        <v>97</v>
      </c>
      <c r="AB810" s="71">
        <v>0</v>
      </c>
      <c r="AC810" s="69" t="s">
        <v>161</v>
      </c>
      <c r="AD810" s="72">
        <v>0</v>
      </c>
      <c r="AE810" s="69" t="s">
        <v>320</v>
      </c>
      <c r="AF810" s="72">
        <v>0.30000001192092896</v>
      </c>
      <c r="AG810" s="69" t="s">
        <v>237</v>
      </c>
      <c r="AH810" s="72">
        <v>0.38999998569488525</v>
      </c>
      <c r="AI810" s="69" t="s">
        <v>237</v>
      </c>
      <c r="AJ810" s="72">
        <v>0.31000000238418579</v>
      </c>
      <c r="AK810" s="69" t="s">
        <v>455</v>
      </c>
      <c r="AL810" s="72">
        <v>3.9999999105930328E-2</v>
      </c>
      <c r="AM810" s="73" t="s">
        <v>237</v>
      </c>
      <c r="AN810" s="74">
        <v>0</v>
      </c>
      <c r="AO810" s="69" t="s">
        <v>1001</v>
      </c>
      <c r="AP810" s="72">
        <v>0.16900000000000001</v>
      </c>
      <c r="AQ810" s="724" t="s">
        <v>1003</v>
      </c>
      <c r="AR810" s="725">
        <v>0</v>
      </c>
      <c r="AS810" s="791" t="s">
        <v>1002</v>
      </c>
      <c r="AT810" s="792">
        <v>0.26</v>
      </c>
      <c r="AU810" s="973" t="s">
        <v>1448</v>
      </c>
      <c r="AV810" s="974">
        <v>0</v>
      </c>
    </row>
    <row r="811" spans="1:53" ht="18" customHeight="1" x14ac:dyDescent="0.25">
      <c r="C811" s="40" t="str">
        <f>IF(ISTEXT('7.Electricidad y otras energías'!E31),'7.Electricidad y otras energías'!E31,"")</f>
        <v/>
      </c>
      <c r="D811" s="40" t="str">
        <f>IF(ISTEXT('7.Electricidad y otras energías'!F31),'7.Electricidad y otras energías'!F31,"")</f>
        <v/>
      </c>
      <c r="E811" s="40">
        <f>'7.Electricidad y otras energías'!G31</f>
        <v>0</v>
      </c>
      <c r="F811" s="290">
        <f>'7.Electricidad y otras energías'!H31</f>
        <v>0</v>
      </c>
      <c r="G811" s="304" t="str">
        <f t="shared" ca="1" si="158"/>
        <v/>
      </c>
      <c r="H811" s="67" t="str">
        <f t="shared" ca="1" si="159"/>
        <v/>
      </c>
      <c r="J811" s="42" t="e">
        <f t="shared" ca="1" si="156"/>
        <v>#REF!</v>
      </c>
      <c r="K811" s="66" t="e">
        <f t="shared" ca="1" si="157"/>
        <v>#REF!</v>
      </c>
      <c r="M811" s="114" t="s">
        <v>33</v>
      </c>
      <c r="N811" s="115">
        <v>0.22</v>
      </c>
      <c r="O811" s="113" t="s">
        <v>33</v>
      </c>
      <c r="P811" s="115">
        <v>0.42</v>
      </c>
      <c r="Q811" s="113" t="s">
        <v>759</v>
      </c>
      <c r="R811" s="115">
        <v>0.2800000011920929</v>
      </c>
      <c r="S811" s="114" t="s">
        <v>36</v>
      </c>
      <c r="T811" s="115">
        <v>0</v>
      </c>
      <c r="U811" s="114" t="s">
        <v>765</v>
      </c>
      <c r="V811" s="115">
        <v>0.21</v>
      </c>
      <c r="W811" s="69" t="s">
        <v>445</v>
      </c>
      <c r="X811" s="70">
        <v>0</v>
      </c>
      <c r="Y811" s="69" t="s">
        <v>26</v>
      </c>
      <c r="Z811" s="70">
        <v>0.34999999403953552</v>
      </c>
      <c r="AA811" s="69" t="s">
        <v>163</v>
      </c>
      <c r="AB811" s="71">
        <v>0</v>
      </c>
      <c r="AC811" s="69" t="s">
        <v>162</v>
      </c>
      <c r="AD811" s="72">
        <v>0.25</v>
      </c>
      <c r="AE811" s="69" t="s">
        <v>180</v>
      </c>
      <c r="AF811" s="72">
        <v>0.36000001430511475</v>
      </c>
      <c r="AG811" s="69" t="s">
        <v>160</v>
      </c>
      <c r="AH811" s="72">
        <v>0.41999998688697815</v>
      </c>
      <c r="AI811" s="69" t="s">
        <v>455</v>
      </c>
      <c r="AJ811" s="72">
        <v>0.34999999403953552</v>
      </c>
      <c r="AK811" s="69" t="s">
        <v>403</v>
      </c>
      <c r="AL811" s="72">
        <v>0</v>
      </c>
      <c r="AM811" s="73" t="s">
        <v>455</v>
      </c>
      <c r="AN811" s="74">
        <v>0</v>
      </c>
      <c r="AO811" s="69" t="s">
        <v>1002</v>
      </c>
      <c r="AP811" s="72">
        <v>0.25900000000000001</v>
      </c>
      <c r="AQ811" s="724" t="s">
        <v>1004</v>
      </c>
      <c r="AR811" s="725">
        <v>1E-3</v>
      </c>
      <c r="AS811" s="791" t="s">
        <v>1003</v>
      </c>
      <c r="AT811" s="792">
        <v>0</v>
      </c>
      <c r="AU811" s="973" t="s">
        <v>319</v>
      </c>
      <c r="AV811" s="974">
        <v>0.28299999999999997</v>
      </c>
    </row>
    <row r="812" spans="1:53" ht="18" customHeight="1" x14ac:dyDescent="0.25">
      <c r="C812" s="40" t="str">
        <f>IF(ISTEXT('7.Electricidad y otras energías'!E32),'7.Electricidad y otras energías'!E32,"")</f>
        <v/>
      </c>
      <c r="D812" s="40" t="str">
        <f>IF(ISTEXT('7.Electricidad y otras energías'!F32),'7.Electricidad y otras energías'!F32,"")</f>
        <v/>
      </c>
      <c r="E812" s="40">
        <f>'7.Electricidad y otras energías'!G32</f>
        <v>0</v>
      </c>
      <c r="F812" s="290">
        <f>'7.Electricidad y otras energías'!H32</f>
        <v>0</v>
      </c>
      <c r="G812" s="304" t="str">
        <f t="shared" ca="1" si="158"/>
        <v/>
      </c>
      <c r="H812" s="67" t="str">
        <f t="shared" ca="1" si="159"/>
        <v/>
      </c>
      <c r="J812" s="42" t="e">
        <f t="shared" ca="1" si="156"/>
        <v>#REF!</v>
      </c>
      <c r="K812" s="66" t="e">
        <f t="shared" ca="1" si="157"/>
        <v>#REF!</v>
      </c>
      <c r="M812" s="114" t="s">
        <v>34</v>
      </c>
      <c r="N812" s="115">
        <v>0.21</v>
      </c>
      <c r="O812" s="113" t="s">
        <v>34</v>
      </c>
      <c r="P812" s="115">
        <v>0.19</v>
      </c>
      <c r="Q812" s="113" t="s">
        <v>29</v>
      </c>
      <c r="R812" s="115">
        <v>0.25999999046325684</v>
      </c>
      <c r="S812" s="114" t="s">
        <v>768</v>
      </c>
      <c r="T812" s="115">
        <v>0.21</v>
      </c>
      <c r="U812" s="114" t="s">
        <v>770</v>
      </c>
      <c r="V812" s="115">
        <v>0</v>
      </c>
      <c r="W812" s="69" t="s">
        <v>42</v>
      </c>
      <c r="X812" s="70">
        <v>0</v>
      </c>
      <c r="Y812" s="69" t="s">
        <v>443</v>
      </c>
      <c r="Z812" s="70">
        <v>0.25</v>
      </c>
      <c r="AA812" s="69" t="s">
        <v>164</v>
      </c>
      <c r="AB812" s="71">
        <v>0.37000000476837158</v>
      </c>
      <c r="AC812" s="69" t="s">
        <v>97</v>
      </c>
      <c r="AD812" s="72">
        <v>0</v>
      </c>
      <c r="AE812" s="69" t="s">
        <v>181</v>
      </c>
      <c r="AF812" s="72">
        <v>0</v>
      </c>
      <c r="AG812" s="69" t="s">
        <v>238</v>
      </c>
      <c r="AH812" s="72">
        <v>0</v>
      </c>
      <c r="AI812" s="69" t="s">
        <v>160</v>
      </c>
      <c r="AJ812" s="72">
        <v>0.36000001430511475</v>
      </c>
      <c r="AK812" s="69" t="s">
        <v>404</v>
      </c>
      <c r="AL812" s="72">
        <v>0</v>
      </c>
      <c r="AM812" s="73" t="s">
        <v>403</v>
      </c>
      <c r="AN812" s="74">
        <v>0</v>
      </c>
      <c r="AO812" s="69" t="s">
        <v>1003</v>
      </c>
      <c r="AP812" s="72">
        <v>0</v>
      </c>
      <c r="AQ812" s="724" t="s">
        <v>1388</v>
      </c>
      <c r="AR812" s="725">
        <v>0</v>
      </c>
      <c r="AS812" s="791" t="s">
        <v>1449</v>
      </c>
      <c r="AT812" s="792">
        <v>0</v>
      </c>
      <c r="AU812" s="973" t="s">
        <v>1002</v>
      </c>
      <c r="AV812" s="974">
        <v>0.26600000000000001</v>
      </c>
    </row>
    <row r="813" spans="1:53" ht="18" customHeight="1" x14ac:dyDescent="0.25">
      <c r="C813" s="40" t="str">
        <f>IF(ISTEXT('7.Electricidad y otras energías'!E33),'7.Electricidad y otras energías'!E33,"")</f>
        <v/>
      </c>
      <c r="D813" s="40" t="str">
        <f>IF(ISTEXT('7.Electricidad y otras energías'!F33),'7.Electricidad y otras energías'!F33,"")</f>
        <v/>
      </c>
      <c r="E813" s="40">
        <f>'7.Electricidad y otras energías'!G33</f>
        <v>0</v>
      </c>
      <c r="F813" s="290">
        <f>'7.Electricidad y otras energías'!H33</f>
        <v>0</v>
      </c>
      <c r="G813" s="304" t="str">
        <f t="shared" ca="1" si="158"/>
        <v/>
      </c>
      <c r="H813" s="67" t="str">
        <f t="shared" ca="1" si="159"/>
        <v/>
      </c>
      <c r="J813" s="42" t="e">
        <f t="shared" ca="1" si="156"/>
        <v>#REF!</v>
      </c>
      <c r="K813" s="66" t="e">
        <f t="shared" ca="1" si="157"/>
        <v>#REF!</v>
      </c>
      <c r="M813" s="114" t="s">
        <v>761</v>
      </c>
      <c r="N813" s="115">
        <v>0.4</v>
      </c>
      <c r="O813" s="113" t="s">
        <v>762</v>
      </c>
      <c r="P813" s="115">
        <v>0.34</v>
      </c>
      <c r="Q813" s="113" t="s">
        <v>33</v>
      </c>
      <c r="R813" s="115">
        <v>0.14000000059604645</v>
      </c>
      <c r="S813" s="114" t="s">
        <v>33</v>
      </c>
      <c r="T813" s="115">
        <v>0.06</v>
      </c>
      <c r="U813" s="114" t="s">
        <v>42</v>
      </c>
      <c r="V813" s="115">
        <v>0.19</v>
      </c>
      <c r="W813" s="69" t="s">
        <v>327</v>
      </c>
      <c r="X813" s="70">
        <v>0.37000000476837158</v>
      </c>
      <c r="Y813" s="69" t="s">
        <v>100</v>
      </c>
      <c r="Z813" s="70">
        <v>0</v>
      </c>
      <c r="AA813" s="69" t="s">
        <v>99</v>
      </c>
      <c r="AB813" s="71">
        <v>0</v>
      </c>
      <c r="AC813" s="69" t="s">
        <v>183</v>
      </c>
      <c r="AD813" s="72">
        <v>0.38999998569488525</v>
      </c>
      <c r="AE813" s="69" t="s">
        <v>239</v>
      </c>
      <c r="AF813" s="72">
        <v>0</v>
      </c>
      <c r="AG813" s="69" t="s">
        <v>320</v>
      </c>
      <c r="AH813" s="72">
        <v>0.31999999284744263</v>
      </c>
      <c r="AI813" s="69" t="s">
        <v>238</v>
      </c>
      <c r="AJ813" s="72">
        <v>0</v>
      </c>
      <c r="AK813" s="69" t="s">
        <v>160</v>
      </c>
      <c r="AL813" s="72">
        <v>0.27000001072883606</v>
      </c>
      <c r="AM813" s="73" t="s">
        <v>404</v>
      </c>
      <c r="AN813" s="74">
        <v>0</v>
      </c>
      <c r="AO813" s="69" t="s">
        <v>1004</v>
      </c>
      <c r="AP813" s="72">
        <v>0</v>
      </c>
      <c r="AQ813" s="724" t="s">
        <v>1006</v>
      </c>
      <c r="AR813" s="725">
        <v>0.215</v>
      </c>
      <c r="AS813" s="791" t="s">
        <v>1388</v>
      </c>
      <c r="AT813" s="792">
        <v>0</v>
      </c>
      <c r="AU813" s="973" t="s">
        <v>1003</v>
      </c>
      <c r="AV813" s="974">
        <v>0</v>
      </c>
    </row>
    <row r="814" spans="1:53" ht="18" customHeight="1" x14ac:dyDescent="0.25">
      <c r="C814" s="40" t="str">
        <f>IF(ISTEXT('7.Electricidad y otras energías'!E34),'7.Electricidad y otras energías'!E34,"")</f>
        <v/>
      </c>
      <c r="D814" s="40" t="str">
        <f>IF(ISTEXT('7.Electricidad y otras energías'!F34),'7.Electricidad y otras energías'!F34,"")</f>
        <v/>
      </c>
      <c r="E814" s="40">
        <f>'7.Electricidad y otras energías'!G34</f>
        <v>0</v>
      </c>
      <c r="F814" s="290">
        <f>'7.Electricidad y otras energías'!H34</f>
        <v>0</v>
      </c>
      <c r="G814" s="304" t="str">
        <f t="shared" ca="1" si="158"/>
        <v/>
      </c>
      <c r="H814" s="67" t="str">
        <f t="shared" ca="1" si="159"/>
        <v/>
      </c>
      <c r="J814" s="42" t="e">
        <f t="shared" ca="1" si="156"/>
        <v>#REF!</v>
      </c>
      <c r="K814" s="66" t="e">
        <f t="shared" ca="1" si="157"/>
        <v>#REF!</v>
      </c>
      <c r="M814" s="114" t="s">
        <v>762</v>
      </c>
      <c r="N814" s="115">
        <v>0.35</v>
      </c>
      <c r="O814" s="113" t="s">
        <v>763</v>
      </c>
      <c r="P814" s="115">
        <v>0.04</v>
      </c>
      <c r="Q814" s="113" t="s">
        <v>34</v>
      </c>
      <c r="R814" s="115">
        <v>0.14000000059604645</v>
      </c>
      <c r="S814" s="114" t="s">
        <v>34</v>
      </c>
      <c r="T814" s="115">
        <v>0.05</v>
      </c>
      <c r="U814" s="114" t="s">
        <v>759</v>
      </c>
      <c r="V814" s="115">
        <v>0.33</v>
      </c>
      <c r="W814" s="69" t="s">
        <v>36</v>
      </c>
      <c r="X814" s="70">
        <v>0</v>
      </c>
      <c r="Y814" s="69" t="s">
        <v>42</v>
      </c>
      <c r="Z814" s="70">
        <v>0</v>
      </c>
      <c r="AA814" s="69" t="s">
        <v>26</v>
      </c>
      <c r="AB814" s="71">
        <v>0.36000001430511475</v>
      </c>
      <c r="AC814" s="69" t="s">
        <v>163</v>
      </c>
      <c r="AD814" s="72">
        <v>0</v>
      </c>
      <c r="AE814" s="69" t="s">
        <v>182</v>
      </c>
      <c r="AF814" s="72">
        <v>0.36000001430511475</v>
      </c>
      <c r="AG814" s="69" t="s">
        <v>180</v>
      </c>
      <c r="AH814" s="72">
        <v>0.41999998688697815</v>
      </c>
      <c r="AI814" s="69" t="s">
        <v>348</v>
      </c>
      <c r="AJ814" s="72">
        <v>0.40999999642372131</v>
      </c>
      <c r="AK814" s="69" t="s">
        <v>238</v>
      </c>
      <c r="AL814" s="72">
        <v>0</v>
      </c>
      <c r="AM814" s="73" t="s">
        <v>160</v>
      </c>
      <c r="AN814" s="74">
        <v>0.18</v>
      </c>
      <c r="AO814" s="69" t="s">
        <v>1005</v>
      </c>
      <c r="AP814" s="72">
        <v>0</v>
      </c>
      <c r="AQ814" s="724" t="s">
        <v>405</v>
      </c>
      <c r="AR814" s="725">
        <v>0.252</v>
      </c>
      <c r="AS814" s="791" t="s">
        <v>1006</v>
      </c>
      <c r="AT814" s="792">
        <v>0.24</v>
      </c>
      <c r="AU814" s="973" t="s">
        <v>1449</v>
      </c>
      <c r="AV814" s="974">
        <v>0.28299999999999997</v>
      </c>
    </row>
    <row r="815" spans="1:53" ht="18" customHeight="1" x14ac:dyDescent="0.25">
      <c r="C815" s="40" t="str">
        <f>IF(ISTEXT('7.Electricidad y otras energías'!E35),'7.Electricidad y otras energías'!E35,"")</f>
        <v/>
      </c>
      <c r="D815" s="40" t="str">
        <f>IF(ISTEXT('7.Electricidad y otras energías'!F35),'7.Electricidad y otras energías'!F35,"")</f>
        <v/>
      </c>
      <c r="E815" s="40">
        <f>'7.Electricidad y otras energías'!G35</f>
        <v>0</v>
      </c>
      <c r="F815" s="290">
        <f>'7.Electricidad y otras energías'!H35</f>
        <v>0</v>
      </c>
      <c r="G815" s="304" t="str">
        <f t="shared" ca="1" si="158"/>
        <v/>
      </c>
      <c r="H815" s="67" t="str">
        <f t="shared" ca="1" si="159"/>
        <v/>
      </c>
      <c r="J815" s="42" t="e">
        <f t="shared" ca="1" si="156"/>
        <v>#REF!</v>
      </c>
      <c r="K815" s="66" t="e">
        <f t="shared" ca="1" si="157"/>
        <v>#REF!</v>
      </c>
      <c r="M815" s="114" t="s">
        <v>763</v>
      </c>
      <c r="N815" s="115">
        <v>0</v>
      </c>
      <c r="O815" s="113" t="s">
        <v>109</v>
      </c>
      <c r="P815" s="115">
        <v>0.35</v>
      </c>
      <c r="Q815" s="113" t="s">
        <v>767</v>
      </c>
      <c r="R815" s="115">
        <v>0.27000001072883606</v>
      </c>
      <c r="S815" s="114" t="s">
        <v>39</v>
      </c>
      <c r="T815" s="115">
        <v>0</v>
      </c>
      <c r="U815" s="114" t="s">
        <v>36</v>
      </c>
      <c r="V815" s="115">
        <v>0</v>
      </c>
      <c r="W815" s="69" t="s">
        <v>29</v>
      </c>
      <c r="X815" s="70">
        <v>0.25</v>
      </c>
      <c r="Y815" s="69" t="s">
        <v>327</v>
      </c>
      <c r="Z815" s="70">
        <v>0.31000000238418579</v>
      </c>
      <c r="AA815" s="69" t="s">
        <v>323</v>
      </c>
      <c r="AB815" s="71">
        <v>0</v>
      </c>
      <c r="AC815" s="69" t="s">
        <v>99</v>
      </c>
      <c r="AD815" s="72">
        <v>0</v>
      </c>
      <c r="AE815" s="69" t="s">
        <v>161</v>
      </c>
      <c r="AF815" s="72">
        <v>0</v>
      </c>
      <c r="AG815" s="69" t="s">
        <v>31</v>
      </c>
      <c r="AH815" s="72">
        <v>5.9999998658895493E-2</v>
      </c>
      <c r="AI815" s="69" t="s">
        <v>320</v>
      </c>
      <c r="AJ815" s="72">
        <v>0.30000001192092896</v>
      </c>
      <c r="AK815" s="69" t="s">
        <v>348</v>
      </c>
      <c r="AL815" s="72">
        <v>0.31000000238418579</v>
      </c>
      <c r="AM815" s="73" t="s">
        <v>238</v>
      </c>
      <c r="AN815" s="74">
        <v>0</v>
      </c>
      <c r="AO815" s="69" t="s">
        <v>1006</v>
      </c>
      <c r="AP815" s="72">
        <v>0</v>
      </c>
      <c r="AQ815" s="724" t="s">
        <v>931</v>
      </c>
      <c r="AR815" s="725">
        <v>0.27200000000000002</v>
      </c>
      <c r="AS815" s="791" t="s">
        <v>405</v>
      </c>
      <c r="AT815" s="792">
        <v>0.26</v>
      </c>
      <c r="AU815" s="973" t="s">
        <v>1388</v>
      </c>
      <c r="AV815" s="974">
        <v>0</v>
      </c>
    </row>
    <row r="816" spans="1:53" ht="18" customHeight="1" x14ac:dyDescent="0.25">
      <c r="C816" s="40" t="str">
        <f>IF(ISTEXT('7.Electricidad y otras energías'!E36),'7.Electricidad y otras energías'!E36,"")</f>
        <v/>
      </c>
      <c r="D816" s="40" t="str">
        <f>IF(ISTEXT('7.Electricidad y otras energías'!F36),'7.Electricidad y otras energías'!F36,"")</f>
        <v/>
      </c>
      <c r="E816" s="40">
        <f>'7.Electricidad y otras energías'!G36</f>
        <v>0</v>
      </c>
      <c r="F816" s="290">
        <f>'7.Electricidad y otras energías'!H36</f>
        <v>0</v>
      </c>
      <c r="G816" s="304" t="str">
        <f t="shared" ca="1" si="158"/>
        <v/>
      </c>
      <c r="H816" s="67" t="str">
        <f t="shared" ca="1" si="159"/>
        <v/>
      </c>
      <c r="J816" s="42" t="e">
        <f t="shared" ca="1" si="156"/>
        <v>#REF!</v>
      </c>
      <c r="K816" s="66" t="e">
        <f t="shared" ca="1" si="157"/>
        <v>#REF!</v>
      </c>
      <c r="M816" s="114" t="s">
        <v>109</v>
      </c>
      <c r="N816" s="115">
        <v>0.35</v>
      </c>
      <c r="O816" s="113" t="s">
        <v>32</v>
      </c>
      <c r="P816" s="115">
        <v>0.36</v>
      </c>
      <c r="Q816" s="113" t="s">
        <v>39</v>
      </c>
      <c r="R816" s="115">
        <v>0</v>
      </c>
      <c r="S816" s="114" t="s">
        <v>762</v>
      </c>
      <c r="T816" s="115">
        <v>0.21</v>
      </c>
      <c r="U816" s="114" t="s">
        <v>768</v>
      </c>
      <c r="V816" s="115">
        <v>0.23</v>
      </c>
      <c r="W816" s="69" t="s">
        <v>33</v>
      </c>
      <c r="X816" s="70">
        <v>0.14000000059604645</v>
      </c>
      <c r="Y816" s="69" t="s">
        <v>101</v>
      </c>
      <c r="Z816" s="70">
        <v>0.2800000011920929</v>
      </c>
      <c r="AA816" s="69" t="s">
        <v>443</v>
      </c>
      <c r="AB816" s="71">
        <v>0.27000001072883606</v>
      </c>
      <c r="AC816" s="69" t="s">
        <v>26</v>
      </c>
      <c r="AD816" s="72">
        <v>0.40000000596046448</v>
      </c>
      <c r="AE816" s="69" t="s">
        <v>162</v>
      </c>
      <c r="AF816" s="72">
        <v>0.15000000596046448</v>
      </c>
      <c r="AG816" s="69" t="s">
        <v>181</v>
      </c>
      <c r="AH816" s="72">
        <v>1.9999999552965164E-2</v>
      </c>
      <c r="AI816" s="69" t="s">
        <v>180</v>
      </c>
      <c r="AJ816" s="72">
        <v>0.40000000596046448</v>
      </c>
      <c r="AK816" s="69" t="s">
        <v>405</v>
      </c>
      <c r="AL816" s="72">
        <v>0</v>
      </c>
      <c r="AM816" s="73" t="s">
        <v>348</v>
      </c>
      <c r="AN816" s="74">
        <v>0.25</v>
      </c>
      <c r="AO816" s="69" t="s">
        <v>405</v>
      </c>
      <c r="AP816" s="72">
        <v>0</v>
      </c>
      <c r="AQ816" s="724" t="s">
        <v>1008</v>
      </c>
      <c r="AR816" s="725">
        <v>0.27200000000000002</v>
      </c>
      <c r="AS816" s="791" t="s">
        <v>540</v>
      </c>
      <c r="AT816" s="792">
        <v>0.23599999999999999</v>
      </c>
      <c r="AU816" s="973" t="s">
        <v>1006</v>
      </c>
      <c r="AV816" s="974">
        <v>0</v>
      </c>
    </row>
    <row r="817" spans="2:48" ht="18" customHeight="1" x14ac:dyDescent="0.25">
      <c r="C817" s="40" t="str">
        <f>IF(ISTEXT('7.Electricidad y otras energías'!E37),'7.Electricidad y otras energías'!E37,"")</f>
        <v/>
      </c>
      <c r="D817" s="40" t="str">
        <f>IF(ISTEXT('7.Electricidad y otras energías'!F37),'7.Electricidad y otras energías'!F37,"")</f>
        <v/>
      </c>
      <c r="E817" s="40">
        <f>'7.Electricidad y otras energías'!G37</f>
        <v>0</v>
      </c>
      <c r="F817" s="290">
        <f>'7.Electricidad y otras energías'!H37</f>
        <v>0</v>
      </c>
      <c r="G817" s="304" t="str">
        <f t="shared" ca="1" si="158"/>
        <v/>
      </c>
      <c r="H817" s="67" t="str">
        <f t="shared" ca="1" si="159"/>
        <v/>
      </c>
      <c r="J817" s="42" t="e">
        <f t="shared" ca="1" si="156"/>
        <v>#REF!</v>
      </c>
      <c r="K817" s="66" t="e">
        <f t="shared" ca="1" si="157"/>
        <v>#REF!</v>
      </c>
      <c r="M817" s="114" t="s">
        <v>764</v>
      </c>
      <c r="N817" s="115">
        <v>0.4</v>
      </c>
      <c r="O817" s="75" t="s">
        <v>86</v>
      </c>
      <c r="P817" s="116">
        <v>0.42</v>
      </c>
      <c r="Q817" s="113" t="s">
        <v>762</v>
      </c>
      <c r="R817" s="115">
        <v>0.23999999463558197</v>
      </c>
      <c r="S817" s="114" t="s">
        <v>41</v>
      </c>
      <c r="T817" s="115">
        <v>0.28000000000000003</v>
      </c>
      <c r="U817" s="114" t="s">
        <v>33</v>
      </c>
      <c r="V817" s="115">
        <v>0.08</v>
      </c>
      <c r="W817" s="69" t="s">
        <v>34</v>
      </c>
      <c r="X817" s="70">
        <v>0.12999999523162842</v>
      </c>
      <c r="Y817" s="69" t="s">
        <v>102</v>
      </c>
      <c r="Z817" s="70">
        <v>0.36000001430511475</v>
      </c>
      <c r="AA817" s="69" t="s">
        <v>100</v>
      </c>
      <c r="AB817" s="71">
        <v>0.25999999046325684</v>
      </c>
      <c r="AC817" s="69" t="s">
        <v>184</v>
      </c>
      <c r="AD817" s="72">
        <v>0.40000000596046448</v>
      </c>
      <c r="AE817" s="69" t="s">
        <v>97</v>
      </c>
      <c r="AF817" s="72">
        <v>0</v>
      </c>
      <c r="AG817" s="69" t="s">
        <v>303</v>
      </c>
      <c r="AH817" s="72">
        <v>0</v>
      </c>
      <c r="AI817" s="69" t="s">
        <v>349</v>
      </c>
      <c r="AJ817" s="72">
        <v>0</v>
      </c>
      <c r="AK817" s="69" t="s">
        <v>465</v>
      </c>
      <c r="AL817" s="72">
        <v>0.31000000238418579</v>
      </c>
      <c r="AM817" s="73" t="s">
        <v>405</v>
      </c>
      <c r="AN817" s="74">
        <v>0</v>
      </c>
      <c r="AO817" s="69" t="s">
        <v>539</v>
      </c>
      <c r="AP817" s="72">
        <v>0</v>
      </c>
      <c r="AQ817" s="724" t="s">
        <v>1009</v>
      </c>
      <c r="AR817" s="725">
        <v>0</v>
      </c>
      <c r="AS817" s="791" t="s">
        <v>931</v>
      </c>
      <c r="AT817" s="792">
        <v>0.26</v>
      </c>
      <c r="AU817" s="973" t="s">
        <v>1639</v>
      </c>
      <c r="AV817" s="974">
        <v>0</v>
      </c>
    </row>
    <row r="818" spans="2:48" ht="18" customHeight="1" x14ac:dyDescent="0.25">
      <c r="C818" s="40" t="str">
        <f>IF(ISTEXT('7.Electricidad y otras energías'!E38),'7.Electricidad y otras energías'!E38,"")</f>
        <v/>
      </c>
      <c r="D818" s="40" t="str">
        <f>IF(ISTEXT('7.Electricidad y otras energías'!F38),'7.Electricidad y otras energías'!F38,"")</f>
        <v/>
      </c>
      <c r="E818" s="40">
        <f>'7.Electricidad y otras energías'!G38</f>
        <v>0</v>
      </c>
      <c r="F818" s="290">
        <f>'7.Electricidad y otras energías'!H38</f>
        <v>0</v>
      </c>
      <c r="G818" s="304" t="str">
        <f t="shared" ca="1" si="158"/>
        <v/>
      </c>
      <c r="H818" s="67" t="str">
        <f t="shared" ca="1" si="159"/>
        <v/>
      </c>
      <c r="J818" s="42" t="e">
        <f t="shared" ca="1" si="156"/>
        <v>#REF!</v>
      </c>
      <c r="K818" s="66" t="e">
        <f t="shared" ca="1" si="157"/>
        <v>#REF!</v>
      </c>
      <c r="M818" s="114" t="s">
        <v>32</v>
      </c>
      <c r="N818" s="115">
        <v>0.31</v>
      </c>
      <c r="O818" s="75" t="s">
        <v>0</v>
      </c>
      <c r="P818" s="116">
        <v>0.42</v>
      </c>
      <c r="Q818" s="113" t="s">
        <v>27</v>
      </c>
      <c r="R818" s="115">
        <v>0.12999999523162842</v>
      </c>
      <c r="S818" s="114" t="s">
        <v>769</v>
      </c>
      <c r="T818" s="115">
        <v>0</v>
      </c>
      <c r="U818" s="114" t="s">
        <v>34</v>
      </c>
      <c r="V818" s="115">
        <v>0.08</v>
      </c>
      <c r="W818" s="69" t="s">
        <v>30</v>
      </c>
      <c r="X818" s="70">
        <v>9.9999997764825821E-3</v>
      </c>
      <c r="Y818" s="69" t="s">
        <v>103</v>
      </c>
      <c r="Z818" s="70">
        <v>0.31999999284744263</v>
      </c>
      <c r="AA818" s="69" t="s">
        <v>42</v>
      </c>
      <c r="AB818" s="71">
        <v>0</v>
      </c>
      <c r="AC818" s="69" t="s">
        <v>185</v>
      </c>
      <c r="AD818" s="72">
        <v>0</v>
      </c>
      <c r="AE818" s="69" t="s">
        <v>183</v>
      </c>
      <c r="AF818" s="72">
        <v>0</v>
      </c>
      <c r="AG818" s="69" t="s">
        <v>239</v>
      </c>
      <c r="AH818" s="72">
        <v>0</v>
      </c>
      <c r="AI818" s="69" t="s">
        <v>31</v>
      </c>
      <c r="AJ818" s="72">
        <v>0.11999999731779099</v>
      </c>
      <c r="AK818" s="69" t="s">
        <v>320</v>
      </c>
      <c r="AL818" s="72">
        <v>0</v>
      </c>
      <c r="AM818" s="73" t="s">
        <v>465</v>
      </c>
      <c r="AN818" s="74">
        <v>0.22</v>
      </c>
      <c r="AO818" s="69" t="s">
        <v>540</v>
      </c>
      <c r="AP818" s="72">
        <v>0.25900000000000001</v>
      </c>
      <c r="AQ818" s="724" t="s">
        <v>1389</v>
      </c>
      <c r="AR818" s="725">
        <v>0</v>
      </c>
      <c r="AS818" s="791" t="s">
        <v>1450</v>
      </c>
      <c r="AT818" s="792">
        <v>0</v>
      </c>
      <c r="AU818" s="973" t="s">
        <v>405</v>
      </c>
      <c r="AV818" s="974">
        <v>0.28299999999999997</v>
      </c>
    </row>
    <row r="819" spans="2:48" ht="18" customHeight="1" x14ac:dyDescent="0.25">
      <c r="C819" s="40" t="str">
        <f>IF(ISTEXT('7.Electricidad y otras energías'!E39),'7.Electricidad y otras energías'!E39,"")</f>
        <v/>
      </c>
      <c r="D819" s="40" t="str">
        <f>IF(ISTEXT('7.Electricidad y otras energías'!F39),'7.Electricidad y otras energías'!F39,"")</f>
        <v/>
      </c>
      <c r="E819" s="40">
        <f>'7.Electricidad y otras energías'!G39</f>
        <v>0</v>
      </c>
      <c r="F819" s="290">
        <f>'7.Electricidad y otras energías'!H39</f>
        <v>0</v>
      </c>
      <c r="G819" s="304" t="str">
        <f t="shared" ca="1" si="158"/>
        <v/>
      </c>
      <c r="H819" s="67" t="str">
        <f t="shared" ca="1" si="159"/>
        <v/>
      </c>
      <c r="J819" s="42" t="e">
        <f t="shared" ca="1" si="156"/>
        <v>#REF!</v>
      </c>
      <c r="K819" s="66" t="e">
        <f t="shared" ca="1" si="157"/>
        <v>#REF!</v>
      </c>
      <c r="M819" s="75" t="s">
        <v>86</v>
      </c>
      <c r="N819" s="116">
        <v>0.45</v>
      </c>
      <c r="Q819" s="114" t="s">
        <v>109</v>
      </c>
      <c r="R819" s="115">
        <v>0.28999999165534973</v>
      </c>
      <c r="S819" s="114" t="s">
        <v>27</v>
      </c>
      <c r="T819" s="115">
        <v>0.1</v>
      </c>
      <c r="U819" s="114" t="s">
        <v>30</v>
      </c>
      <c r="V819" s="115">
        <v>0</v>
      </c>
      <c r="W819" s="69" t="s">
        <v>38</v>
      </c>
      <c r="X819" s="70">
        <v>0</v>
      </c>
      <c r="Y819" s="69" t="s">
        <v>36</v>
      </c>
      <c r="Z819" s="70">
        <v>0</v>
      </c>
      <c r="AA819" s="69" t="s">
        <v>327</v>
      </c>
      <c r="AB819" s="71">
        <v>0.33000001311302185</v>
      </c>
      <c r="AC819" s="69" t="s">
        <v>186</v>
      </c>
      <c r="AD819" s="72">
        <v>0</v>
      </c>
      <c r="AE819" s="69" t="s">
        <v>240</v>
      </c>
      <c r="AF819" s="72">
        <v>0</v>
      </c>
      <c r="AG819" s="69" t="s">
        <v>318</v>
      </c>
      <c r="AH819" s="72">
        <v>0</v>
      </c>
      <c r="AI819" s="69" t="s">
        <v>181</v>
      </c>
      <c r="AJ819" s="72">
        <v>0.34999999403953552</v>
      </c>
      <c r="AK819" s="69" t="s">
        <v>180</v>
      </c>
      <c r="AL819" s="72">
        <v>0.30000001192092896</v>
      </c>
      <c r="AM819" s="73" t="s">
        <v>539</v>
      </c>
      <c r="AN819" s="74">
        <v>0</v>
      </c>
      <c r="AO819" s="69" t="s">
        <v>931</v>
      </c>
      <c r="AP819" s="72">
        <v>7.0000000000000001E-3</v>
      </c>
      <c r="AQ819" s="724" t="s">
        <v>1011</v>
      </c>
      <c r="AR819" s="725">
        <v>0.26900000000000002</v>
      </c>
      <c r="AS819" s="791" t="s">
        <v>1008</v>
      </c>
      <c r="AT819" s="792">
        <v>0.25900000000000001</v>
      </c>
      <c r="AU819" s="973" t="s">
        <v>540</v>
      </c>
      <c r="AV819" s="974">
        <v>0.28299999999999997</v>
      </c>
    </row>
    <row r="820" spans="2:48" ht="18" customHeight="1" x14ac:dyDescent="0.25">
      <c r="C820" s="40" t="str">
        <f>IF(ISTEXT('7.Electricidad y otras energías'!E40),'7.Electricidad y otras energías'!E40,"")</f>
        <v/>
      </c>
      <c r="D820" s="40" t="str">
        <f>IF(ISTEXT('7.Electricidad y otras energías'!F40),'7.Electricidad y otras energías'!F40,"")</f>
        <v/>
      </c>
      <c r="E820" s="40">
        <f>'7.Electricidad y otras energías'!G40</f>
        <v>0</v>
      </c>
      <c r="F820" s="290">
        <f>'7.Electricidad y otras energías'!H40</f>
        <v>0</v>
      </c>
      <c r="G820" s="304" t="str">
        <f t="shared" ca="1" si="158"/>
        <v/>
      </c>
      <c r="H820" s="67" t="str">
        <f t="shared" ca="1" si="159"/>
        <v/>
      </c>
      <c r="J820" s="42" t="e">
        <f t="shared" ca="1" si="156"/>
        <v>#REF!</v>
      </c>
      <c r="K820" s="66" t="e">
        <f t="shared" ca="1" si="157"/>
        <v>#REF!</v>
      </c>
      <c r="M820" s="75" t="s">
        <v>0</v>
      </c>
      <c r="N820" s="116">
        <v>0.45</v>
      </c>
      <c r="Q820" s="114" t="s">
        <v>764</v>
      </c>
      <c r="R820" s="115">
        <v>0.27000001072883606</v>
      </c>
      <c r="S820" s="114" t="s">
        <v>109</v>
      </c>
      <c r="T820" s="115">
        <v>0.23</v>
      </c>
      <c r="U820" s="114" t="s">
        <v>39</v>
      </c>
      <c r="V820" s="115">
        <v>0</v>
      </c>
      <c r="W820" s="69" t="s">
        <v>39</v>
      </c>
      <c r="X820" s="70">
        <v>0</v>
      </c>
      <c r="Y820" s="69" t="s">
        <v>29</v>
      </c>
      <c r="Z820" s="70">
        <v>0.23999999463558197</v>
      </c>
      <c r="AA820" s="69" t="s">
        <v>101</v>
      </c>
      <c r="AB820" s="71">
        <v>0</v>
      </c>
      <c r="AC820" s="69" t="s">
        <v>323</v>
      </c>
      <c r="AD820" s="72">
        <v>2.9999999329447746E-2</v>
      </c>
      <c r="AE820" s="69" t="s">
        <v>241</v>
      </c>
      <c r="AF820" s="72">
        <v>0.18000000715255737</v>
      </c>
      <c r="AG820" s="69" t="s">
        <v>182</v>
      </c>
      <c r="AH820" s="72">
        <v>0.40999999642372131</v>
      </c>
      <c r="AI820" s="69" t="s">
        <v>239</v>
      </c>
      <c r="AJ820" s="72">
        <v>0</v>
      </c>
      <c r="AK820" s="69" t="s">
        <v>466</v>
      </c>
      <c r="AL820" s="72">
        <v>0</v>
      </c>
      <c r="AM820" s="73" t="s">
        <v>540</v>
      </c>
      <c r="AN820" s="74">
        <v>0</v>
      </c>
      <c r="AO820" s="69" t="s">
        <v>180</v>
      </c>
      <c r="AP820" s="72">
        <v>0</v>
      </c>
      <c r="AQ820" s="724" t="s">
        <v>1012</v>
      </c>
      <c r="AR820" s="725">
        <v>0.27300000000000002</v>
      </c>
      <c r="AS820" s="791" t="s">
        <v>1009</v>
      </c>
      <c r="AT820" s="792">
        <v>0</v>
      </c>
      <c r="AU820" s="973" t="s">
        <v>931</v>
      </c>
      <c r="AV820" s="974">
        <v>0.28299999999999997</v>
      </c>
    </row>
    <row r="821" spans="2:48" ht="18" customHeight="1" x14ac:dyDescent="0.25">
      <c r="C821" s="40" t="str">
        <f>IF(ISTEXT('7.Electricidad y otras energías'!E41),'7.Electricidad y otras energías'!E41,"")</f>
        <v/>
      </c>
      <c r="D821" s="40" t="str">
        <f>IF(ISTEXT('7.Electricidad y otras energías'!F41),'7.Electricidad y otras energías'!F41,"")</f>
        <v/>
      </c>
      <c r="E821" s="40">
        <f>'7.Electricidad y otras energías'!G41</f>
        <v>0</v>
      </c>
      <c r="F821" s="290">
        <f>'7.Electricidad y otras energías'!H41</f>
        <v>0</v>
      </c>
      <c r="G821" s="304" t="str">
        <f t="shared" ca="1" si="158"/>
        <v/>
      </c>
      <c r="H821" s="67" t="str">
        <f t="shared" ca="1" si="159"/>
        <v/>
      </c>
      <c r="J821" s="42" t="e">
        <f t="shared" ca="1" si="156"/>
        <v>#REF!</v>
      </c>
      <c r="K821" s="66" t="e">
        <f t="shared" ca="1" si="157"/>
        <v>#REF!</v>
      </c>
      <c r="M821" s="43"/>
      <c r="N821" s="43"/>
      <c r="O821" s="43"/>
      <c r="Q821" s="114" t="s">
        <v>32</v>
      </c>
      <c r="R821" s="115">
        <v>0.30000001192092896</v>
      </c>
      <c r="S821" s="114" t="s">
        <v>764</v>
      </c>
      <c r="T821" s="115">
        <v>0.28000000000000003</v>
      </c>
      <c r="U821" s="114" t="s">
        <v>762</v>
      </c>
      <c r="V821" s="115">
        <v>0.23</v>
      </c>
      <c r="W821" s="69" t="s">
        <v>446</v>
      </c>
      <c r="X821" s="70">
        <v>0.23999999463558197</v>
      </c>
      <c r="Y821" s="69" t="s">
        <v>447</v>
      </c>
      <c r="Z821" s="70">
        <v>0.34999999403953552</v>
      </c>
      <c r="AA821" s="69" t="s">
        <v>165</v>
      </c>
      <c r="AB821" s="71">
        <v>0</v>
      </c>
      <c r="AC821" s="69" t="s">
        <v>187</v>
      </c>
      <c r="AD821" s="72">
        <v>1.9999999552965164E-2</v>
      </c>
      <c r="AE821" s="69" t="s">
        <v>163</v>
      </c>
      <c r="AF821" s="72">
        <v>0</v>
      </c>
      <c r="AG821" s="69" t="s">
        <v>161</v>
      </c>
      <c r="AH821" s="72">
        <v>0</v>
      </c>
      <c r="AI821" s="69" t="s">
        <v>318</v>
      </c>
      <c r="AJ821" s="72">
        <v>0</v>
      </c>
      <c r="AK821" s="69" t="s">
        <v>31</v>
      </c>
      <c r="AL821" s="72">
        <v>0.18000000715255737</v>
      </c>
      <c r="AM821" s="73" t="s">
        <v>320</v>
      </c>
      <c r="AN821" s="74">
        <v>0</v>
      </c>
      <c r="AO821" s="69" t="s">
        <v>1007</v>
      </c>
      <c r="AP821" s="72">
        <v>0</v>
      </c>
      <c r="AQ821" s="724" t="s">
        <v>1390</v>
      </c>
      <c r="AR821" s="725">
        <v>0</v>
      </c>
      <c r="AS821" s="791" t="s">
        <v>1451</v>
      </c>
      <c r="AT821" s="792">
        <v>0.215</v>
      </c>
      <c r="AU821" s="973" t="s">
        <v>1007</v>
      </c>
      <c r="AV821" s="974">
        <v>0.28299999999999997</v>
      </c>
    </row>
    <row r="822" spans="2:48" ht="18" customHeight="1" x14ac:dyDescent="0.25">
      <c r="C822" s="40" t="str">
        <f>IF(ISTEXT('7.Electricidad y otras energías'!E42),'7.Electricidad y otras energías'!E42,"")</f>
        <v/>
      </c>
      <c r="D822" s="40" t="str">
        <f>IF(ISTEXT('7.Electricidad y otras energías'!F42),'7.Electricidad y otras energías'!F42,"")</f>
        <v/>
      </c>
      <c r="E822" s="40">
        <f>'7.Electricidad y otras energías'!G42</f>
        <v>0</v>
      </c>
      <c r="F822" s="290">
        <f>'7.Electricidad y otras energías'!H42</f>
        <v>0</v>
      </c>
      <c r="G822" s="304" t="str">
        <f t="shared" ca="1" si="158"/>
        <v/>
      </c>
      <c r="H822" s="67" t="str">
        <f t="shared" ca="1" si="159"/>
        <v/>
      </c>
      <c r="J822" s="42" t="e">
        <f t="shared" ca="1" si="156"/>
        <v>#REF!</v>
      </c>
      <c r="K822" s="66" t="e">
        <f t="shared" ca="1" si="157"/>
        <v>#REF!</v>
      </c>
      <c r="M822" s="43"/>
      <c r="N822" s="43"/>
      <c r="O822" s="43"/>
      <c r="Q822" s="75" t="s">
        <v>86</v>
      </c>
      <c r="R822" s="116">
        <v>0.33</v>
      </c>
      <c r="S822" s="114" t="s">
        <v>40</v>
      </c>
      <c r="T822" s="115">
        <v>0</v>
      </c>
      <c r="U822" s="114" t="s">
        <v>41</v>
      </c>
      <c r="V822" s="115">
        <v>0.33</v>
      </c>
      <c r="W822" s="69" t="s">
        <v>41</v>
      </c>
      <c r="X822" s="70">
        <v>0</v>
      </c>
      <c r="Y822" s="69" t="s">
        <v>33</v>
      </c>
      <c r="Z822" s="70">
        <v>0.23000000417232513</v>
      </c>
      <c r="AA822" s="69" t="s">
        <v>102</v>
      </c>
      <c r="AB822" s="71">
        <v>0.31000000238418579</v>
      </c>
      <c r="AC822" s="69" t="s">
        <v>443</v>
      </c>
      <c r="AD822" s="72">
        <v>0.34000000357627869</v>
      </c>
      <c r="AE822" s="69" t="s">
        <v>99</v>
      </c>
      <c r="AF822" s="72">
        <v>0</v>
      </c>
      <c r="AG822" s="69" t="s">
        <v>304</v>
      </c>
      <c r="AH822" s="72">
        <v>0</v>
      </c>
      <c r="AI822" s="69" t="s">
        <v>182</v>
      </c>
      <c r="AJ822" s="72">
        <v>0.28999999165534973</v>
      </c>
      <c r="AK822" s="69" t="s">
        <v>181</v>
      </c>
      <c r="AL822" s="72">
        <v>0</v>
      </c>
      <c r="AM822" s="73" t="s">
        <v>180</v>
      </c>
      <c r="AN822" s="74">
        <v>0</v>
      </c>
      <c r="AO822" s="69" t="s">
        <v>1008</v>
      </c>
      <c r="AP822" s="72">
        <v>0.25900000000000001</v>
      </c>
      <c r="AQ822" s="724" t="s">
        <v>1014</v>
      </c>
      <c r="AR822" s="725">
        <v>0.27200000000000002</v>
      </c>
      <c r="AS822" s="791" t="s">
        <v>1011</v>
      </c>
      <c r="AT822" s="792">
        <v>0.26</v>
      </c>
      <c r="AU822" s="973" t="s">
        <v>1008</v>
      </c>
      <c r="AV822" s="974">
        <v>0.26200000000000001</v>
      </c>
    </row>
    <row r="823" spans="2:48" ht="18" customHeight="1" x14ac:dyDescent="0.25">
      <c r="C823" s="40" t="str">
        <f>IF(ISTEXT('7.Electricidad y otras energías'!E43),'7.Electricidad y otras energías'!E43,"")</f>
        <v/>
      </c>
      <c r="D823" s="40" t="str">
        <f>IF(ISTEXT('7.Electricidad y otras energías'!F43),'7.Electricidad y otras energías'!F43,"")</f>
        <v/>
      </c>
      <c r="E823" s="40">
        <f>'7.Electricidad y otras energías'!G43</f>
        <v>0</v>
      </c>
      <c r="F823" s="290">
        <f>'7.Electricidad y otras energías'!H43</f>
        <v>0</v>
      </c>
      <c r="G823" s="304" t="str">
        <f t="shared" ca="1" si="158"/>
        <v/>
      </c>
      <c r="H823" s="67" t="str">
        <f t="shared" ca="1" si="159"/>
        <v/>
      </c>
      <c r="J823" s="42" t="e">
        <f t="shared" ca="1" si="156"/>
        <v>#REF!</v>
      </c>
      <c r="K823" s="66" t="e">
        <f t="shared" ca="1" si="157"/>
        <v>#REF!</v>
      </c>
      <c r="M823" s="43"/>
      <c r="N823" s="43"/>
      <c r="O823" s="43"/>
      <c r="Q823" s="75" t="s">
        <v>0</v>
      </c>
      <c r="R823" s="116">
        <v>0.33</v>
      </c>
      <c r="S823" s="114" t="s">
        <v>32</v>
      </c>
      <c r="T823" s="115">
        <v>0.26</v>
      </c>
      <c r="U823" s="114" t="s">
        <v>27</v>
      </c>
      <c r="V823" s="115">
        <v>0.17</v>
      </c>
      <c r="W823" s="69" t="s">
        <v>27</v>
      </c>
      <c r="X823" s="70">
        <v>0.23999999463558197</v>
      </c>
      <c r="Y823" s="69" t="s">
        <v>34</v>
      </c>
      <c r="Z823" s="70">
        <v>0.23000000417232513</v>
      </c>
      <c r="AA823" s="69" t="s">
        <v>36</v>
      </c>
      <c r="AB823" s="71">
        <v>0</v>
      </c>
      <c r="AC823" s="69" t="s">
        <v>188</v>
      </c>
      <c r="AD823" s="72">
        <v>0</v>
      </c>
      <c r="AE823" s="69" t="s">
        <v>242</v>
      </c>
      <c r="AF823" s="72">
        <v>0</v>
      </c>
      <c r="AG823" s="69" t="s">
        <v>162</v>
      </c>
      <c r="AH823" s="72">
        <v>0.10999999940395355</v>
      </c>
      <c r="AI823" s="69" t="s">
        <v>161</v>
      </c>
      <c r="AJ823" s="72">
        <v>0</v>
      </c>
      <c r="AK823" s="69" t="s">
        <v>239</v>
      </c>
      <c r="AL823" s="72">
        <v>0</v>
      </c>
      <c r="AM823" s="73" t="s">
        <v>541</v>
      </c>
      <c r="AN823" s="74">
        <v>0</v>
      </c>
      <c r="AO823" s="69" t="s">
        <v>542</v>
      </c>
      <c r="AP823" s="72">
        <v>0</v>
      </c>
      <c r="AQ823" s="724" t="s">
        <v>1015</v>
      </c>
      <c r="AR823" s="725">
        <v>0</v>
      </c>
      <c r="AS823" s="791" t="s">
        <v>1390</v>
      </c>
      <c r="AT823" s="792">
        <v>0</v>
      </c>
      <c r="AU823" s="973" t="s">
        <v>1640</v>
      </c>
      <c r="AV823" s="974">
        <v>0.28199999999999997</v>
      </c>
    </row>
    <row r="824" spans="2:48" ht="18" customHeight="1" x14ac:dyDescent="0.25">
      <c r="C824" s="40" t="str">
        <f>IF(ISTEXT('7.Electricidad y otras energías'!E44),'7.Electricidad y otras energías'!E44,"")</f>
        <v/>
      </c>
      <c r="D824" s="40" t="str">
        <f>IF(ISTEXT('7.Electricidad y otras energías'!F44),'7.Electricidad y otras energías'!F44,"")</f>
        <v/>
      </c>
      <c r="E824" s="40">
        <f>'7.Electricidad y otras energías'!G44</f>
        <v>0</v>
      </c>
      <c r="F824" s="290">
        <f>'7.Electricidad y otras energías'!H44</f>
        <v>0</v>
      </c>
      <c r="G824" s="304" t="str">
        <f t="shared" ca="1" si="158"/>
        <v/>
      </c>
      <c r="H824" s="67" t="str">
        <f t="shared" ca="1" si="159"/>
        <v/>
      </c>
      <c r="J824" s="42" t="e">
        <f t="shared" ca="1" si="156"/>
        <v>#REF!</v>
      </c>
      <c r="K824" s="66" t="e">
        <f t="shared" ca="1" si="157"/>
        <v>#REF!</v>
      </c>
      <c r="M824" s="43"/>
      <c r="N824" s="43"/>
      <c r="O824" s="43"/>
      <c r="Q824" s="23"/>
      <c r="S824" s="75" t="s">
        <v>86</v>
      </c>
      <c r="T824" s="116">
        <v>0.31</v>
      </c>
      <c r="U824" s="114" t="s">
        <v>109</v>
      </c>
      <c r="V824" s="115">
        <v>0.26</v>
      </c>
      <c r="W824" s="69" t="s">
        <v>28</v>
      </c>
      <c r="X824" s="70">
        <v>0.34999999403953552</v>
      </c>
      <c r="Y824" s="69" t="s">
        <v>30</v>
      </c>
      <c r="Z824" s="70">
        <v>0.31999999284744263</v>
      </c>
      <c r="AA824" s="69" t="s">
        <v>29</v>
      </c>
      <c r="AB824" s="71">
        <v>0.27000001072883606</v>
      </c>
      <c r="AC824" s="69" t="s">
        <v>189</v>
      </c>
      <c r="AD824" s="72">
        <v>0</v>
      </c>
      <c r="AE824" s="69" t="s">
        <v>26</v>
      </c>
      <c r="AF824" s="72">
        <v>5.000000074505806E-2</v>
      </c>
      <c r="AG824" s="69" t="s">
        <v>97</v>
      </c>
      <c r="AH824" s="72">
        <v>0</v>
      </c>
      <c r="AI824" s="69" t="s">
        <v>304</v>
      </c>
      <c r="AJ824" s="72">
        <v>0</v>
      </c>
      <c r="AK824" s="69" t="s">
        <v>318</v>
      </c>
      <c r="AL824" s="72">
        <v>0</v>
      </c>
      <c r="AM824" s="73" t="s">
        <v>31</v>
      </c>
      <c r="AN824" s="74">
        <v>0.14000000000000001</v>
      </c>
      <c r="AO824" s="69" t="s">
        <v>1009</v>
      </c>
      <c r="AP824" s="72">
        <v>0</v>
      </c>
      <c r="AQ824" s="724" t="s">
        <v>1016</v>
      </c>
      <c r="AR824" s="725">
        <v>0.20399999999999999</v>
      </c>
      <c r="AS824" s="791" t="s">
        <v>1013</v>
      </c>
      <c r="AT824" s="792">
        <v>0.25700000000000001</v>
      </c>
      <c r="AU824" s="973" t="s">
        <v>1009</v>
      </c>
      <c r="AV824" s="974">
        <v>0</v>
      </c>
    </row>
    <row r="825" spans="2:48" ht="18" customHeight="1" x14ac:dyDescent="0.25">
      <c r="C825" s="40" t="str">
        <f>IF(ISTEXT('7.Electricidad y otras energías'!E45),'7.Electricidad y otras energías'!E45,"")</f>
        <v/>
      </c>
      <c r="D825" s="40" t="str">
        <f>IF(ISTEXT('7.Electricidad y otras energías'!F45),'7.Electricidad y otras energías'!F45,"")</f>
        <v/>
      </c>
      <c r="E825" s="40">
        <f>'7.Electricidad y otras energías'!G45</f>
        <v>0</v>
      </c>
      <c r="F825" s="290">
        <f>'7.Electricidad y otras energías'!H45</f>
        <v>0</v>
      </c>
      <c r="G825" s="304" t="str">
        <f t="shared" ca="1" si="158"/>
        <v/>
      </c>
      <c r="H825" s="67" t="str">
        <f t="shared" ca="1" si="159"/>
        <v/>
      </c>
      <c r="J825" s="42" t="e">
        <f t="shared" ca="1" si="156"/>
        <v>#REF!</v>
      </c>
      <c r="K825" s="66" t="e">
        <f t="shared" ca="1" si="157"/>
        <v>#REF!</v>
      </c>
      <c r="M825" s="43"/>
      <c r="N825" s="43"/>
      <c r="O825" s="43"/>
      <c r="Q825" s="23"/>
      <c r="S825" s="75" t="s">
        <v>0</v>
      </c>
      <c r="T825" s="116">
        <v>0.31</v>
      </c>
      <c r="U825" s="114" t="s">
        <v>764</v>
      </c>
      <c r="V825" s="115">
        <v>0.36</v>
      </c>
      <c r="W825" s="69" t="s">
        <v>35</v>
      </c>
      <c r="X825" s="70">
        <v>0.25</v>
      </c>
      <c r="Y825" s="69" t="s">
        <v>38</v>
      </c>
      <c r="Z825" s="70">
        <v>0</v>
      </c>
      <c r="AA825" s="69" t="s">
        <v>447</v>
      </c>
      <c r="AB825" s="71">
        <v>0.31999999284744263</v>
      </c>
      <c r="AC825" s="69" t="s">
        <v>100</v>
      </c>
      <c r="AD825" s="72">
        <v>0.33000001311302185</v>
      </c>
      <c r="AE825" s="69" t="s">
        <v>185</v>
      </c>
      <c r="AF825" s="72">
        <v>0</v>
      </c>
      <c r="AG825" s="69" t="s">
        <v>183</v>
      </c>
      <c r="AH825" s="72">
        <v>0</v>
      </c>
      <c r="AI825" s="69" t="s">
        <v>162</v>
      </c>
      <c r="AJ825" s="72">
        <v>0.25</v>
      </c>
      <c r="AK825" s="69" t="s">
        <v>467</v>
      </c>
      <c r="AL825" s="72">
        <v>0.2800000011920929</v>
      </c>
      <c r="AM825" s="73" t="s">
        <v>542</v>
      </c>
      <c r="AN825" s="74">
        <v>0</v>
      </c>
      <c r="AO825" s="69" t="s">
        <v>1010</v>
      </c>
      <c r="AP825" s="72">
        <v>0.23799999999999999</v>
      </c>
      <c r="AQ825" s="724" t="s">
        <v>1017</v>
      </c>
      <c r="AR825" s="725">
        <v>0.26400000000000001</v>
      </c>
      <c r="AS825" s="791" t="s">
        <v>1014</v>
      </c>
      <c r="AT825" s="792">
        <v>0.26</v>
      </c>
      <c r="AU825" s="973" t="s">
        <v>1011</v>
      </c>
      <c r="AV825" s="974">
        <v>0.28299999999999997</v>
      </c>
    </row>
    <row r="826" spans="2:48" ht="18" customHeight="1" x14ac:dyDescent="0.25">
      <c r="C826" s="40" t="str">
        <f>IF(ISTEXT('7.Electricidad y otras energías'!E46),'7.Electricidad y otras energías'!E46,"")</f>
        <v/>
      </c>
      <c r="D826" s="40" t="str">
        <f>IF(ISTEXT('7.Electricidad y otras energías'!F46),'7.Electricidad y otras energías'!F46,"")</f>
        <v/>
      </c>
      <c r="E826" s="40">
        <f>'7.Electricidad y otras energías'!G46</f>
        <v>0</v>
      </c>
      <c r="F826" s="290">
        <f>'7.Electricidad y otras energías'!H46</f>
        <v>0</v>
      </c>
      <c r="G826" s="304" t="str">
        <f t="shared" ca="1" si="158"/>
        <v/>
      </c>
      <c r="H826" s="67" t="str">
        <f t="shared" ca="1" si="159"/>
        <v/>
      </c>
      <c r="J826" s="42" t="e">
        <f t="shared" ca="1" si="156"/>
        <v>#REF!</v>
      </c>
      <c r="K826" s="66" t="e">
        <f t="shared" ca="1" si="157"/>
        <v>#REF!</v>
      </c>
      <c r="M826" s="43"/>
      <c r="N826" s="43"/>
      <c r="O826" s="43"/>
      <c r="Q826" s="23"/>
      <c r="U826" s="114" t="s">
        <v>40</v>
      </c>
      <c r="V826" s="115">
        <v>0</v>
      </c>
      <c r="W826" s="69" t="s">
        <v>444</v>
      </c>
      <c r="X826" s="70">
        <v>0.30000001192092896</v>
      </c>
      <c r="Y826" s="69" t="s">
        <v>39</v>
      </c>
      <c r="Z826" s="70">
        <v>0</v>
      </c>
      <c r="AA826" s="69" t="s">
        <v>33</v>
      </c>
      <c r="AB826" s="71">
        <v>0.28999999165534973</v>
      </c>
      <c r="AC826" s="69" t="s">
        <v>190</v>
      </c>
      <c r="AD826" s="72">
        <v>0</v>
      </c>
      <c r="AE826" s="69" t="s">
        <v>243</v>
      </c>
      <c r="AF826" s="72">
        <v>1.9999999552965164E-2</v>
      </c>
      <c r="AG826" s="69" t="s">
        <v>163</v>
      </c>
      <c r="AH826" s="72">
        <v>0</v>
      </c>
      <c r="AI826" s="69" t="s">
        <v>97</v>
      </c>
      <c r="AJ826" s="72">
        <v>0</v>
      </c>
      <c r="AK826" s="69" t="s">
        <v>182</v>
      </c>
      <c r="AL826" s="72">
        <v>0</v>
      </c>
      <c r="AM826" s="73" t="s">
        <v>181</v>
      </c>
      <c r="AN826" s="74">
        <v>0</v>
      </c>
      <c r="AO826" s="69" t="s">
        <v>1011</v>
      </c>
      <c r="AP826" s="72">
        <v>0.25800000000000001</v>
      </c>
      <c r="AQ826" s="724" t="s">
        <v>1391</v>
      </c>
      <c r="AR826" s="725">
        <v>3.5999999999999997E-2</v>
      </c>
      <c r="AS826" s="791" t="s">
        <v>1015</v>
      </c>
      <c r="AT826" s="792">
        <v>0</v>
      </c>
      <c r="AU826" s="973" t="s">
        <v>1641</v>
      </c>
      <c r="AV826" s="974">
        <v>0</v>
      </c>
    </row>
    <row r="827" spans="2:48" ht="18" customHeight="1" x14ac:dyDescent="0.25">
      <c r="C827" s="40" t="str">
        <f>IF(ISTEXT('7.Electricidad y otras energías'!E47),'7.Electricidad y otras energías'!E47,"")</f>
        <v/>
      </c>
      <c r="D827" s="40" t="str">
        <f>IF(ISTEXT('7.Electricidad y otras energías'!F47),'7.Electricidad y otras energías'!F47,"")</f>
        <v/>
      </c>
      <c r="E827" s="40">
        <f>'7.Electricidad y otras energías'!G47</f>
        <v>0</v>
      </c>
      <c r="F827" s="290">
        <f>'7.Electricidad y otras energías'!H47</f>
        <v>0</v>
      </c>
      <c r="G827" s="304" t="str">
        <f t="shared" ca="1" si="158"/>
        <v/>
      </c>
      <c r="H827" s="67" t="str">
        <f t="shared" ca="1" si="159"/>
        <v/>
      </c>
      <c r="J827" s="42" t="e">
        <f t="shared" ca="1" si="156"/>
        <v>#REF!</v>
      </c>
      <c r="K827" s="66" t="e">
        <f t="shared" ca="1" si="157"/>
        <v>#REF!</v>
      </c>
      <c r="M827" s="43"/>
      <c r="N827" s="43"/>
      <c r="O827" s="43"/>
      <c r="Q827" s="23"/>
      <c r="U827" s="114" t="s">
        <v>43</v>
      </c>
      <c r="V827" s="115">
        <v>0</v>
      </c>
      <c r="W827" s="69" t="s">
        <v>40</v>
      </c>
      <c r="X827" s="70">
        <v>9.9999997764825821E-3</v>
      </c>
      <c r="Y827" s="69" t="s">
        <v>104</v>
      </c>
      <c r="Z827" s="70">
        <v>0</v>
      </c>
      <c r="AA827" s="69" t="s">
        <v>34</v>
      </c>
      <c r="AB827" s="71">
        <v>0.28999999165534973</v>
      </c>
      <c r="AC827" s="69" t="s">
        <v>191</v>
      </c>
      <c r="AD827" s="72">
        <v>0</v>
      </c>
      <c r="AE827" s="69" t="s">
        <v>244</v>
      </c>
      <c r="AF827" s="72">
        <v>0</v>
      </c>
      <c r="AG827" s="69" t="s">
        <v>99</v>
      </c>
      <c r="AH827" s="72">
        <v>0</v>
      </c>
      <c r="AI827" s="69" t="s">
        <v>183</v>
      </c>
      <c r="AJ827" s="72">
        <v>0</v>
      </c>
      <c r="AK827" s="69" t="s">
        <v>161</v>
      </c>
      <c r="AL827" s="72">
        <v>0</v>
      </c>
      <c r="AM827" s="73" t="s">
        <v>239</v>
      </c>
      <c r="AN827" s="74">
        <v>0</v>
      </c>
      <c r="AO827" s="69" t="s">
        <v>1012</v>
      </c>
      <c r="AP827" s="72">
        <v>0.25900000000000001</v>
      </c>
      <c r="AQ827" s="724" t="s">
        <v>1019</v>
      </c>
      <c r="AR827" s="725">
        <v>0</v>
      </c>
      <c r="AS827" s="791" t="s">
        <v>1015</v>
      </c>
      <c r="AT827" s="792">
        <v>0</v>
      </c>
      <c r="AU827" s="973" t="s">
        <v>1390</v>
      </c>
      <c r="AV827" s="974">
        <v>0</v>
      </c>
    </row>
    <row r="828" spans="2:48" ht="18" customHeight="1" x14ac:dyDescent="0.25">
      <c r="B828" s="25"/>
      <c r="C828" s="40" t="str">
        <f>IF(ISTEXT('7.Electricidad y otras energías'!E48),'7.Electricidad y otras energías'!E48,"")</f>
        <v/>
      </c>
      <c r="D828" s="40" t="str">
        <f>IF(ISTEXT('7.Electricidad y otras energías'!F48),'7.Electricidad y otras energías'!F48,"")</f>
        <v/>
      </c>
      <c r="E828" s="40">
        <f>'7.Electricidad y otras energías'!G48</f>
        <v>0</v>
      </c>
      <c r="F828" s="290">
        <f>'7.Electricidad y otras energías'!H48</f>
        <v>0</v>
      </c>
      <c r="G828" s="304" t="str">
        <f t="shared" ca="1" si="158"/>
        <v/>
      </c>
      <c r="H828" s="67" t="str">
        <f t="shared" ca="1" si="159"/>
        <v/>
      </c>
      <c r="J828" s="42" t="e">
        <f t="shared" ca="1" si="156"/>
        <v>#REF!</v>
      </c>
      <c r="K828" s="66" t="e">
        <f t="shared" ca="1" si="157"/>
        <v>#REF!</v>
      </c>
      <c r="M828" s="43"/>
      <c r="N828" s="43"/>
      <c r="O828" s="43"/>
      <c r="Q828" s="23"/>
      <c r="U828" s="114" t="s">
        <v>32</v>
      </c>
      <c r="V828" s="115">
        <v>0.33</v>
      </c>
      <c r="W828" s="69" t="s">
        <v>43</v>
      </c>
      <c r="X828" s="70">
        <v>0</v>
      </c>
      <c r="Y828" s="69" t="s">
        <v>446</v>
      </c>
      <c r="Z828" s="70">
        <v>0.17000000178813934</v>
      </c>
      <c r="AA828" s="69" t="s">
        <v>166</v>
      </c>
      <c r="AB828" s="71">
        <v>0.34000000357627869</v>
      </c>
      <c r="AC828" s="69" t="s">
        <v>192</v>
      </c>
      <c r="AD828" s="72">
        <v>0.20999999344348907</v>
      </c>
      <c r="AE828" s="69" t="s">
        <v>245</v>
      </c>
      <c r="AF828" s="72">
        <v>0</v>
      </c>
      <c r="AG828" s="69" t="s">
        <v>321</v>
      </c>
      <c r="AH828" s="72">
        <v>0</v>
      </c>
      <c r="AI828" s="69" t="s">
        <v>350</v>
      </c>
      <c r="AJ828" s="72">
        <v>0.40000000596046448</v>
      </c>
      <c r="AK828" s="69" t="s">
        <v>304</v>
      </c>
      <c r="AL828" s="72">
        <v>0</v>
      </c>
      <c r="AM828" s="73" t="s">
        <v>543</v>
      </c>
      <c r="AN828" s="74">
        <v>0.24</v>
      </c>
      <c r="AO828" s="69" t="s">
        <v>1013</v>
      </c>
      <c r="AP828" s="72">
        <v>0</v>
      </c>
      <c r="AQ828" s="724" t="s">
        <v>546</v>
      </c>
      <c r="AR828" s="725">
        <v>0.27</v>
      </c>
      <c r="AS828" s="791" t="s">
        <v>304</v>
      </c>
      <c r="AT828" s="792">
        <v>0.26</v>
      </c>
      <c r="AU828" s="973" t="s">
        <v>1013</v>
      </c>
      <c r="AV828" s="974">
        <v>0.28100000000000003</v>
      </c>
    </row>
    <row r="829" spans="2:48" ht="18" customHeight="1" x14ac:dyDescent="0.25">
      <c r="C829" s="40" t="str">
        <f>IF(ISTEXT('7.Electricidad y otras energías'!E49),'7.Electricidad y otras energías'!E49,"")</f>
        <v/>
      </c>
      <c r="D829" s="40" t="str">
        <f>IF(ISTEXT('7.Electricidad y otras energías'!F49),'7.Electricidad y otras energías'!F49,"")</f>
        <v/>
      </c>
      <c r="E829" s="40">
        <f>'7.Electricidad y otras energías'!G49</f>
        <v>0</v>
      </c>
      <c r="F829" s="290">
        <f>'7.Electricidad y otras energías'!H49</f>
        <v>0</v>
      </c>
      <c r="G829" s="304" t="str">
        <f t="shared" ref="G829:G855" ca="1" si="160">IFERROR((IF($E829=$G$864,$H$864,IF($E829=$G$865,$H$865,VLOOKUP(D829,$J$805:$K$1050,2,0)))),"")</f>
        <v/>
      </c>
      <c r="H829" s="67" t="str">
        <f t="shared" ref="H829:H856" ca="1" si="161">IF(ISNUMBER(F829*G829),F829*G829,"")</f>
        <v/>
      </c>
      <c r="J829" s="42" t="e">
        <f t="shared" ref="J829:J869" ca="1" si="162">INDIRECT("_Com"&amp;$D$8)</f>
        <v>#REF!</v>
      </c>
      <c r="K829" s="66" t="e">
        <f t="shared" ref="K829:K869" ca="1" si="163">INDIRECT("_Mix"&amp;$D$8)</f>
        <v>#REF!</v>
      </c>
      <c r="M829" s="43"/>
      <c r="N829" s="43"/>
      <c r="O829" s="43"/>
      <c r="Q829" s="23"/>
      <c r="U829" s="75" t="s">
        <v>86</v>
      </c>
      <c r="V829" s="116">
        <v>0.36</v>
      </c>
      <c r="W829" s="69" t="s">
        <v>32</v>
      </c>
      <c r="X829" s="70">
        <v>0.38999998569488525</v>
      </c>
      <c r="Y829" s="69" t="s">
        <v>105</v>
      </c>
      <c r="Z829" s="70">
        <v>0.14000000059604645</v>
      </c>
      <c r="AA829" s="69" t="s">
        <v>38</v>
      </c>
      <c r="AB829" s="71">
        <v>0</v>
      </c>
      <c r="AC829" s="69" t="s">
        <v>193</v>
      </c>
      <c r="AD829" s="72">
        <v>0</v>
      </c>
      <c r="AE829" s="69" t="s">
        <v>246</v>
      </c>
      <c r="AF829" s="72">
        <v>0</v>
      </c>
      <c r="AG829" s="69" t="s">
        <v>305</v>
      </c>
      <c r="AH829" s="72">
        <v>0</v>
      </c>
      <c r="AI829" s="69" t="s">
        <v>241</v>
      </c>
      <c r="AJ829" s="72">
        <v>0.37999999523162842</v>
      </c>
      <c r="AK829" s="69" t="s">
        <v>162</v>
      </c>
      <c r="AL829" s="72">
        <v>0.18999999761581421</v>
      </c>
      <c r="AM829" s="73" t="s">
        <v>544</v>
      </c>
      <c r="AN829" s="74">
        <v>0.25</v>
      </c>
      <c r="AO829" s="69" t="s">
        <v>1014</v>
      </c>
      <c r="AP829" s="72">
        <v>0.25800000000000001</v>
      </c>
      <c r="AQ829" s="724" t="s">
        <v>1392</v>
      </c>
      <c r="AR829" s="725">
        <v>0.193</v>
      </c>
      <c r="AS829" s="791" t="s">
        <v>1016</v>
      </c>
      <c r="AT829" s="792">
        <v>0.14000000000000001</v>
      </c>
      <c r="AU829" s="973" t="s">
        <v>1014</v>
      </c>
      <c r="AV829" s="974">
        <v>0.28199999999999997</v>
      </c>
    </row>
    <row r="830" spans="2:48" ht="18" customHeight="1" x14ac:dyDescent="0.25">
      <c r="C830" s="40" t="str">
        <f>IF(ISTEXT('7.Electricidad y otras energías'!E50),'7.Electricidad y otras energías'!E50,"")</f>
        <v/>
      </c>
      <c r="D830" s="40" t="str">
        <f>IF(ISTEXT('7.Electricidad y otras energías'!F50),'7.Electricidad y otras energías'!F50,"")</f>
        <v/>
      </c>
      <c r="E830" s="40">
        <f>'7.Electricidad y otras energías'!G50</f>
        <v>0</v>
      </c>
      <c r="F830" s="290">
        <f>'7.Electricidad y otras energías'!H50</f>
        <v>0</v>
      </c>
      <c r="G830" s="304" t="str">
        <f t="shared" ca="1" si="160"/>
        <v/>
      </c>
      <c r="H830" s="67" t="str">
        <f t="shared" ca="1" si="161"/>
        <v/>
      </c>
      <c r="J830" s="42" t="e">
        <f t="shared" ca="1" si="162"/>
        <v>#REF!</v>
      </c>
      <c r="K830" s="66" t="e">
        <f t="shared" ca="1" si="163"/>
        <v>#REF!</v>
      </c>
      <c r="M830" s="43"/>
      <c r="N830" s="43"/>
      <c r="O830" s="43"/>
      <c r="Q830" s="23"/>
      <c r="U830" s="75" t="s">
        <v>0</v>
      </c>
      <c r="V830" s="116">
        <v>0.36</v>
      </c>
      <c r="W830" s="69" t="s">
        <v>44</v>
      </c>
      <c r="X830" s="70">
        <v>0</v>
      </c>
      <c r="Y830" s="69" t="s">
        <v>41</v>
      </c>
      <c r="Z830" s="70">
        <v>0</v>
      </c>
      <c r="AA830" s="69" t="s">
        <v>39</v>
      </c>
      <c r="AB830" s="71">
        <v>0</v>
      </c>
      <c r="AC830" s="69" t="s">
        <v>42</v>
      </c>
      <c r="AD830" s="72">
        <v>0</v>
      </c>
      <c r="AE830" s="69" t="s">
        <v>247</v>
      </c>
      <c r="AF830" s="72">
        <v>0</v>
      </c>
      <c r="AG830" s="69" t="s">
        <v>26</v>
      </c>
      <c r="AH830" s="72">
        <v>0</v>
      </c>
      <c r="AI830" s="69" t="s">
        <v>351</v>
      </c>
      <c r="AJ830" s="72">
        <v>0</v>
      </c>
      <c r="AK830" s="69" t="s">
        <v>97</v>
      </c>
      <c r="AL830" s="72">
        <v>0</v>
      </c>
      <c r="AM830" s="73" t="s">
        <v>318</v>
      </c>
      <c r="AN830" s="74">
        <v>0</v>
      </c>
      <c r="AO830" s="69" t="s">
        <v>1015</v>
      </c>
      <c r="AP830" s="72">
        <v>0</v>
      </c>
      <c r="AQ830" s="724" t="s">
        <v>547</v>
      </c>
      <c r="AR830" s="725">
        <v>0</v>
      </c>
      <c r="AS830" s="791" t="s">
        <v>1017</v>
      </c>
      <c r="AT830" s="792">
        <v>0.25700000000000001</v>
      </c>
      <c r="AU830" s="973" t="s">
        <v>1015</v>
      </c>
      <c r="AV830" s="974">
        <v>0.26400000000000001</v>
      </c>
    </row>
    <row r="831" spans="2:48" ht="18" customHeight="1" x14ac:dyDescent="0.25">
      <c r="C831" s="40" t="str">
        <f>IF(ISTEXT('7.Electricidad y otras energías'!E51),'7.Electricidad y otras energías'!E51,"")</f>
        <v/>
      </c>
      <c r="D831" s="40" t="str">
        <f>IF(ISTEXT('7.Electricidad y otras energías'!F51),'7.Electricidad y otras energías'!F51,"")</f>
        <v/>
      </c>
      <c r="E831" s="40">
        <f>'7.Electricidad y otras energías'!G51</f>
        <v>0</v>
      </c>
      <c r="F831" s="290">
        <f>'7.Electricidad y otras energías'!H51</f>
        <v>0</v>
      </c>
      <c r="G831" s="304" t="str">
        <f t="shared" ca="1" si="160"/>
        <v/>
      </c>
      <c r="H831" s="67" t="str">
        <f t="shared" ca="1" si="161"/>
        <v/>
      </c>
      <c r="J831" s="42" t="e">
        <f t="shared" ca="1" si="162"/>
        <v>#REF!</v>
      </c>
      <c r="K831" s="66" t="e">
        <f t="shared" ca="1" si="163"/>
        <v>#REF!</v>
      </c>
      <c r="M831" s="43"/>
      <c r="N831" s="43"/>
      <c r="O831" s="43"/>
      <c r="Q831" s="23"/>
      <c r="W831" s="75" t="s">
        <v>86</v>
      </c>
      <c r="X831" s="70">
        <v>0.4</v>
      </c>
      <c r="Y831" s="69" t="s">
        <v>27</v>
      </c>
      <c r="Z831" s="70">
        <v>0.15999999642372131</v>
      </c>
      <c r="AA831" s="69" t="s">
        <v>104</v>
      </c>
      <c r="AB831" s="71">
        <v>0</v>
      </c>
      <c r="AC831" s="69" t="s">
        <v>327</v>
      </c>
      <c r="AD831" s="72">
        <v>0.37999999523162842</v>
      </c>
      <c r="AE831" s="69" t="s">
        <v>323</v>
      </c>
      <c r="AF831" s="72">
        <v>0</v>
      </c>
      <c r="AG831" s="69" t="s">
        <v>185</v>
      </c>
      <c r="AH831" s="72">
        <v>0</v>
      </c>
      <c r="AI831" s="69" t="s">
        <v>163</v>
      </c>
      <c r="AJ831" s="72">
        <v>0</v>
      </c>
      <c r="AK831" s="69" t="s">
        <v>183</v>
      </c>
      <c r="AL831" s="72">
        <v>0</v>
      </c>
      <c r="AM831" s="73" t="s">
        <v>545</v>
      </c>
      <c r="AN831" s="74">
        <v>0</v>
      </c>
      <c r="AO831" s="69" t="s">
        <v>1016</v>
      </c>
      <c r="AP831" s="72">
        <v>0.20699999999999999</v>
      </c>
      <c r="AQ831" s="724" t="s">
        <v>1377</v>
      </c>
      <c r="AR831" s="725">
        <v>0</v>
      </c>
      <c r="AS831" s="791" t="s">
        <v>1391</v>
      </c>
      <c r="AT831" s="792">
        <v>0</v>
      </c>
      <c r="AU831" s="973" t="s">
        <v>304</v>
      </c>
      <c r="AV831" s="974">
        <v>0.28299999999999997</v>
      </c>
    </row>
    <row r="832" spans="2:48" ht="18" customHeight="1" x14ac:dyDescent="0.25">
      <c r="C832" s="40" t="str">
        <f>IF(ISTEXT('7.Electricidad y otras energías'!E52),'7.Electricidad y otras energías'!E52,"")</f>
        <v/>
      </c>
      <c r="D832" s="40" t="str">
        <f>IF(ISTEXT('7.Electricidad y otras energías'!F52),'7.Electricidad y otras energías'!F52,"")</f>
        <v/>
      </c>
      <c r="E832" s="40">
        <f>'7.Electricidad y otras energías'!G52</f>
        <v>0</v>
      </c>
      <c r="F832" s="290">
        <f>'7.Electricidad y otras energías'!H52</f>
        <v>0</v>
      </c>
      <c r="G832" s="304" t="str">
        <f t="shared" ca="1" si="160"/>
        <v/>
      </c>
      <c r="H832" s="67" t="str">
        <f t="shared" ca="1" si="161"/>
        <v/>
      </c>
      <c r="J832" s="42" t="e">
        <f t="shared" ca="1" si="162"/>
        <v>#REF!</v>
      </c>
      <c r="K832" s="66" t="e">
        <f t="shared" ca="1" si="163"/>
        <v>#REF!</v>
      </c>
      <c r="M832" s="43"/>
      <c r="N832" s="43"/>
      <c r="O832" s="43"/>
      <c r="Q832" s="23"/>
      <c r="W832" s="75" t="s">
        <v>0</v>
      </c>
      <c r="X832" s="70">
        <v>0.4</v>
      </c>
      <c r="Y832" s="69" t="s">
        <v>28</v>
      </c>
      <c r="Z832" s="70">
        <v>0</v>
      </c>
      <c r="AA832" s="69" t="s">
        <v>446</v>
      </c>
      <c r="AB832" s="71">
        <v>0.18999999761581421</v>
      </c>
      <c r="AC832" s="69" t="s">
        <v>102</v>
      </c>
      <c r="AD832" s="72">
        <v>0.33000001311302185</v>
      </c>
      <c r="AE832" s="69" t="s">
        <v>248</v>
      </c>
      <c r="AF832" s="72">
        <v>0.36000001430511475</v>
      </c>
      <c r="AG832" s="69" t="s">
        <v>244</v>
      </c>
      <c r="AH832" s="72">
        <v>0</v>
      </c>
      <c r="AI832" s="69" t="s">
        <v>352</v>
      </c>
      <c r="AJ832" s="72">
        <v>0</v>
      </c>
      <c r="AK832" s="69" t="s">
        <v>406</v>
      </c>
      <c r="AL832" s="72">
        <v>0</v>
      </c>
      <c r="AM832" s="73" t="s">
        <v>467</v>
      </c>
      <c r="AN832" s="74">
        <v>0.21</v>
      </c>
      <c r="AO832" s="69" t="s">
        <v>1017</v>
      </c>
      <c r="AP832" s="72">
        <v>0.16800000000000001</v>
      </c>
      <c r="AQ832" s="724" t="s">
        <v>1023</v>
      </c>
      <c r="AR832" s="725">
        <v>0</v>
      </c>
      <c r="AS832" s="791" t="s">
        <v>1019</v>
      </c>
      <c r="AT832" s="792">
        <v>0</v>
      </c>
      <c r="AU832" s="973" t="s">
        <v>1016</v>
      </c>
      <c r="AV832" s="974">
        <v>0.16</v>
      </c>
    </row>
    <row r="833" spans="3:48" ht="18" customHeight="1" x14ac:dyDescent="0.25">
      <c r="C833" s="40" t="str">
        <f>IF(ISTEXT('7.Electricidad y otras energías'!E53),'7.Electricidad y otras energías'!E53,"")</f>
        <v/>
      </c>
      <c r="D833" s="40" t="str">
        <f>IF(ISTEXT('7.Electricidad y otras energías'!F53),'7.Electricidad y otras energías'!F53,"")</f>
        <v/>
      </c>
      <c r="E833" s="40">
        <f>'7.Electricidad y otras energías'!G53</f>
        <v>0</v>
      </c>
      <c r="F833" s="290">
        <f>'7.Electricidad y otras energías'!H53</f>
        <v>0</v>
      </c>
      <c r="G833" s="304" t="str">
        <f t="shared" ca="1" si="160"/>
        <v/>
      </c>
      <c r="H833" s="67" t="str">
        <f t="shared" ca="1" si="161"/>
        <v/>
      </c>
      <c r="J833" s="42" t="e">
        <f t="shared" ca="1" si="162"/>
        <v>#REF!</v>
      </c>
      <c r="K833" s="66" t="e">
        <f t="shared" ca="1" si="163"/>
        <v>#REF!</v>
      </c>
      <c r="M833" s="43"/>
      <c r="N833" s="43"/>
      <c r="O833" s="43"/>
      <c r="Q833" s="23"/>
      <c r="W833" s="43"/>
      <c r="X833" s="43"/>
      <c r="Y833" s="69" t="s">
        <v>35</v>
      </c>
      <c r="Z833" s="70">
        <v>0.20999999344348907</v>
      </c>
      <c r="AA833" s="69" t="s">
        <v>105</v>
      </c>
      <c r="AB833" s="71">
        <v>0.14000000059604645</v>
      </c>
      <c r="AC833" s="69" t="s">
        <v>194</v>
      </c>
      <c r="AD833" s="72">
        <v>0.40000000596046448</v>
      </c>
      <c r="AE833" s="69" t="s">
        <v>187</v>
      </c>
      <c r="AF833" s="72">
        <v>0</v>
      </c>
      <c r="AG833" s="69" t="s">
        <v>245</v>
      </c>
      <c r="AH833" s="72">
        <v>0</v>
      </c>
      <c r="AI833" s="69" t="s">
        <v>99</v>
      </c>
      <c r="AJ833" s="72">
        <v>0</v>
      </c>
      <c r="AK833" s="69" t="s">
        <v>468</v>
      </c>
      <c r="AL833" s="72">
        <v>0.28999999165534973</v>
      </c>
      <c r="AM833" s="73" t="s">
        <v>182</v>
      </c>
      <c r="AN833" s="74">
        <v>0</v>
      </c>
      <c r="AO833" s="69" t="s">
        <v>1018</v>
      </c>
      <c r="AP833" s="72">
        <v>0.113</v>
      </c>
      <c r="AQ833" s="724" t="s">
        <v>1026</v>
      </c>
      <c r="AR833" s="725">
        <v>0.19500000000000001</v>
      </c>
      <c r="AS833" s="791" t="s">
        <v>546</v>
      </c>
      <c r="AT833" s="792">
        <v>0.25600000000000001</v>
      </c>
      <c r="AU833" s="973" t="s">
        <v>1017</v>
      </c>
      <c r="AV833" s="974">
        <v>0.28299999999999997</v>
      </c>
    </row>
    <row r="834" spans="3:48" ht="18" customHeight="1" x14ac:dyDescent="0.25">
      <c r="C834" s="40" t="str">
        <f>IF(ISTEXT('7.Electricidad y otras energías'!E54),'7.Electricidad y otras energías'!E54,"")</f>
        <v/>
      </c>
      <c r="D834" s="40" t="str">
        <f>IF(ISTEXT('7.Electricidad y otras energías'!F54),'7.Electricidad y otras energías'!F54,"")</f>
        <v/>
      </c>
      <c r="E834" s="40">
        <f>'7.Electricidad y otras energías'!G54</f>
        <v>0</v>
      </c>
      <c r="F834" s="290">
        <f>'7.Electricidad y otras energías'!H54</f>
        <v>0</v>
      </c>
      <c r="G834" s="304" t="str">
        <f t="shared" ca="1" si="160"/>
        <v/>
      </c>
      <c r="H834" s="67" t="str">
        <f t="shared" ca="1" si="161"/>
        <v/>
      </c>
      <c r="J834" s="42" t="e">
        <f t="shared" ca="1" si="162"/>
        <v>#REF!</v>
      </c>
      <c r="K834" s="66" t="e">
        <f t="shared" ca="1" si="163"/>
        <v>#REF!</v>
      </c>
      <c r="M834" s="43"/>
      <c r="N834" s="43"/>
      <c r="O834" s="43"/>
      <c r="Q834" s="23"/>
      <c r="W834" s="43"/>
      <c r="X834" s="43"/>
      <c r="Y834" s="69" t="s">
        <v>444</v>
      </c>
      <c r="Z834" s="70">
        <v>0.11999999731779099</v>
      </c>
      <c r="AA834" s="69" t="s">
        <v>41</v>
      </c>
      <c r="AB834" s="71">
        <v>0</v>
      </c>
      <c r="AC834" s="69" t="s">
        <v>195</v>
      </c>
      <c r="AD834" s="72">
        <v>0</v>
      </c>
      <c r="AE834" s="69" t="s">
        <v>249</v>
      </c>
      <c r="AF834" s="72">
        <v>0</v>
      </c>
      <c r="AG834" s="69" t="s">
        <v>246</v>
      </c>
      <c r="AH834" s="72">
        <v>0</v>
      </c>
      <c r="AI834" s="69" t="s">
        <v>353</v>
      </c>
      <c r="AJ834" s="72">
        <v>0</v>
      </c>
      <c r="AK834" s="69" t="s">
        <v>469</v>
      </c>
      <c r="AL834" s="72">
        <v>0</v>
      </c>
      <c r="AM834" s="73" t="s">
        <v>161</v>
      </c>
      <c r="AN834" s="74">
        <v>0</v>
      </c>
      <c r="AO834" s="69" t="s">
        <v>1019</v>
      </c>
      <c r="AP834" s="72">
        <v>0</v>
      </c>
      <c r="AQ834" s="724" t="s">
        <v>1027</v>
      </c>
      <c r="AR834" s="725">
        <v>0.26500000000000001</v>
      </c>
      <c r="AS834" s="791" t="s">
        <v>1392</v>
      </c>
      <c r="AT834" s="792">
        <v>0.25600000000000001</v>
      </c>
      <c r="AU834" s="973" t="s">
        <v>1391</v>
      </c>
      <c r="AV834" s="974">
        <v>0</v>
      </c>
    </row>
    <row r="835" spans="3:48" ht="18" customHeight="1" x14ac:dyDescent="0.25">
      <c r="C835" s="40" t="str">
        <f>IF(ISTEXT('7.Electricidad y otras energías'!E55),'7.Electricidad y otras energías'!E55,"")</f>
        <v/>
      </c>
      <c r="D835" s="40" t="str">
        <f>IF(ISTEXT('7.Electricidad y otras energías'!F55),'7.Electricidad y otras energías'!F55,"")</f>
        <v/>
      </c>
      <c r="E835" s="40">
        <f>'7.Electricidad y otras energías'!G55</f>
        <v>0</v>
      </c>
      <c r="F835" s="290">
        <f>'7.Electricidad y otras energías'!H55</f>
        <v>0</v>
      </c>
      <c r="G835" s="304" t="str">
        <f t="shared" ca="1" si="160"/>
        <v/>
      </c>
      <c r="H835" s="67" t="str">
        <f t="shared" ca="1" si="161"/>
        <v/>
      </c>
      <c r="J835" s="42" t="e">
        <f t="shared" ca="1" si="162"/>
        <v>#REF!</v>
      </c>
      <c r="K835" s="66" t="e">
        <f t="shared" ca="1" si="163"/>
        <v>#REF!</v>
      </c>
      <c r="M835" s="43"/>
      <c r="N835" s="43"/>
      <c r="O835" s="43"/>
      <c r="Q835" s="23"/>
      <c r="W835" s="43"/>
      <c r="X835" s="43"/>
      <c r="Y835" s="69" t="s">
        <v>40</v>
      </c>
      <c r="Z835" s="70">
        <v>0</v>
      </c>
      <c r="AA835" s="69" t="s">
        <v>167</v>
      </c>
      <c r="AB835" s="71">
        <v>0.119999997317791</v>
      </c>
      <c r="AC835" s="69" t="s">
        <v>196</v>
      </c>
      <c r="AD835" s="72">
        <v>9.9999997764825821E-3</v>
      </c>
      <c r="AE835" s="69" t="s">
        <v>250</v>
      </c>
      <c r="AF835" s="72">
        <v>0.23999999463558197</v>
      </c>
      <c r="AG835" s="69" t="s">
        <v>247</v>
      </c>
      <c r="AH835" s="72">
        <v>0</v>
      </c>
      <c r="AI835" s="69" t="s">
        <v>354</v>
      </c>
      <c r="AJ835" s="72">
        <v>0</v>
      </c>
      <c r="AK835" s="69" t="s">
        <v>350</v>
      </c>
      <c r="AL835" s="72">
        <v>0</v>
      </c>
      <c r="AM835" s="73" t="s">
        <v>304</v>
      </c>
      <c r="AN835" s="74">
        <v>0</v>
      </c>
      <c r="AO835" s="69" t="s">
        <v>1020</v>
      </c>
      <c r="AP835" s="72">
        <v>0</v>
      </c>
      <c r="AQ835" s="724" t="s">
        <v>1028</v>
      </c>
      <c r="AR835" s="725">
        <v>0.27200000000000002</v>
      </c>
      <c r="AS835" s="791" t="s">
        <v>547</v>
      </c>
      <c r="AT835" s="792">
        <v>0</v>
      </c>
      <c r="AU835" s="973" t="s">
        <v>1019</v>
      </c>
      <c r="AV835" s="974">
        <v>0</v>
      </c>
    </row>
    <row r="836" spans="3:48" ht="18" customHeight="1" x14ac:dyDescent="0.25">
      <c r="C836" s="40" t="str">
        <f>IF(ISTEXT('7.Electricidad y otras energías'!E56),'7.Electricidad y otras energías'!E56,"")</f>
        <v/>
      </c>
      <c r="D836" s="40" t="str">
        <f>IF(ISTEXT('7.Electricidad y otras energías'!F56),'7.Electricidad y otras energías'!F56,"")</f>
        <v/>
      </c>
      <c r="E836" s="40">
        <f>'7.Electricidad y otras energías'!G56</f>
        <v>0</v>
      </c>
      <c r="F836" s="290">
        <f>'7.Electricidad y otras energías'!H56</f>
        <v>0</v>
      </c>
      <c r="G836" s="304" t="str">
        <f t="shared" ca="1" si="160"/>
        <v/>
      </c>
      <c r="H836" s="67" t="str">
        <f t="shared" ca="1" si="161"/>
        <v/>
      </c>
      <c r="J836" s="42" t="e">
        <f t="shared" ca="1" si="162"/>
        <v>#REF!</v>
      </c>
      <c r="K836" s="66" t="e">
        <f t="shared" ca="1" si="163"/>
        <v>#REF!</v>
      </c>
      <c r="M836" s="43"/>
      <c r="N836" s="43"/>
      <c r="O836" s="43"/>
      <c r="Q836" s="23"/>
      <c r="W836" s="43"/>
      <c r="X836" s="43"/>
      <c r="Y836" s="69" t="s">
        <v>106</v>
      </c>
      <c r="Z836" s="70">
        <v>0.34000000357627869</v>
      </c>
      <c r="AA836" s="69" t="s">
        <v>28</v>
      </c>
      <c r="AB836" s="71">
        <v>3.9999999105930328E-2</v>
      </c>
      <c r="AC836" s="69" t="s">
        <v>36</v>
      </c>
      <c r="AD836" s="72">
        <v>0</v>
      </c>
      <c r="AE836" s="69" t="s">
        <v>251</v>
      </c>
      <c r="AF836" s="72">
        <v>0.23999999463558197</v>
      </c>
      <c r="AG836" s="69" t="s">
        <v>306</v>
      </c>
      <c r="AH836" s="72">
        <v>0</v>
      </c>
      <c r="AI836" s="69" t="s">
        <v>355</v>
      </c>
      <c r="AJ836" s="72">
        <v>0</v>
      </c>
      <c r="AK836" s="69" t="s">
        <v>427</v>
      </c>
      <c r="AL836" s="72">
        <v>0</v>
      </c>
      <c r="AM836" s="73" t="s">
        <v>162</v>
      </c>
      <c r="AN836" s="74">
        <v>0.2</v>
      </c>
      <c r="AO836" s="69" t="s">
        <v>546</v>
      </c>
      <c r="AP836" s="72">
        <v>0.25800000000000001</v>
      </c>
      <c r="AQ836" s="724" t="s">
        <v>1393</v>
      </c>
      <c r="AR836" s="725">
        <v>0</v>
      </c>
      <c r="AS836" s="791" t="s">
        <v>1377</v>
      </c>
      <c r="AT836" s="792">
        <v>0</v>
      </c>
      <c r="AU836" s="973" t="s">
        <v>546</v>
      </c>
      <c r="AV836" s="974">
        <v>0.27400000000000002</v>
      </c>
    </row>
    <row r="837" spans="3:48" ht="18" customHeight="1" x14ac:dyDescent="0.25">
      <c r="C837" s="40" t="str">
        <f>IF(ISTEXT('7.Electricidad y otras energías'!E57),'7.Electricidad y otras energías'!E57,"")</f>
        <v/>
      </c>
      <c r="D837" s="40" t="str">
        <f>IF(ISTEXT('7.Electricidad y otras energías'!F57),'7.Electricidad y otras energías'!F57,"")</f>
        <v/>
      </c>
      <c r="E837" s="40">
        <f>'7.Electricidad y otras energías'!G57</f>
        <v>0</v>
      </c>
      <c r="F837" s="290">
        <f>'7.Electricidad y otras energías'!H57</f>
        <v>0</v>
      </c>
      <c r="G837" s="304" t="str">
        <f t="shared" ca="1" si="160"/>
        <v/>
      </c>
      <c r="H837" s="67" t="str">
        <f t="shared" ca="1" si="161"/>
        <v/>
      </c>
      <c r="J837" s="42" t="e">
        <f t="shared" ca="1" si="162"/>
        <v>#REF!</v>
      </c>
      <c r="K837" s="66" t="e">
        <f t="shared" ca="1" si="163"/>
        <v>#REF!</v>
      </c>
      <c r="M837" s="43"/>
      <c r="N837" s="43"/>
      <c r="O837" s="43"/>
      <c r="Q837" s="23"/>
      <c r="W837" s="43"/>
      <c r="X837" s="43"/>
      <c r="Y837" s="69" t="s">
        <v>43</v>
      </c>
      <c r="Z837" s="70">
        <v>0</v>
      </c>
      <c r="AA837" s="69" t="s">
        <v>35</v>
      </c>
      <c r="AB837" s="71">
        <v>0.20000000298023224</v>
      </c>
      <c r="AC837" s="69" t="s">
        <v>29</v>
      </c>
      <c r="AD837" s="72">
        <v>0.31000000238418579</v>
      </c>
      <c r="AE837" s="69" t="s">
        <v>252</v>
      </c>
      <c r="AF837" s="72">
        <v>0</v>
      </c>
      <c r="AG837" s="69" t="s">
        <v>322</v>
      </c>
      <c r="AH837" s="72">
        <v>0</v>
      </c>
      <c r="AI837" s="69" t="s">
        <v>305</v>
      </c>
      <c r="AJ837" s="72">
        <v>0</v>
      </c>
      <c r="AK837" s="69" t="s">
        <v>163</v>
      </c>
      <c r="AL837" s="72">
        <v>0</v>
      </c>
      <c r="AM837" s="73" t="s">
        <v>97</v>
      </c>
      <c r="AN837" s="74">
        <v>0</v>
      </c>
      <c r="AO837" s="69" t="s">
        <v>547</v>
      </c>
      <c r="AP837" s="72">
        <v>0</v>
      </c>
      <c r="AQ837" s="724" t="s">
        <v>1378</v>
      </c>
      <c r="AR837" s="725">
        <v>0.26800000000000002</v>
      </c>
      <c r="AS837" s="791" t="s">
        <v>1452</v>
      </c>
      <c r="AT837" s="792">
        <v>0.254</v>
      </c>
      <c r="AU837" s="973" t="s">
        <v>547</v>
      </c>
      <c r="AV837" s="974">
        <v>0</v>
      </c>
    </row>
    <row r="838" spans="3:48" ht="18" customHeight="1" x14ac:dyDescent="0.25">
      <c r="C838" s="40" t="str">
        <f>IF(ISTEXT('7.Electricidad y otras energías'!E58),'7.Electricidad y otras energías'!E58,"")</f>
        <v/>
      </c>
      <c r="D838" s="40" t="str">
        <f>IF(ISTEXT('7.Electricidad y otras energías'!F58),'7.Electricidad y otras energías'!F58,"")</f>
        <v/>
      </c>
      <c r="E838" s="40">
        <f>'7.Electricidad y otras energías'!G58</f>
        <v>0</v>
      </c>
      <c r="F838" s="290">
        <f>'7.Electricidad y otras energías'!H58</f>
        <v>0</v>
      </c>
      <c r="G838" s="304" t="str">
        <f t="shared" ca="1" si="160"/>
        <v/>
      </c>
      <c r="H838" s="67" t="str">
        <f t="shared" ca="1" si="161"/>
        <v/>
      </c>
      <c r="J838" s="42" t="e">
        <f t="shared" ca="1" si="162"/>
        <v>#REF!</v>
      </c>
      <c r="K838" s="66" t="e">
        <f t="shared" ca="1" si="163"/>
        <v>#REF!</v>
      </c>
      <c r="M838" s="43"/>
      <c r="N838" s="43"/>
      <c r="O838" s="43"/>
      <c r="Q838" s="23"/>
      <c r="W838" s="43"/>
      <c r="X838" s="43"/>
      <c r="Y838" s="69" t="s">
        <v>107</v>
      </c>
      <c r="Z838" s="70">
        <v>0</v>
      </c>
      <c r="AA838" s="69" t="s">
        <v>444</v>
      </c>
      <c r="AB838" s="71">
        <v>0.12999999523162842</v>
      </c>
      <c r="AC838" s="69" t="s">
        <v>447</v>
      </c>
      <c r="AD838" s="72">
        <v>0.36000001430511475</v>
      </c>
      <c r="AE838" s="69" t="s">
        <v>449</v>
      </c>
      <c r="AF838" s="72">
        <v>0</v>
      </c>
      <c r="AG838" s="69" t="s">
        <v>323</v>
      </c>
      <c r="AH838" s="72">
        <v>0</v>
      </c>
      <c r="AI838" s="69" t="s">
        <v>26</v>
      </c>
      <c r="AJ838" s="72">
        <v>0</v>
      </c>
      <c r="AK838" s="69" t="s">
        <v>164</v>
      </c>
      <c r="AL838" s="72">
        <v>0.31000000238418579</v>
      </c>
      <c r="AM838" s="73" t="s">
        <v>183</v>
      </c>
      <c r="AN838" s="74">
        <v>0</v>
      </c>
      <c r="AO838" s="69" t="s">
        <v>1021</v>
      </c>
      <c r="AP838" s="72">
        <v>0</v>
      </c>
      <c r="AQ838" s="724" t="s">
        <v>1029</v>
      </c>
      <c r="AR838" s="725">
        <v>0</v>
      </c>
      <c r="AS838" s="791" t="s">
        <v>1023</v>
      </c>
      <c r="AT838" s="792">
        <v>0</v>
      </c>
      <c r="AU838" s="973" t="s">
        <v>1377</v>
      </c>
      <c r="AV838" s="974">
        <v>0</v>
      </c>
    </row>
    <row r="839" spans="3:48" ht="18" customHeight="1" x14ac:dyDescent="0.25">
      <c r="C839" s="40" t="str">
        <f>IF(ISTEXT('7.Electricidad y otras energías'!E59),'7.Electricidad y otras energías'!E59,"")</f>
        <v/>
      </c>
      <c r="D839" s="40" t="str">
        <f>IF(ISTEXT('7.Electricidad y otras energías'!F59),'7.Electricidad y otras energías'!F59,"")</f>
        <v/>
      </c>
      <c r="E839" s="40">
        <f>'7.Electricidad y otras energías'!G59</f>
        <v>0</v>
      </c>
      <c r="F839" s="290">
        <f>'7.Electricidad y otras energías'!H59</f>
        <v>0</v>
      </c>
      <c r="G839" s="304" t="str">
        <f t="shared" ca="1" si="160"/>
        <v/>
      </c>
      <c r="H839" s="67" t="str">
        <f t="shared" ca="1" si="161"/>
        <v/>
      </c>
      <c r="J839" s="42" t="e">
        <f t="shared" ca="1" si="162"/>
        <v>#REF!</v>
      </c>
      <c r="K839" s="66" t="e">
        <f t="shared" ca="1" si="163"/>
        <v>#REF!</v>
      </c>
      <c r="M839" s="43"/>
      <c r="N839" s="43"/>
      <c r="O839" s="43"/>
      <c r="Q839" s="23"/>
      <c r="W839" s="43"/>
      <c r="X839" s="43"/>
      <c r="Y839" s="69" t="s">
        <v>32</v>
      </c>
      <c r="Z839" s="70">
        <v>0.36000001430511475</v>
      </c>
      <c r="AA839" s="69" t="s">
        <v>40</v>
      </c>
      <c r="AB839" s="71">
        <v>0</v>
      </c>
      <c r="AC839" s="69" t="s">
        <v>33</v>
      </c>
      <c r="AD839" s="72">
        <v>0.34999999403953552</v>
      </c>
      <c r="AE839" s="69" t="s">
        <v>253</v>
      </c>
      <c r="AF839" s="72">
        <v>0</v>
      </c>
      <c r="AG839" s="69" t="s">
        <v>248</v>
      </c>
      <c r="AH839" s="72">
        <v>0</v>
      </c>
      <c r="AI839" s="69" t="s">
        <v>185</v>
      </c>
      <c r="AJ839" s="72">
        <v>0</v>
      </c>
      <c r="AK839" s="69" t="s">
        <v>99</v>
      </c>
      <c r="AL839" s="72">
        <v>0</v>
      </c>
      <c r="AM839" s="73" t="s">
        <v>406</v>
      </c>
      <c r="AN839" s="74">
        <v>0</v>
      </c>
      <c r="AO839" s="69" t="s">
        <v>1022</v>
      </c>
      <c r="AP839" s="72">
        <v>0</v>
      </c>
      <c r="AQ839" s="724" t="s">
        <v>1031</v>
      </c>
      <c r="AR839" s="725">
        <v>0</v>
      </c>
      <c r="AS839" s="791" t="s">
        <v>1024</v>
      </c>
      <c r="AT839" s="792">
        <v>0</v>
      </c>
      <c r="AU839" s="973" t="s">
        <v>1452</v>
      </c>
      <c r="AV839" s="974">
        <v>0.28299999999999997</v>
      </c>
    </row>
    <row r="840" spans="3:48" ht="18" customHeight="1" x14ac:dyDescent="0.25">
      <c r="C840" s="40" t="str">
        <f>IF(ISTEXT('7.Electricidad y otras energías'!E60),'7.Electricidad y otras energías'!E60,"")</f>
        <v/>
      </c>
      <c r="D840" s="40" t="str">
        <f>IF(ISTEXT('7.Electricidad y otras energías'!F60),'7.Electricidad y otras energías'!F60,"")</f>
        <v/>
      </c>
      <c r="E840" s="40">
        <f>'7.Electricidad y otras energías'!G60</f>
        <v>0</v>
      </c>
      <c r="F840" s="290">
        <f>'7.Electricidad y otras energías'!H60</f>
        <v>0</v>
      </c>
      <c r="G840" s="304" t="str">
        <f t="shared" ca="1" si="160"/>
        <v/>
      </c>
      <c r="H840" s="67" t="str">
        <f t="shared" ca="1" si="161"/>
        <v/>
      </c>
      <c r="J840" s="42" t="e">
        <f t="shared" ca="1" si="162"/>
        <v>#REF!</v>
      </c>
      <c r="K840" s="66" t="e">
        <f t="shared" ca="1" si="163"/>
        <v>#REF!</v>
      </c>
      <c r="M840" s="43"/>
      <c r="N840" s="43"/>
      <c r="O840" s="43"/>
      <c r="Q840" s="23"/>
      <c r="W840" s="43"/>
      <c r="X840" s="43"/>
      <c r="Y840" s="69" t="s">
        <v>44</v>
      </c>
      <c r="Z840" s="70">
        <v>0</v>
      </c>
      <c r="AA840" s="69" t="s">
        <v>106</v>
      </c>
      <c r="AB840" s="71">
        <v>0.34000000357627869</v>
      </c>
      <c r="AC840" s="69" t="s">
        <v>34</v>
      </c>
      <c r="AD840" s="72">
        <v>0.36000001430511475</v>
      </c>
      <c r="AE840" s="69" t="s">
        <v>254</v>
      </c>
      <c r="AF840" s="72">
        <v>0</v>
      </c>
      <c r="AG840" s="69" t="s">
        <v>324</v>
      </c>
      <c r="AH840" s="72">
        <v>0</v>
      </c>
      <c r="AI840" s="69" t="s">
        <v>186</v>
      </c>
      <c r="AJ840" s="72">
        <v>0</v>
      </c>
      <c r="AK840" s="69" t="s">
        <v>353</v>
      </c>
      <c r="AL840" s="72">
        <v>0</v>
      </c>
      <c r="AM840" s="73" t="s">
        <v>546</v>
      </c>
      <c r="AN840" s="74">
        <v>0.24</v>
      </c>
      <c r="AO840" s="69" t="s">
        <v>549</v>
      </c>
      <c r="AP840" s="72">
        <v>0</v>
      </c>
      <c r="AQ840" s="724" t="s">
        <v>1033</v>
      </c>
      <c r="AR840" s="725">
        <v>0.27300000000000002</v>
      </c>
      <c r="AS840" s="791" t="s">
        <v>1026</v>
      </c>
      <c r="AT840" s="792">
        <v>0.25</v>
      </c>
      <c r="AU840" s="973" t="s">
        <v>1642</v>
      </c>
      <c r="AV840" s="974">
        <v>0.28299999999999997</v>
      </c>
    </row>
    <row r="841" spans="3:48" ht="18" customHeight="1" x14ac:dyDescent="0.25">
      <c r="C841" s="40" t="str">
        <f>IF(ISTEXT('7.Electricidad y otras energías'!E61),'7.Electricidad y otras energías'!E61,"")</f>
        <v/>
      </c>
      <c r="D841" s="40" t="str">
        <f>IF(ISTEXT('7.Electricidad y otras energías'!F61),'7.Electricidad y otras energías'!F61,"")</f>
        <v/>
      </c>
      <c r="E841" s="40">
        <f>'7.Electricidad y otras energías'!G61</f>
        <v>0</v>
      </c>
      <c r="F841" s="290">
        <f>'7.Electricidad y otras energías'!H61</f>
        <v>0</v>
      </c>
      <c r="G841" s="304" t="str">
        <f t="shared" ca="1" si="160"/>
        <v/>
      </c>
      <c r="H841" s="67" t="str">
        <f t="shared" ca="1" si="161"/>
        <v/>
      </c>
      <c r="J841" s="42" t="e">
        <f t="shared" ca="1" si="162"/>
        <v>#REF!</v>
      </c>
      <c r="K841" s="66" t="e">
        <f t="shared" ca="1" si="163"/>
        <v>#REF!</v>
      </c>
      <c r="M841" s="43"/>
      <c r="N841" s="43"/>
      <c r="O841" s="43"/>
      <c r="Q841" s="23"/>
      <c r="Y841" s="75" t="s">
        <v>86</v>
      </c>
      <c r="Z841" s="70">
        <v>0.36</v>
      </c>
      <c r="AA841" s="69" t="s">
        <v>168</v>
      </c>
      <c r="AB841" s="71">
        <v>0.37000000476837158</v>
      </c>
      <c r="AC841" s="69" t="s">
        <v>166</v>
      </c>
      <c r="AD841" s="72">
        <v>0.34999999403953552</v>
      </c>
      <c r="AE841" s="69" t="s">
        <v>255</v>
      </c>
      <c r="AF841" s="72">
        <v>2.9999999329447746E-2</v>
      </c>
      <c r="AG841" s="69" t="s">
        <v>187</v>
      </c>
      <c r="AH841" s="72">
        <v>0.25999999046325684</v>
      </c>
      <c r="AI841" s="69" t="s">
        <v>245</v>
      </c>
      <c r="AJ841" s="72">
        <v>0</v>
      </c>
      <c r="AK841" s="69" t="s">
        <v>355</v>
      </c>
      <c r="AL841" s="72">
        <v>0</v>
      </c>
      <c r="AM841" s="73" t="s">
        <v>547</v>
      </c>
      <c r="AN841" s="74">
        <v>0</v>
      </c>
      <c r="AO841" s="69" t="s">
        <v>1023</v>
      </c>
      <c r="AP841" s="72">
        <v>0</v>
      </c>
      <c r="AQ841" s="724" t="s">
        <v>407</v>
      </c>
      <c r="AR841" s="725">
        <v>0</v>
      </c>
      <c r="AS841" s="791" t="s">
        <v>1027</v>
      </c>
      <c r="AT841" s="792">
        <v>0.249</v>
      </c>
      <c r="AU841" s="973" t="s">
        <v>1643</v>
      </c>
      <c r="AV841" s="974">
        <v>0.28199999999999997</v>
      </c>
    </row>
    <row r="842" spans="3:48" ht="18" customHeight="1" x14ac:dyDescent="0.25">
      <c r="C842" s="40" t="str">
        <f>IF(ISTEXT('7.Electricidad y otras energías'!E62),'7.Electricidad y otras energías'!E62,"")</f>
        <v/>
      </c>
      <c r="D842" s="40" t="str">
        <f>IF(ISTEXT('7.Electricidad y otras energías'!F62),'7.Electricidad y otras energías'!F62,"")</f>
        <v/>
      </c>
      <c r="E842" s="40">
        <f>'7.Electricidad y otras energías'!G62</f>
        <v>0</v>
      </c>
      <c r="F842" s="290">
        <f>'7.Electricidad y otras energías'!H62</f>
        <v>0</v>
      </c>
      <c r="G842" s="304" t="str">
        <f t="shared" ca="1" si="160"/>
        <v/>
      </c>
      <c r="H842" s="67" t="str">
        <f t="shared" ca="1" si="161"/>
        <v/>
      </c>
      <c r="J842" s="42" t="e">
        <f t="shared" ca="1" si="162"/>
        <v>#REF!</v>
      </c>
      <c r="K842" s="66" t="e">
        <f t="shared" ca="1" si="163"/>
        <v>#REF!</v>
      </c>
      <c r="M842" s="43"/>
      <c r="N842" s="43"/>
      <c r="O842" s="43"/>
      <c r="Q842" s="23"/>
      <c r="Y842" s="75" t="s">
        <v>0</v>
      </c>
      <c r="Z842" s="70">
        <v>0.36</v>
      </c>
      <c r="AA842" s="69" t="s">
        <v>43</v>
      </c>
      <c r="AB842" s="71">
        <v>0</v>
      </c>
      <c r="AC842" s="69" t="s">
        <v>38</v>
      </c>
      <c r="AD842" s="72">
        <v>0.14000000059604645</v>
      </c>
      <c r="AE842" s="69" t="s">
        <v>256</v>
      </c>
      <c r="AF842" s="72">
        <v>0</v>
      </c>
      <c r="AG842" s="69" t="s">
        <v>249</v>
      </c>
      <c r="AH842" s="72">
        <v>1.9999999552965164E-2</v>
      </c>
      <c r="AI842" s="69" t="s">
        <v>246</v>
      </c>
      <c r="AJ842" s="72">
        <v>0</v>
      </c>
      <c r="AK842" s="69" t="s">
        <v>477</v>
      </c>
      <c r="AL842" s="72">
        <v>0.31000000238418579</v>
      </c>
      <c r="AM842" s="73" t="s">
        <v>548</v>
      </c>
      <c r="AN842" s="74">
        <v>0</v>
      </c>
      <c r="AO842" s="69" t="s">
        <v>1024</v>
      </c>
      <c r="AP842" s="72">
        <v>0.25900000000000001</v>
      </c>
      <c r="AQ842" s="724" t="s">
        <v>1038</v>
      </c>
      <c r="AR842" s="725">
        <v>0.215</v>
      </c>
      <c r="AS842" s="791" t="s">
        <v>1028</v>
      </c>
      <c r="AT842" s="792">
        <v>0.26</v>
      </c>
      <c r="AU842" s="973" t="s">
        <v>1023</v>
      </c>
      <c r="AV842" s="974">
        <v>0</v>
      </c>
    </row>
    <row r="843" spans="3:48" ht="18" customHeight="1" x14ac:dyDescent="0.25">
      <c r="C843" s="40" t="str">
        <f>IF(ISTEXT('7.Electricidad y otras energías'!E63),'7.Electricidad y otras energías'!E63,"")</f>
        <v/>
      </c>
      <c r="D843" s="40" t="str">
        <f>IF(ISTEXT('7.Electricidad y otras energías'!F63),'7.Electricidad y otras energías'!F63,"")</f>
        <v/>
      </c>
      <c r="E843" s="40">
        <f>'7.Electricidad y otras energías'!G63</f>
        <v>0</v>
      </c>
      <c r="F843" s="290">
        <f>'7.Electricidad y otras energías'!H63</f>
        <v>0</v>
      </c>
      <c r="G843" s="304" t="str">
        <f t="shared" ca="1" si="160"/>
        <v/>
      </c>
      <c r="H843" s="67" t="str">
        <f t="shared" ca="1" si="161"/>
        <v/>
      </c>
      <c r="J843" s="42" t="e">
        <f t="shared" ca="1" si="162"/>
        <v>#REF!</v>
      </c>
      <c r="K843" s="66" t="e">
        <f t="shared" ca="1" si="163"/>
        <v>#REF!</v>
      </c>
      <c r="M843" s="43"/>
      <c r="N843" s="43"/>
      <c r="O843" s="43"/>
      <c r="Q843" s="23"/>
      <c r="AA843" s="69" t="s">
        <v>169</v>
      </c>
      <c r="AB843" s="71">
        <v>0</v>
      </c>
      <c r="AC843" s="69" t="s">
        <v>39</v>
      </c>
      <c r="AD843" s="72">
        <v>0</v>
      </c>
      <c r="AE843" s="69" t="s">
        <v>257</v>
      </c>
      <c r="AF843" s="72">
        <v>0</v>
      </c>
      <c r="AG843" s="69" t="s">
        <v>307</v>
      </c>
      <c r="AH843" s="72">
        <v>0</v>
      </c>
      <c r="AI843" s="69" t="s">
        <v>247</v>
      </c>
      <c r="AJ843" s="72">
        <v>0</v>
      </c>
      <c r="AK843" s="69" t="s">
        <v>305</v>
      </c>
      <c r="AL843" s="72">
        <v>7.0000000298023224E-2</v>
      </c>
      <c r="AM843" s="73" t="s">
        <v>549</v>
      </c>
      <c r="AN843" s="74">
        <v>0</v>
      </c>
      <c r="AO843" s="69" t="s">
        <v>1025</v>
      </c>
      <c r="AP843" s="72">
        <v>0</v>
      </c>
      <c r="AQ843" s="724" t="s">
        <v>1040</v>
      </c>
      <c r="AR843" s="725">
        <v>0</v>
      </c>
      <c r="AS843" s="791" t="s">
        <v>1393</v>
      </c>
      <c r="AT843" s="792">
        <v>0</v>
      </c>
      <c r="AU843" s="973" t="s">
        <v>1644</v>
      </c>
      <c r="AV843" s="974">
        <v>0.27800000000000002</v>
      </c>
    </row>
    <row r="844" spans="3:48" ht="18" customHeight="1" x14ac:dyDescent="0.25">
      <c r="C844" s="40" t="str">
        <f>IF(ISTEXT('7.Electricidad y otras energías'!E64),'7.Electricidad y otras energías'!E64,"")</f>
        <v/>
      </c>
      <c r="D844" s="40" t="str">
        <f>IF(ISTEXT('7.Electricidad y otras energías'!F64),'7.Electricidad y otras energías'!F64,"")</f>
        <v/>
      </c>
      <c r="E844" s="40">
        <f>'7.Electricidad y otras energías'!G64</f>
        <v>0</v>
      </c>
      <c r="F844" s="290">
        <f>'7.Electricidad y otras energías'!H64</f>
        <v>0</v>
      </c>
      <c r="G844" s="304" t="str">
        <f t="shared" ca="1" si="160"/>
        <v/>
      </c>
      <c r="H844" s="67" t="str">
        <f t="shared" ca="1" si="161"/>
        <v/>
      </c>
      <c r="J844" s="42" t="e">
        <f t="shared" ca="1" si="162"/>
        <v>#REF!</v>
      </c>
      <c r="K844" s="66" t="e">
        <f t="shared" ca="1" si="163"/>
        <v>#REF!</v>
      </c>
      <c r="M844" s="43"/>
      <c r="N844" s="43"/>
      <c r="O844" s="43"/>
      <c r="Q844" s="23"/>
      <c r="AA844" s="69" t="s">
        <v>170</v>
      </c>
      <c r="AB844" s="71">
        <v>0</v>
      </c>
      <c r="AC844" s="69" t="s">
        <v>450</v>
      </c>
      <c r="AD844" s="72">
        <v>0</v>
      </c>
      <c r="AE844" s="69" t="s">
        <v>258</v>
      </c>
      <c r="AF844" s="72">
        <v>0</v>
      </c>
      <c r="AG844" s="69" t="s">
        <v>250</v>
      </c>
      <c r="AH844" s="72">
        <v>0.25999999046325684</v>
      </c>
      <c r="AI844" s="69" t="s">
        <v>306</v>
      </c>
      <c r="AJ844" s="72">
        <v>0</v>
      </c>
      <c r="AK844" s="69" t="s">
        <v>407</v>
      </c>
      <c r="AL844" s="72">
        <v>0</v>
      </c>
      <c r="AM844" s="73" t="s">
        <v>350</v>
      </c>
      <c r="AN844" s="74">
        <v>0</v>
      </c>
      <c r="AO844" s="69" t="s">
        <v>1026</v>
      </c>
      <c r="AP844" s="72">
        <v>0.13100000000000001</v>
      </c>
      <c r="AQ844" s="724" t="s">
        <v>246</v>
      </c>
      <c r="AR844" s="725">
        <v>0.23799999999999999</v>
      </c>
      <c r="AS844" s="791" t="s">
        <v>1453</v>
      </c>
      <c r="AT844" s="792">
        <v>0.251</v>
      </c>
      <c r="AU844" s="973" t="s">
        <v>1024</v>
      </c>
      <c r="AV844" s="974">
        <v>0</v>
      </c>
    </row>
    <row r="845" spans="3:48" ht="18" customHeight="1" x14ac:dyDescent="0.25">
      <c r="C845" s="40" t="str">
        <f>IF(ISTEXT('7.Electricidad y otras energías'!E65),'7.Electricidad y otras energías'!E65,"")</f>
        <v/>
      </c>
      <c r="D845" s="40" t="str">
        <f>IF(ISTEXT('7.Electricidad y otras energías'!F65),'7.Electricidad y otras energías'!F65,"")</f>
        <v/>
      </c>
      <c r="E845" s="40">
        <f>'7.Electricidad y otras energías'!G65</f>
        <v>0</v>
      </c>
      <c r="F845" s="290">
        <f>'7.Electricidad y otras energías'!H65</f>
        <v>0</v>
      </c>
      <c r="G845" s="304" t="str">
        <f t="shared" ca="1" si="160"/>
        <v/>
      </c>
      <c r="H845" s="67" t="str">
        <f t="shared" ca="1" si="161"/>
        <v/>
      </c>
      <c r="J845" s="42" t="e">
        <f t="shared" ca="1" si="162"/>
        <v>#REF!</v>
      </c>
      <c r="K845" s="66" t="e">
        <f t="shared" ca="1" si="163"/>
        <v>#REF!</v>
      </c>
      <c r="M845" s="43"/>
      <c r="N845" s="43"/>
      <c r="O845" s="43"/>
      <c r="Q845" s="23"/>
      <c r="AA845" s="69" t="s">
        <v>448</v>
      </c>
      <c r="AB845" s="71">
        <v>1.9999999552965164E-2</v>
      </c>
      <c r="AC845" s="69" t="s">
        <v>104</v>
      </c>
      <c r="AD845" s="72">
        <v>9.9999997764825821E-3</v>
      </c>
      <c r="AE845" s="69" t="s">
        <v>259</v>
      </c>
      <c r="AF845" s="72">
        <v>0</v>
      </c>
      <c r="AG845" s="69" t="s">
        <v>308</v>
      </c>
      <c r="AH845" s="72">
        <v>0.25</v>
      </c>
      <c r="AI845" s="69" t="s">
        <v>322</v>
      </c>
      <c r="AJ845" s="72">
        <v>0</v>
      </c>
      <c r="AK845" s="69" t="s">
        <v>26</v>
      </c>
      <c r="AL845" s="72">
        <v>9.9999997764825821E-3</v>
      </c>
      <c r="AM845" s="73" t="s">
        <v>351</v>
      </c>
      <c r="AN845" s="74">
        <v>0</v>
      </c>
      <c r="AO845" s="69" t="s">
        <v>1027</v>
      </c>
      <c r="AP845" s="72">
        <v>0.25900000000000001</v>
      </c>
      <c r="AQ845" s="724" t="s">
        <v>1041</v>
      </c>
      <c r="AR845" s="725">
        <v>0</v>
      </c>
      <c r="AS845" s="791" t="s">
        <v>1378</v>
      </c>
      <c r="AT845" s="792">
        <v>0.26</v>
      </c>
      <c r="AU845" s="973" t="s">
        <v>1026</v>
      </c>
      <c r="AV845" s="974">
        <v>0.27900000000000003</v>
      </c>
    </row>
    <row r="846" spans="3:48" ht="18" customHeight="1" x14ac:dyDescent="0.25">
      <c r="C846" s="40" t="str">
        <f>IF(ISTEXT('7.Electricidad y otras energías'!E66),'7.Electricidad y otras energías'!E66,"")</f>
        <v/>
      </c>
      <c r="D846" s="40" t="str">
        <f>IF(ISTEXT('7.Electricidad y otras energías'!F66),'7.Electricidad y otras energías'!F66,"")</f>
        <v/>
      </c>
      <c r="E846" s="40">
        <f>'7.Electricidad y otras energías'!G66</f>
        <v>0</v>
      </c>
      <c r="F846" s="290">
        <f>'7.Electricidad y otras energías'!H66</f>
        <v>0</v>
      </c>
      <c r="G846" s="304" t="str">
        <f t="shared" ca="1" si="160"/>
        <v/>
      </c>
      <c r="H846" s="67" t="str">
        <f t="shared" ca="1" si="161"/>
        <v/>
      </c>
      <c r="J846" s="42" t="e">
        <f t="shared" ca="1" si="162"/>
        <v>#REF!</v>
      </c>
      <c r="K846" s="66" t="e">
        <f t="shared" ca="1" si="163"/>
        <v>#REF!</v>
      </c>
      <c r="M846" s="43"/>
      <c r="N846" s="43"/>
      <c r="O846" s="43"/>
      <c r="Q846" s="23"/>
      <c r="AA846" s="69" t="s">
        <v>44</v>
      </c>
      <c r="AB846" s="71">
        <v>0.15999999642372131</v>
      </c>
      <c r="AC846" s="69" t="s">
        <v>446</v>
      </c>
      <c r="AD846" s="72">
        <v>0.23000000417232513</v>
      </c>
      <c r="AE846" s="69" t="s">
        <v>260</v>
      </c>
      <c r="AF846" s="72">
        <v>0</v>
      </c>
      <c r="AG846" s="69" t="s">
        <v>252</v>
      </c>
      <c r="AH846" s="72">
        <v>0</v>
      </c>
      <c r="AI846" s="69" t="s">
        <v>323</v>
      </c>
      <c r="AJ846" s="72">
        <v>9.9999997764825821E-3</v>
      </c>
      <c r="AK846" s="69" t="s">
        <v>185</v>
      </c>
      <c r="AL846" s="72">
        <v>0</v>
      </c>
      <c r="AM846" s="73" t="s">
        <v>163</v>
      </c>
      <c r="AN846" s="74">
        <v>0</v>
      </c>
      <c r="AO846" s="69" t="s">
        <v>1028</v>
      </c>
      <c r="AP846" s="72">
        <v>0</v>
      </c>
      <c r="AQ846" s="724" t="s">
        <v>1042</v>
      </c>
      <c r="AR846" s="725">
        <v>0.27200000000000002</v>
      </c>
      <c r="AS846" s="791" t="s">
        <v>1029</v>
      </c>
      <c r="AT846" s="792">
        <v>0</v>
      </c>
      <c r="AU846" s="973" t="s">
        <v>1027</v>
      </c>
      <c r="AV846" s="974">
        <v>0.28299999999999997</v>
      </c>
    </row>
    <row r="847" spans="3:48" ht="18" customHeight="1" x14ac:dyDescent="0.25">
      <c r="C847" s="40" t="str">
        <f>IF(ISTEXT('7.Electricidad y otras energías'!E67),'7.Electricidad y otras energías'!E67,"")</f>
        <v/>
      </c>
      <c r="D847" s="40" t="str">
        <f>IF(ISTEXT('7.Electricidad y otras energías'!F67),'7.Electricidad y otras energías'!F67,"")</f>
        <v/>
      </c>
      <c r="E847" s="40">
        <f>'7.Electricidad y otras energías'!G67</f>
        <v>0</v>
      </c>
      <c r="F847" s="290">
        <f>'7.Electricidad y otras energías'!H67</f>
        <v>0</v>
      </c>
      <c r="G847" s="304" t="str">
        <f t="shared" ca="1" si="160"/>
        <v/>
      </c>
      <c r="H847" s="67" t="str">
        <f t="shared" ca="1" si="161"/>
        <v/>
      </c>
      <c r="J847" s="42" t="e">
        <f t="shared" ca="1" si="162"/>
        <v>#REF!</v>
      </c>
      <c r="K847" s="66" t="e">
        <f t="shared" ca="1" si="163"/>
        <v>#REF!</v>
      </c>
      <c r="M847" s="43"/>
      <c r="N847" s="43"/>
      <c r="O847" s="43"/>
      <c r="Q847" s="23"/>
      <c r="AA847" s="75" t="s">
        <v>86</v>
      </c>
      <c r="AB847" s="71">
        <v>0.37</v>
      </c>
      <c r="AC847" s="69" t="s">
        <v>105</v>
      </c>
      <c r="AD847" s="72">
        <v>0.30000001192092896</v>
      </c>
      <c r="AE847" s="69" t="s">
        <v>261</v>
      </c>
      <c r="AF847" s="72">
        <v>0</v>
      </c>
      <c r="AG847" s="69" t="s">
        <v>456</v>
      </c>
      <c r="AH847" s="72">
        <v>0</v>
      </c>
      <c r="AI847" s="69" t="s">
        <v>248</v>
      </c>
      <c r="AJ847" s="72">
        <v>0</v>
      </c>
      <c r="AK847" s="69" t="s">
        <v>245</v>
      </c>
      <c r="AL847" s="72">
        <v>0</v>
      </c>
      <c r="AM847" s="73" t="s">
        <v>352</v>
      </c>
      <c r="AN847" s="74">
        <v>0.25</v>
      </c>
      <c r="AO847" s="69" t="s">
        <v>1029</v>
      </c>
      <c r="AP847" s="72">
        <v>0</v>
      </c>
      <c r="AQ847" s="724" t="s">
        <v>1043</v>
      </c>
      <c r="AR847" s="725">
        <v>0.214</v>
      </c>
      <c r="AS847" s="791" t="s">
        <v>1031</v>
      </c>
      <c r="AT847" s="792">
        <v>0</v>
      </c>
      <c r="AU847" s="973" t="s">
        <v>1028</v>
      </c>
      <c r="AV847" s="974">
        <v>0.28299999999999997</v>
      </c>
    </row>
    <row r="848" spans="3:48" ht="18" customHeight="1" x14ac:dyDescent="0.25">
      <c r="C848" s="40" t="str">
        <f>IF(ISTEXT('7.Electricidad y otras energías'!E68),'7.Electricidad y otras energías'!E68,"")</f>
        <v/>
      </c>
      <c r="D848" s="40" t="str">
        <f>IF(ISTEXT('7.Electricidad y otras energías'!F68),'7.Electricidad y otras energías'!F68,"")</f>
        <v/>
      </c>
      <c r="E848" s="40">
        <f>'7.Electricidad y otras energías'!G68</f>
        <v>0</v>
      </c>
      <c r="F848" s="290">
        <f>'7.Electricidad y otras energías'!H68</f>
        <v>0</v>
      </c>
      <c r="G848" s="304" t="str">
        <f t="shared" ca="1" si="160"/>
        <v/>
      </c>
      <c r="H848" s="67" t="str">
        <f t="shared" ca="1" si="161"/>
        <v/>
      </c>
      <c r="J848" s="42" t="e">
        <f t="shared" ca="1" si="162"/>
        <v>#REF!</v>
      </c>
      <c r="K848" s="66" t="e">
        <f t="shared" ca="1" si="163"/>
        <v>#REF!</v>
      </c>
      <c r="M848" s="43"/>
      <c r="N848" s="43"/>
      <c r="O848" s="43"/>
      <c r="Q848" s="23"/>
      <c r="AA848" s="75" t="s">
        <v>0</v>
      </c>
      <c r="AB848" s="71">
        <v>0.37</v>
      </c>
      <c r="AC848" s="69" t="s">
        <v>41</v>
      </c>
      <c r="AD848" s="72">
        <v>0</v>
      </c>
      <c r="AE848" s="69" t="s">
        <v>190</v>
      </c>
      <c r="AF848" s="72">
        <v>0</v>
      </c>
      <c r="AG848" s="69" t="s">
        <v>449</v>
      </c>
      <c r="AH848" s="72">
        <v>0</v>
      </c>
      <c r="AI848" s="69" t="s">
        <v>457</v>
      </c>
      <c r="AJ848" s="72">
        <v>0</v>
      </c>
      <c r="AK848" s="69" t="s">
        <v>246</v>
      </c>
      <c r="AL848" s="72">
        <v>9.9999997764825821E-3</v>
      </c>
      <c r="AM848" s="73" t="s">
        <v>164</v>
      </c>
      <c r="AN848" s="74">
        <v>0.25</v>
      </c>
      <c r="AO848" s="69" t="s">
        <v>1030</v>
      </c>
      <c r="AP848" s="72">
        <v>3.0000000000000001E-3</v>
      </c>
      <c r="AQ848" s="724" t="s">
        <v>1044</v>
      </c>
      <c r="AR848" s="725">
        <v>0</v>
      </c>
      <c r="AS848" s="791" t="s">
        <v>407</v>
      </c>
      <c r="AT848" s="792">
        <v>0.04</v>
      </c>
      <c r="AU848" s="973" t="s">
        <v>1393</v>
      </c>
      <c r="AV848" s="974">
        <v>0</v>
      </c>
    </row>
    <row r="849" spans="2:48" ht="18" customHeight="1" x14ac:dyDescent="0.25">
      <c r="C849" s="40" t="str">
        <f>IF(ISTEXT('7.Electricidad y otras energías'!E69),'7.Electricidad y otras energías'!E69,"")</f>
        <v/>
      </c>
      <c r="D849" s="40" t="str">
        <f>IF(ISTEXT('7.Electricidad y otras energías'!F69),'7.Electricidad y otras energías'!F69,"")</f>
        <v/>
      </c>
      <c r="E849" s="40">
        <f>'7.Electricidad y otras energías'!G69</f>
        <v>0</v>
      </c>
      <c r="F849" s="290">
        <f>'7.Electricidad y otras energías'!H69</f>
        <v>0</v>
      </c>
      <c r="G849" s="304" t="str">
        <f t="shared" ca="1" si="160"/>
        <v/>
      </c>
      <c r="H849" s="67" t="str">
        <f t="shared" ca="1" si="161"/>
        <v/>
      </c>
      <c r="J849" s="42" t="e">
        <f t="shared" ca="1" si="162"/>
        <v>#REF!</v>
      </c>
      <c r="K849" s="66" t="e">
        <f t="shared" ca="1" si="163"/>
        <v>#REF!</v>
      </c>
      <c r="M849" s="43"/>
      <c r="N849" s="43"/>
      <c r="O849" s="43"/>
      <c r="Q849" s="23"/>
      <c r="AC849" s="69" t="s">
        <v>167</v>
      </c>
      <c r="AD849" s="72">
        <v>0.20999999344348907</v>
      </c>
      <c r="AE849" s="69" t="s">
        <v>191</v>
      </c>
      <c r="AF849" s="72">
        <v>0</v>
      </c>
      <c r="AG849" s="69" t="s">
        <v>253</v>
      </c>
      <c r="AH849" s="72">
        <v>0</v>
      </c>
      <c r="AI849" s="69" t="s">
        <v>187</v>
      </c>
      <c r="AJ849" s="72">
        <v>0.40000000596046448</v>
      </c>
      <c r="AK849" s="69" t="s">
        <v>186</v>
      </c>
      <c r="AL849" s="72">
        <v>0</v>
      </c>
      <c r="AM849" s="73" t="s">
        <v>353</v>
      </c>
      <c r="AN849" s="74">
        <v>0</v>
      </c>
      <c r="AO849" s="69" t="s">
        <v>1031</v>
      </c>
      <c r="AP849" s="72">
        <v>0</v>
      </c>
      <c r="AQ849" s="724" t="s">
        <v>1045</v>
      </c>
      <c r="AR849" s="725">
        <v>0</v>
      </c>
      <c r="AS849" s="791" t="s">
        <v>1035</v>
      </c>
      <c r="AT849" s="792">
        <v>0.26</v>
      </c>
      <c r="AU849" s="973" t="s">
        <v>1453</v>
      </c>
      <c r="AV849" s="974">
        <v>0.223</v>
      </c>
    </row>
    <row r="850" spans="2:48" ht="18" customHeight="1" x14ac:dyDescent="0.25">
      <c r="C850" s="40" t="str">
        <f>IF(ISTEXT('7.Electricidad y otras energías'!E70),'7.Electricidad y otras energías'!E70,"")</f>
        <v/>
      </c>
      <c r="D850" s="40" t="str">
        <f>IF(ISTEXT('7.Electricidad y otras energías'!F70),'7.Electricidad y otras energías'!F70,"")</f>
        <v/>
      </c>
      <c r="E850" s="40">
        <f>'7.Electricidad y otras energías'!G70</f>
        <v>0</v>
      </c>
      <c r="F850" s="290">
        <f>'7.Electricidad y otras energías'!H70</f>
        <v>0</v>
      </c>
      <c r="G850" s="304" t="str">
        <f t="shared" ca="1" si="160"/>
        <v/>
      </c>
      <c r="H850" s="67" t="str">
        <f t="shared" ca="1" si="161"/>
        <v/>
      </c>
      <c r="J850" s="42" t="e">
        <f t="shared" ca="1" si="162"/>
        <v>#REF!</v>
      </c>
      <c r="K850" s="66" t="e">
        <f t="shared" ca="1" si="163"/>
        <v>#REF!</v>
      </c>
      <c r="M850" s="43"/>
      <c r="N850" s="43"/>
      <c r="O850" s="43"/>
      <c r="Q850" s="23"/>
      <c r="AC850" s="69" t="s">
        <v>330</v>
      </c>
      <c r="AD850" s="72">
        <v>0.10000000149011612</v>
      </c>
      <c r="AE850" s="69" t="s">
        <v>192</v>
      </c>
      <c r="AF850" s="72">
        <v>3.9999999105930328E-2</v>
      </c>
      <c r="AG850" s="69" t="s">
        <v>255</v>
      </c>
      <c r="AH850" s="72">
        <v>0</v>
      </c>
      <c r="AI850" s="69" t="s">
        <v>249</v>
      </c>
      <c r="AJ850" s="72">
        <v>0</v>
      </c>
      <c r="AK850" s="69" t="s">
        <v>247</v>
      </c>
      <c r="AL850" s="72">
        <v>0</v>
      </c>
      <c r="AM850" s="73" t="s">
        <v>354</v>
      </c>
      <c r="AN850" s="74">
        <v>0</v>
      </c>
      <c r="AO850" s="69" t="s">
        <v>1032</v>
      </c>
      <c r="AP850" s="72">
        <v>0.14099999999999999</v>
      </c>
      <c r="AQ850" s="724" t="s">
        <v>1064</v>
      </c>
      <c r="AR850" s="725">
        <v>0.128</v>
      </c>
      <c r="AS850" s="791" t="s">
        <v>1037</v>
      </c>
      <c r="AT850" s="792">
        <v>0.25900000000000001</v>
      </c>
      <c r="AU850" s="973" t="s">
        <v>1378</v>
      </c>
      <c r="AV850" s="974">
        <v>0.28299999999999997</v>
      </c>
    </row>
    <row r="851" spans="2:48" ht="18" customHeight="1" x14ac:dyDescent="0.25">
      <c r="C851" s="40" t="str">
        <f>IF(ISTEXT('7.Electricidad y otras energías'!E71),'7.Electricidad y otras energías'!E71,"")</f>
        <v/>
      </c>
      <c r="D851" s="40" t="str">
        <f>IF(ISTEXT('7.Electricidad y otras energías'!F71),'7.Electricidad y otras energías'!F71,"")</f>
        <v/>
      </c>
      <c r="E851" s="40">
        <f>'7.Electricidad y otras energías'!G71</f>
        <v>0</v>
      </c>
      <c r="F851" s="290">
        <f>'7.Electricidad y otras energías'!H71</f>
        <v>0</v>
      </c>
      <c r="G851" s="304" t="str">
        <f t="shared" ca="1" si="160"/>
        <v/>
      </c>
      <c r="H851" s="67" t="str">
        <f t="shared" ca="1" si="161"/>
        <v/>
      </c>
      <c r="J851" s="42" t="e">
        <f t="shared" ca="1" si="162"/>
        <v>#REF!</v>
      </c>
      <c r="K851" s="66" t="e">
        <f t="shared" ca="1" si="163"/>
        <v>#REF!</v>
      </c>
      <c r="M851" s="43"/>
      <c r="N851" s="43"/>
      <c r="O851" s="43"/>
      <c r="Q851" s="23"/>
      <c r="AC851" s="69" t="s">
        <v>197</v>
      </c>
      <c r="AD851" s="72">
        <v>0</v>
      </c>
      <c r="AE851" s="69" t="s">
        <v>262</v>
      </c>
      <c r="AF851" s="72">
        <v>0</v>
      </c>
      <c r="AG851" s="69" t="s">
        <v>256</v>
      </c>
      <c r="AH851" s="72">
        <v>0</v>
      </c>
      <c r="AI851" s="69" t="s">
        <v>356</v>
      </c>
      <c r="AJ851" s="72">
        <v>0.40000000596046448</v>
      </c>
      <c r="AK851" s="69" t="s">
        <v>306</v>
      </c>
      <c r="AL851" s="72">
        <v>0</v>
      </c>
      <c r="AM851" s="73" t="s">
        <v>242</v>
      </c>
      <c r="AN851" s="74">
        <v>0</v>
      </c>
      <c r="AO851" s="69" t="s">
        <v>1033</v>
      </c>
      <c r="AP851" s="72">
        <v>0.25600000000000001</v>
      </c>
      <c r="AQ851" s="724" t="s">
        <v>307</v>
      </c>
      <c r="AR851" s="725">
        <v>0.254</v>
      </c>
      <c r="AS851" s="791" t="s">
        <v>1038</v>
      </c>
      <c r="AT851" s="792">
        <v>0.25800000000000001</v>
      </c>
      <c r="AU851" s="973" t="s">
        <v>1029</v>
      </c>
      <c r="AV851" s="974">
        <v>0</v>
      </c>
    </row>
    <row r="852" spans="2:48" ht="18" customHeight="1" x14ac:dyDescent="0.25">
      <c r="C852" s="40" t="str">
        <f>IF(ISTEXT('7.Electricidad y otras energías'!E72),'7.Electricidad y otras energías'!E72,"")</f>
        <v/>
      </c>
      <c r="D852" s="40" t="str">
        <f>IF(ISTEXT('7.Electricidad y otras energías'!F72),'7.Electricidad y otras energías'!F72,"")</f>
        <v/>
      </c>
      <c r="E852" s="40">
        <f>'7.Electricidad y otras energías'!G72</f>
        <v>0</v>
      </c>
      <c r="F852" s="290">
        <f>'7.Electricidad y otras energías'!H72</f>
        <v>0</v>
      </c>
      <c r="G852" s="304" t="str">
        <f t="shared" ca="1" si="160"/>
        <v/>
      </c>
      <c r="H852" s="67" t="str">
        <f t="shared" ca="1" si="161"/>
        <v/>
      </c>
      <c r="J852" s="42" t="e">
        <f t="shared" ca="1" si="162"/>
        <v>#REF!</v>
      </c>
      <c r="K852" s="66" t="e">
        <f t="shared" ca="1" si="163"/>
        <v>#REF!</v>
      </c>
      <c r="M852" s="43"/>
      <c r="N852" s="43"/>
      <c r="O852" s="43"/>
      <c r="Q852" s="23"/>
      <c r="AC852" s="69" t="s">
        <v>28</v>
      </c>
      <c r="AD852" s="72">
        <v>0</v>
      </c>
      <c r="AE852" s="69" t="s">
        <v>263</v>
      </c>
      <c r="AF852" s="72">
        <v>0</v>
      </c>
      <c r="AG852" s="69" t="s">
        <v>257</v>
      </c>
      <c r="AH852" s="72">
        <v>0</v>
      </c>
      <c r="AI852" s="69" t="s">
        <v>307</v>
      </c>
      <c r="AJ852" s="72">
        <v>0.15000000596046448</v>
      </c>
      <c r="AK852" s="69" t="s">
        <v>322</v>
      </c>
      <c r="AL852" s="72">
        <v>0</v>
      </c>
      <c r="AM852" s="73" t="s">
        <v>550</v>
      </c>
      <c r="AN852" s="74">
        <v>0</v>
      </c>
      <c r="AO852" s="69" t="s">
        <v>1034</v>
      </c>
      <c r="AP852" s="72">
        <v>0</v>
      </c>
      <c r="AQ852" s="724" t="s">
        <v>558</v>
      </c>
      <c r="AR852" s="725">
        <v>0.27200000000000002</v>
      </c>
      <c r="AS852" s="791" t="s">
        <v>246</v>
      </c>
      <c r="AT852" s="792">
        <v>0</v>
      </c>
      <c r="AU852" s="973" t="s">
        <v>1030</v>
      </c>
      <c r="AV852" s="974">
        <v>0</v>
      </c>
    </row>
    <row r="853" spans="2:48" ht="18" customHeight="1" x14ac:dyDescent="0.25">
      <c r="C853" s="40" t="str">
        <f>IF(ISTEXT('7.Electricidad y otras energías'!E73),'7.Electricidad y otras energías'!E73,"")</f>
        <v/>
      </c>
      <c r="D853" s="40" t="str">
        <f>IF(ISTEXT('7.Electricidad y otras energías'!F73),'7.Electricidad y otras energías'!F73,"")</f>
        <v/>
      </c>
      <c r="E853" s="40">
        <f>'7.Electricidad y otras energías'!G73</f>
        <v>0</v>
      </c>
      <c r="F853" s="290">
        <f>'7.Electricidad y otras energías'!H73</f>
        <v>0</v>
      </c>
      <c r="G853" s="304" t="str">
        <f t="shared" ca="1" si="160"/>
        <v/>
      </c>
      <c r="H853" s="67" t="str">
        <f t="shared" ca="1" si="161"/>
        <v/>
      </c>
      <c r="J853" s="42" t="e">
        <f t="shared" ca="1" si="162"/>
        <v>#REF!</v>
      </c>
      <c r="K853" s="66" t="e">
        <f t="shared" ca="1" si="163"/>
        <v>#REF!</v>
      </c>
      <c r="M853" s="43"/>
      <c r="N853" s="43"/>
      <c r="O853" s="43"/>
      <c r="Q853" s="23"/>
      <c r="AC853" s="69" t="s">
        <v>198</v>
      </c>
      <c r="AD853" s="72">
        <v>0</v>
      </c>
      <c r="AE853" s="69" t="s">
        <v>193</v>
      </c>
      <c r="AF853" s="72">
        <v>0</v>
      </c>
      <c r="AG853" s="69" t="s">
        <v>325</v>
      </c>
      <c r="AH853" s="72">
        <v>0.30000001192092896</v>
      </c>
      <c r="AI853" s="69" t="s">
        <v>357</v>
      </c>
      <c r="AJ853" s="72">
        <v>0</v>
      </c>
      <c r="AK853" s="69" t="s">
        <v>323</v>
      </c>
      <c r="AL853" s="72">
        <v>0</v>
      </c>
      <c r="AM853" s="73" t="s">
        <v>305</v>
      </c>
      <c r="AN853" s="74">
        <v>0</v>
      </c>
      <c r="AO853" s="69" t="s">
        <v>407</v>
      </c>
      <c r="AP853" s="72">
        <v>0</v>
      </c>
      <c r="AQ853" s="724" t="s">
        <v>1048</v>
      </c>
      <c r="AR853" s="725">
        <v>0.27300000000000002</v>
      </c>
      <c r="AS853" s="791" t="s">
        <v>1040</v>
      </c>
      <c r="AT853" s="792">
        <v>0</v>
      </c>
      <c r="AU853" s="973" t="s">
        <v>1031</v>
      </c>
      <c r="AV853" s="974">
        <v>5.1999999999999998E-2</v>
      </c>
    </row>
    <row r="854" spans="2:48" ht="18" customHeight="1" x14ac:dyDescent="0.25">
      <c r="C854" s="40" t="str">
        <f>IF(ISTEXT('7.Electricidad y otras energías'!E74),'7.Electricidad y otras energías'!E74,"")</f>
        <v/>
      </c>
      <c r="D854" s="40" t="str">
        <f>IF(ISTEXT('7.Electricidad y otras energías'!F74),'7.Electricidad y otras energías'!F74,"")</f>
        <v/>
      </c>
      <c r="E854" s="40">
        <f>'7.Electricidad y otras energías'!G74</f>
        <v>0</v>
      </c>
      <c r="F854" s="290">
        <f>'7.Electricidad y otras energías'!H74</f>
        <v>0</v>
      </c>
      <c r="G854" s="304" t="str">
        <f t="shared" ca="1" si="160"/>
        <v/>
      </c>
      <c r="H854" s="67" t="str">
        <f t="shared" ca="1" si="161"/>
        <v/>
      </c>
      <c r="J854" s="42" t="e">
        <f t="shared" ca="1" si="162"/>
        <v>#REF!</v>
      </c>
      <c r="K854" s="66" t="e">
        <f t="shared" ca="1" si="163"/>
        <v>#REF!</v>
      </c>
      <c r="M854" s="43"/>
      <c r="N854" s="43"/>
      <c r="O854" s="43"/>
      <c r="Q854" s="23"/>
      <c r="AC854" s="69" t="s">
        <v>199</v>
      </c>
      <c r="AD854" s="72">
        <v>0.17000000178813934</v>
      </c>
      <c r="AE854" s="69" t="s">
        <v>42</v>
      </c>
      <c r="AF854" s="72">
        <v>0</v>
      </c>
      <c r="AG854" s="69" t="s">
        <v>258</v>
      </c>
      <c r="AH854" s="72">
        <v>5.9999998658895493E-2</v>
      </c>
      <c r="AI854" s="69" t="s">
        <v>250</v>
      </c>
      <c r="AJ854" s="72">
        <v>0.23000000417232513</v>
      </c>
      <c r="AK854" s="69" t="s">
        <v>248</v>
      </c>
      <c r="AL854" s="72">
        <v>0</v>
      </c>
      <c r="AM854" s="73" t="s">
        <v>407</v>
      </c>
      <c r="AN854" s="74">
        <v>0</v>
      </c>
      <c r="AO854" s="69" t="s">
        <v>1035</v>
      </c>
      <c r="AP854" s="72">
        <v>0</v>
      </c>
      <c r="AQ854" s="724" t="s">
        <v>1049</v>
      </c>
      <c r="AR854" s="725">
        <v>0</v>
      </c>
      <c r="AS854" s="791" t="s">
        <v>1041</v>
      </c>
      <c r="AT854" s="792">
        <v>0</v>
      </c>
      <c r="AU854" s="973" t="s">
        <v>1034</v>
      </c>
      <c r="AV854" s="974">
        <v>0</v>
      </c>
    </row>
    <row r="855" spans="2:48" ht="18" customHeight="1" x14ac:dyDescent="0.25">
      <c r="C855" s="40" t="str">
        <f>IF(ISTEXT('7.Electricidad y otras energías'!E75),'7.Electricidad y otras energías'!E75,"")</f>
        <v/>
      </c>
      <c r="D855" s="40" t="str">
        <f>IF(ISTEXT('7.Electricidad y otras energías'!F75),'7.Electricidad y otras energías'!F75,"")</f>
        <v/>
      </c>
      <c r="E855" s="40">
        <f>'7.Electricidad y otras energías'!G75</f>
        <v>0</v>
      </c>
      <c r="F855" s="290">
        <f>'7.Electricidad y otras energías'!H75</f>
        <v>0</v>
      </c>
      <c r="G855" s="304" t="str">
        <f t="shared" ca="1" si="160"/>
        <v/>
      </c>
      <c r="H855" s="67" t="str">
        <f t="shared" ca="1" si="161"/>
        <v/>
      </c>
      <c r="J855" s="42" t="e">
        <f t="shared" ca="1" si="162"/>
        <v>#REF!</v>
      </c>
      <c r="K855" s="66" t="e">
        <f t="shared" ca="1" si="163"/>
        <v>#REF!</v>
      </c>
      <c r="M855" s="43"/>
      <c r="N855" s="43"/>
      <c r="O855" s="43"/>
      <c r="Q855" s="23"/>
      <c r="AC855" s="69" t="s">
        <v>35</v>
      </c>
      <c r="AD855" s="72">
        <v>0.23000000417232513</v>
      </c>
      <c r="AE855" s="69" t="s">
        <v>327</v>
      </c>
      <c r="AF855" s="72">
        <v>0.34000000357627869</v>
      </c>
      <c r="AG855" s="69" t="s">
        <v>259</v>
      </c>
      <c r="AH855" s="72">
        <v>0</v>
      </c>
      <c r="AI855" s="69" t="s">
        <v>308</v>
      </c>
      <c r="AJ855" s="72">
        <v>0.23000000417232513</v>
      </c>
      <c r="AK855" s="69" t="s">
        <v>324</v>
      </c>
      <c r="AL855" s="72">
        <v>0</v>
      </c>
      <c r="AM855" s="73" t="s">
        <v>26</v>
      </c>
      <c r="AN855" s="74">
        <v>0</v>
      </c>
      <c r="AO855" s="69" t="s">
        <v>1036</v>
      </c>
      <c r="AP855" s="72">
        <v>0</v>
      </c>
      <c r="AQ855" s="724" t="s">
        <v>1050</v>
      </c>
      <c r="AR855" s="725">
        <v>0.26900000000000002</v>
      </c>
      <c r="AS855" s="791" t="s">
        <v>1454</v>
      </c>
      <c r="AT855" s="792">
        <v>0.186</v>
      </c>
      <c r="AU855" s="973" t="s">
        <v>407</v>
      </c>
      <c r="AV855" s="974">
        <v>0</v>
      </c>
    </row>
    <row r="856" spans="2:48" ht="18" customHeight="1" x14ac:dyDescent="0.25">
      <c r="C856" s="40" t="str">
        <f>IF(ISTEXT('7.Electricidad y otras energías'!E76),'7.Electricidad y otras energías'!E76,"")</f>
        <v/>
      </c>
      <c r="D856" s="40" t="str">
        <f>IF(ISTEXT('7.Electricidad y otras energías'!F76),'7.Electricidad y otras energías'!F76,"")</f>
        <v/>
      </c>
      <c r="E856" s="40">
        <f>'7.Electricidad y otras energías'!G76</f>
        <v>0</v>
      </c>
      <c r="F856" s="290">
        <f>'7.Electricidad y otras energías'!H76</f>
        <v>0</v>
      </c>
      <c r="G856" s="304" t="str">
        <f ca="1">IFERROR((IF($E856=$G$864,$H$864,IF($E856=$G$865,$H$865,VLOOKUP(D856,$J$805:$K$1050,2,0)))),"")</f>
        <v/>
      </c>
      <c r="H856" s="67" t="str">
        <f t="shared" ca="1" si="161"/>
        <v/>
      </c>
      <c r="J856" s="42" t="e">
        <f t="shared" ca="1" si="162"/>
        <v>#REF!</v>
      </c>
      <c r="K856" s="66" t="e">
        <f t="shared" ca="1" si="163"/>
        <v>#REF!</v>
      </c>
      <c r="M856" s="43"/>
      <c r="N856" s="43"/>
      <c r="O856" s="43"/>
      <c r="Q856" s="23"/>
      <c r="AC856" s="69" t="s">
        <v>444</v>
      </c>
      <c r="AD856" s="72">
        <v>0.11999999731779099</v>
      </c>
      <c r="AE856" s="69" t="s">
        <v>102</v>
      </c>
      <c r="AF856" s="72">
        <v>0.30000001192092896</v>
      </c>
      <c r="AG856" s="69" t="s">
        <v>190</v>
      </c>
      <c r="AH856" s="72">
        <v>0</v>
      </c>
      <c r="AI856" s="69" t="s">
        <v>252</v>
      </c>
      <c r="AJ856" s="72">
        <v>0.34999999403953552</v>
      </c>
      <c r="AK856" s="69" t="s">
        <v>187</v>
      </c>
      <c r="AL856" s="72">
        <v>0.2800000011920929</v>
      </c>
      <c r="AM856" s="73" t="s">
        <v>551</v>
      </c>
      <c r="AN856" s="74">
        <v>0</v>
      </c>
      <c r="AO856" s="69" t="s">
        <v>1037</v>
      </c>
      <c r="AP856" s="72">
        <v>0</v>
      </c>
      <c r="AQ856" s="724" t="s">
        <v>1053</v>
      </c>
      <c r="AR856" s="725">
        <v>0</v>
      </c>
      <c r="AS856" s="791" t="s">
        <v>1042</v>
      </c>
      <c r="AT856" s="792">
        <v>0.25800000000000001</v>
      </c>
      <c r="AU856" s="973" t="s">
        <v>1035</v>
      </c>
      <c r="AV856" s="974">
        <v>0.28299999999999997</v>
      </c>
    </row>
    <row r="857" spans="2:48" ht="18" customHeight="1" x14ac:dyDescent="0.25">
      <c r="H857" s="292">
        <f ca="1">SUMIF(H807:H856,"&gt;0")</f>
        <v>0</v>
      </c>
      <c r="J857" s="42" t="e">
        <f t="shared" ca="1" si="162"/>
        <v>#REF!</v>
      </c>
      <c r="K857" s="66" t="e">
        <f t="shared" ca="1" si="163"/>
        <v>#REF!</v>
      </c>
      <c r="M857" s="43"/>
      <c r="N857" s="43"/>
      <c r="O857" s="43"/>
      <c r="Q857" s="23"/>
      <c r="AC857" s="69" t="s">
        <v>40</v>
      </c>
      <c r="AD857" s="72">
        <v>1.9999999552965164E-2</v>
      </c>
      <c r="AE857" s="69" t="s">
        <v>264</v>
      </c>
      <c r="AF857" s="72">
        <v>0</v>
      </c>
      <c r="AG857" s="69" t="s">
        <v>191</v>
      </c>
      <c r="AH857" s="72">
        <v>0</v>
      </c>
      <c r="AI857" s="69" t="s">
        <v>458</v>
      </c>
      <c r="AJ857" s="72">
        <v>0.40999999642372131</v>
      </c>
      <c r="AK857" s="69" t="s">
        <v>249</v>
      </c>
      <c r="AL857" s="72">
        <v>0.23000000417232513</v>
      </c>
      <c r="AM857" s="73" t="s">
        <v>185</v>
      </c>
      <c r="AN857" s="74">
        <v>0</v>
      </c>
      <c r="AO857" s="69" t="s">
        <v>1038</v>
      </c>
      <c r="AP857" s="72">
        <v>0.219</v>
      </c>
      <c r="AQ857" s="724" t="s">
        <v>939</v>
      </c>
      <c r="AR857" s="725">
        <v>0</v>
      </c>
      <c r="AS857" s="791" t="s">
        <v>1043</v>
      </c>
      <c r="AT857" s="792">
        <v>0.26</v>
      </c>
      <c r="AU857" s="973" t="s">
        <v>1645</v>
      </c>
      <c r="AV857" s="974">
        <v>0</v>
      </c>
    </row>
    <row r="858" spans="2:48" ht="18" customHeight="1" x14ac:dyDescent="0.25">
      <c r="B858" s="109" t="s">
        <v>740</v>
      </c>
      <c r="J858" s="42" t="e">
        <f t="shared" ca="1" si="162"/>
        <v>#REF!</v>
      </c>
      <c r="K858" s="66" t="e">
        <f t="shared" ca="1" si="163"/>
        <v>#REF!</v>
      </c>
      <c r="M858" s="43"/>
      <c r="N858" s="43"/>
      <c r="O858" s="43"/>
      <c r="Q858" s="23"/>
      <c r="AC858" s="69" t="s">
        <v>168</v>
      </c>
      <c r="AD858" s="72">
        <v>3.9999999105930328E-2</v>
      </c>
      <c r="AE858" s="69" t="s">
        <v>451</v>
      </c>
      <c r="AF858" s="72">
        <v>0</v>
      </c>
      <c r="AG858" s="69" t="s">
        <v>192</v>
      </c>
      <c r="AH858" s="72">
        <v>5.9999998658895493E-2</v>
      </c>
      <c r="AI858" s="69" t="s">
        <v>456</v>
      </c>
      <c r="AJ858" s="72">
        <v>0</v>
      </c>
      <c r="AK858" s="69" t="s">
        <v>356</v>
      </c>
      <c r="AL858" s="72">
        <v>0.15999999642372131</v>
      </c>
      <c r="AM858" s="73" t="s">
        <v>552</v>
      </c>
      <c r="AN858" s="74">
        <v>0</v>
      </c>
      <c r="AO858" s="69" t="s">
        <v>1039</v>
      </c>
      <c r="AP858" s="72">
        <v>0</v>
      </c>
      <c r="AQ858" s="724" t="s">
        <v>940</v>
      </c>
      <c r="AR858" s="725">
        <v>0.249</v>
      </c>
      <c r="AS858" s="791" t="s">
        <v>1044</v>
      </c>
      <c r="AT858" s="792">
        <v>0.23699999999999999</v>
      </c>
      <c r="AU858" s="973" t="s">
        <v>1037</v>
      </c>
      <c r="AV858" s="974">
        <v>6.7000000000000004E-2</v>
      </c>
    </row>
    <row r="859" spans="2:48" ht="18" customHeight="1" x14ac:dyDescent="0.25">
      <c r="J859" s="42" t="e">
        <f t="shared" ca="1" si="162"/>
        <v>#REF!</v>
      </c>
      <c r="K859" s="66" t="e">
        <f t="shared" ca="1" si="163"/>
        <v>#REF!</v>
      </c>
      <c r="M859" s="43"/>
      <c r="N859" s="43"/>
      <c r="O859" s="43"/>
      <c r="Q859" s="23"/>
      <c r="AC859" s="69" t="s">
        <v>200</v>
      </c>
      <c r="AD859" s="72">
        <v>0</v>
      </c>
      <c r="AE859" s="69" t="s">
        <v>194</v>
      </c>
      <c r="AF859" s="72">
        <v>0.31999999284744263</v>
      </c>
      <c r="AG859" s="69" t="s">
        <v>193</v>
      </c>
      <c r="AH859" s="72">
        <v>0</v>
      </c>
      <c r="AI859" s="69" t="s">
        <v>358</v>
      </c>
      <c r="AJ859" s="72">
        <v>0.40999999642372131</v>
      </c>
      <c r="AK859" s="69" t="s">
        <v>307</v>
      </c>
      <c r="AL859" s="72">
        <v>0.30000001192092896</v>
      </c>
      <c r="AM859" s="73" t="s">
        <v>244</v>
      </c>
      <c r="AN859" s="74">
        <v>0</v>
      </c>
      <c r="AO859" s="69" t="s">
        <v>246</v>
      </c>
      <c r="AP859" s="72">
        <v>0</v>
      </c>
      <c r="AQ859" s="724" t="s">
        <v>1054</v>
      </c>
      <c r="AR859" s="725">
        <v>0.27</v>
      </c>
      <c r="AS859" s="791" t="s">
        <v>1045</v>
      </c>
      <c r="AT859" s="792">
        <v>0</v>
      </c>
      <c r="AU859" s="973" t="s">
        <v>1038</v>
      </c>
      <c r="AV859" s="974">
        <v>0.27600000000000002</v>
      </c>
    </row>
    <row r="860" spans="2:48" ht="18" customHeight="1" x14ac:dyDescent="0.25">
      <c r="C860" s="122" t="s">
        <v>810</v>
      </c>
      <c r="D860" s="117" t="s">
        <v>811</v>
      </c>
      <c r="E860" s="156" t="s">
        <v>809</v>
      </c>
      <c r="G860" s="18" t="s">
        <v>515</v>
      </c>
      <c r="H860" s="18">
        <v>1</v>
      </c>
      <c r="J860" s="42" t="e">
        <f t="shared" ca="1" si="162"/>
        <v>#REF!</v>
      </c>
      <c r="K860" s="66" t="e">
        <f t="shared" ca="1" si="163"/>
        <v>#REF!</v>
      </c>
      <c r="M860" s="43"/>
      <c r="N860" s="43"/>
      <c r="O860" s="43"/>
      <c r="Q860" s="23"/>
      <c r="AC860" s="69" t="s">
        <v>201</v>
      </c>
      <c r="AD860" s="72">
        <v>0</v>
      </c>
      <c r="AE860" s="69" t="s">
        <v>265</v>
      </c>
      <c r="AF860" s="72">
        <v>0.34000000357627869</v>
      </c>
      <c r="AG860" s="69" t="s">
        <v>326</v>
      </c>
      <c r="AH860" s="72">
        <v>0.41999998688697815</v>
      </c>
      <c r="AI860" s="69" t="s">
        <v>449</v>
      </c>
      <c r="AJ860" s="72">
        <v>0</v>
      </c>
      <c r="AK860" s="69" t="s">
        <v>357</v>
      </c>
      <c r="AL860" s="72">
        <v>0</v>
      </c>
      <c r="AM860" s="73" t="s">
        <v>245</v>
      </c>
      <c r="AN860" s="74">
        <v>0</v>
      </c>
      <c r="AO860" s="69" t="s">
        <v>1040</v>
      </c>
      <c r="AP860" s="72">
        <v>0</v>
      </c>
      <c r="AQ860" s="724" t="s">
        <v>1055</v>
      </c>
      <c r="AR860" s="725">
        <v>0.25600000000000001</v>
      </c>
      <c r="AS860" s="791" t="s">
        <v>1455</v>
      </c>
      <c r="AT860" s="792">
        <v>0.26</v>
      </c>
      <c r="AU860" s="973" t="s">
        <v>246</v>
      </c>
      <c r="AV860" s="974">
        <v>3.5999999999999997E-2</v>
      </c>
    </row>
    <row r="861" spans="2:48" ht="18" customHeight="1" x14ac:dyDescent="0.25">
      <c r="B861" s="23">
        <v>1</v>
      </c>
      <c r="C861" s="18">
        <f t="shared" ref="C861:C882" si="164">IF(D807="Varias comercializadoras",1,2)</f>
        <v>2</v>
      </c>
      <c r="D861" s="155" t="s">
        <v>7</v>
      </c>
      <c r="E861" s="157" t="s">
        <v>513</v>
      </c>
      <c r="G861" s="18" t="s">
        <v>516</v>
      </c>
      <c r="H861" s="18">
        <v>2</v>
      </c>
      <c r="J861" s="42" t="e">
        <f t="shared" ca="1" si="162"/>
        <v>#REF!</v>
      </c>
      <c r="K861" s="66" t="e">
        <f t="shared" ca="1" si="163"/>
        <v>#REF!</v>
      </c>
      <c r="M861" s="43"/>
      <c r="N861" s="43"/>
      <c r="O861" s="43"/>
      <c r="Q861" s="23"/>
      <c r="W861" s="43"/>
      <c r="AC861" s="69" t="s">
        <v>202</v>
      </c>
      <c r="AD861" s="72">
        <v>0.31000000238418579</v>
      </c>
      <c r="AE861" s="69" t="s">
        <v>195</v>
      </c>
      <c r="AF861" s="72">
        <v>0</v>
      </c>
      <c r="AG861" s="69" t="s">
        <v>42</v>
      </c>
      <c r="AH861" s="72">
        <v>0</v>
      </c>
      <c r="AI861" s="69" t="s">
        <v>459</v>
      </c>
      <c r="AJ861" s="72">
        <v>0.37000000476837158</v>
      </c>
      <c r="AK861" s="69" t="s">
        <v>250</v>
      </c>
      <c r="AL861" s="72">
        <v>0.23000000417232513</v>
      </c>
      <c r="AM861" s="73" t="s">
        <v>246</v>
      </c>
      <c r="AN861" s="74">
        <v>0</v>
      </c>
      <c r="AO861" s="69" t="s">
        <v>1041</v>
      </c>
      <c r="AP861" s="72">
        <v>0</v>
      </c>
      <c r="AQ861" s="724" t="s">
        <v>1394</v>
      </c>
      <c r="AR861" s="725">
        <v>0</v>
      </c>
      <c r="AS861" s="791" t="s">
        <v>1456</v>
      </c>
      <c r="AT861" s="792">
        <v>0.26</v>
      </c>
      <c r="AU861" s="973" t="s">
        <v>1040</v>
      </c>
      <c r="AV861" s="974">
        <v>0</v>
      </c>
    </row>
    <row r="862" spans="2:48" ht="18" customHeight="1" x14ac:dyDescent="0.25">
      <c r="B862" s="23">
        <v>2</v>
      </c>
      <c r="C862" s="18">
        <f t="shared" si="164"/>
        <v>2</v>
      </c>
      <c r="E862" s="158" t="s">
        <v>514</v>
      </c>
      <c r="J862" s="42" t="e">
        <f t="shared" ca="1" si="162"/>
        <v>#REF!</v>
      </c>
      <c r="K862" s="66" t="e">
        <f t="shared" ca="1" si="163"/>
        <v>#REF!</v>
      </c>
      <c r="M862" s="43"/>
      <c r="N862" s="43"/>
      <c r="O862" s="43"/>
      <c r="Q862" s="23"/>
      <c r="W862" s="43"/>
      <c r="AC862" s="69" t="s">
        <v>43</v>
      </c>
      <c r="AD862" s="72">
        <v>0</v>
      </c>
      <c r="AE862" s="69" t="s">
        <v>266</v>
      </c>
      <c r="AF862" s="72">
        <v>0.36000001430511475</v>
      </c>
      <c r="AG862" s="69" t="s">
        <v>327</v>
      </c>
      <c r="AH862" s="72">
        <v>0.38999998569488525</v>
      </c>
      <c r="AI862" s="69" t="s">
        <v>359</v>
      </c>
      <c r="AJ862" s="72">
        <v>0.40999999642372131</v>
      </c>
      <c r="AK862" s="69" t="s">
        <v>476</v>
      </c>
      <c r="AL862" s="72">
        <v>0.11999999731779099</v>
      </c>
      <c r="AM862" s="73" t="s">
        <v>247</v>
      </c>
      <c r="AN862" s="74">
        <v>0</v>
      </c>
      <c r="AO862" s="69" t="s">
        <v>1042</v>
      </c>
      <c r="AP862" s="72">
        <v>0</v>
      </c>
      <c r="AQ862" s="724" t="s">
        <v>1058</v>
      </c>
      <c r="AR862" s="725">
        <v>0.27300000000000002</v>
      </c>
      <c r="AS862" s="791" t="s">
        <v>1457</v>
      </c>
      <c r="AT862" s="792">
        <v>0.25900000000000001</v>
      </c>
      <c r="AU862" s="973" t="s">
        <v>1041</v>
      </c>
      <c r="AV862" s="974">
        <v>0</v>
      </c>
    </row>
    <row r="863" spans="2:48" ht="18" customHeight="1" x14ac:dyDescent="0.25">
      <c r="B863" s="23">
        <v>3</v>
      </c>
      <c r="C863" s="18">
        <f t="shared" si="164"/>
        <v>2</v>
      </c>
      <c r="E863" s="159" t="s">
        <v>7</v>
      </c>
      <c r="G863" s="17" t="s">
        <v>518</v>
      </c>
      <c r="H863" s="24"/>
      <c r="J863" s="42" t="e">
        <f t="shared" ca="1" si="162"/>
        <v>#REF!</v>
      </c>
      <c r="K863" s="66" t="e">
        <f t="shared" ca="1" si="163"/>
        <v>#REF!</v>
      </c>
      <c r="M863" s="43"/>
      <c r="N863" s="43"/>
      <c r="O863" s="43"/>
      <c r="Q863" s="23"/>
      <c r="W863" s="43"/>
      <c r="AC863" s="69" t="s">
        <v>203</v>
      </c>
      <c r="AD863" s="72">
        <v>0</v>
      </c>
      <c r="AE863" s="69" t="s">
        <v>196</v>
      </c>
      <c r="AF863" s="72">
        <v>0</v>
      </c>
      <c r="AG863" s="69" t="s">
        <v>102</v>
      </c>
      <c r="AH863" s="72">
        <v>0</v>
      </c>
      <c r="AI863" s="69" t="s">
        <v>360</v>
      </c>
      <c r="AJ863" s="72">
        <v>0</v>
      </c>
      <c r="AK863" s="69" t="s">
        <v>252</v>
      </c>
      <c r="AL863" s="72">
        <v>0</v>
      </c>
      <c r="AM863" s="73" t="s">
        <v>306</v>
      </c>
      <c r="AN863" s="74">
        <v>0</v>
      </c>
      <c r="AO863" s="69" t="s">
        <v>1043</v>
      </c>
      <c r="AP863" s="72">
        <v>0</v>
      </c>
      <c r="AQ863" s="724" t="s">
        <v>1060</v>
      </c>
      <c r="AR863" s="725">
        <v>0</v>
      </c>
      <c r="AS863" s="791" t="s">
        <v>558</v>
      </c>
      <c r="AT863" s="792">
        <v>0.25900000000000001</v>
      </c>
      <c r="AU863" s="973" t="s">
        <v>1646</v>
      </c>
      <c r="AV863" s="974">
        <v>0</v>
      </c>
    </row>
    <row r="864" spans="2:48" ht="18" customHeight="1" x14ac:dyDescent="0.25">
      <c r="B864" s="23">
        <v>4</v>
      </c>
      <c r="C864" s="18">
        <f t="shared" si="164"/>
        <v>2</v>
      </c>
      <c r="D864" s="43"/>
      <c r="G864" s="120" t="s">
        <v>513</v>
      </c>
      <c r="H864" s="120">
        <v>0</v>
      </c>
      <c r="J864" s="42" t="e">
        <f t="shared" ca="1" si="162"/>
        <v>#REF!</v>
      </c>
      <c r="K864" s="66" t="e">
        <f t="shared" ca="1" si="163"/>
        <v>#REF!</v>
      </c>
      <c r="M864" s="43"/>
      <c r="N864" s="43"/>
      <c r="O864" s="43"/>
      <c r="Q864" s="23"/>
      <c r="W864" s="43"/>
      <c r="AC864" s="69" t="s">
        <v>204</v>
      </c>
      <c r="AD864" s="72">
        <v>0</v>
      </c>
      <c r="AE864" s="69" t="s">
        <v>267</v>
      </c>
      <c r="AF864" s="72">
        <v>0.34000000357627869</v>
      </c>
      <c r="AG864" s="69" t="s">
        <v>264</v>
      </c>
      <c r="AH864" s="72">
        <v>0</v>
      </c>
      <c r="AI864" s="69" t="s">
        <v>361</v>
      </c>
      <c r="AJ864" s="72">
        <v>0</v>
      </c>
      <c r="AK864" s="69" t="s">
        <v>408</v>
      </c>
      <c r="AL864" s="72">
        <v>0</v>
      </c>
      <c r="AM864" s="73" t="s">
        <v>553</v>
      </c>
      <c r="AN864" s="74">
        <v>0.19</v>
      </c>
      <c r="AO864" s="69" t="s">
        <v>1044</v>
      </c>
      <c r="AP864" s="72">
        <v>0</v>
      </c>
      <c r="AQ864" s="724" t="s">
        <v>363</v>
      </c>
      <c r="AR864" s="725">
        <v>0.27200000000000002</v>
      </c>
      <c r="AS864" s="791" t="s">
        <v>1048</v>
      </c>
      <c r="AT864" s="792">
        <v>0.26</v>
      </c>
      <c r="AU864" s="973" t="s">
        <v>1042</v>
      </c>
      <c r="AV864" s="974">
        <v>0.28000000000000003</v>
      </c>
    </row>
    <row r="865" spans="2:48" ht="18" customHeight="1" x14ac:dyDescent="0.25">
      <c r="B865" s="23">
        <v>5</v>
      </c>
      <c r="C865" s="18">
        <f t="shared" si="164"/>
        <v>2</v>
      </c>
      <c r="D865" s="43"/>
      <c r="G865" s="120" t="s">
        <v>514</v>
      </c>
      <c r="H865" s="120">
        <v>0.30199999999999999</v>
      </c>
      <c r="J865" s="42" t="e">
        <f t="shared" ca="1" si="162"/>
        <v>#REF!</v>
      </c>
      <c r="K865" s="66" t="e">
        <f t="shared" ca="1" si="163"/>
        <v>#REF!</v>
      </c>
      <c r="M865" s="43"/>
      <c r="N865" s="43"/>
      <c r="O865" s="43"/>
      <c r="Q865" s="23"/>
      <c r="W865" s="43"/>
      <c r="AC865" s="69" t="s">
        <v>205</v>
      </c>
      <c r="AD865" s="72">
        <v>5.000000074505806E-2</v>
      </c>
      <c r="AE865" s="69" t="s">
        <v>36</v>
      </c>
      <c r="AF865" s="72">
        <v>0</v>
      </c>
      <c r="AG865" s="69" t="s">
        <v>194</v>
      </c>
      <c r="AH865" s="72">
        <v>0.37000000476837158</v>
      </c>
      <c r="AI865" s="69" t="s">
        <v>188</v>
      </c>
      <c r="AJ865" s="72">
        <v>0</v>
      </c>
      <c r="AK865" s="69" t="s">
        <v>456</v>
      </c>
      <c r="AL865" s="72">
        <v>0</v>
      </c>
      <c r="AM865" s="73" t="s">
        <v>554</v>
      </c>
      <c r="AN865" s="74">
        <v>0.28999999999999998</v>
      </c>
      <c r="AO865" s="69" t="s">
        <v>1045</v>
      </c>
      <c r="AP865" s="72">
        <v>0</v>
      </c>
      <c r="AQ865" s="724" t="s">
        <v>100</v>
      </c>
      <c r="AR865" s="725">
        <v>0</v>
      </c>
      <c r="AS865" s="791" t="s">
        <v>1049</v>
      </c>
      <c r="AT865" s="792">
        <v>0</v>
      </c>
      <c r="AU865" s="973" t="s">
        <v>1043</v>
      </c>
      <c r="AV865" s="974">
        <v>0.28299999999999997</v>
      </c>
    </row>
    <row r="866" spans="2:48" ht="18" customHeight="1" x14ac:dyDescent="0.25">
      <c r="B866" s="23">
        <v>6</v>
      </c>
      <c r="C866" s="18">
        <f t="shared" si="164"/>
        <v>2</v>
      </c>
      <c r="D866" s="43"/>
      <c r="G866" s="120" t="s">
        <v>7</v>
      </c>
      <c r="H866" s="120" t="s">
        <v>131</v>
      </c>
      <c r="J866" s="42" t="e">
        <f t="shared" ca="1" si="162"/>
        <v>#REF!</v>
      </c>
      <c r="K866" s="66" t="e">
        <f t="shared" ca="1" si="163"/>
        <v>#REF!</v>
      </c>
      <c r="M866" s="43"/>
      <c r="N866" s="43"/>
      <c r="O866" s="43"/>
      <c r="Q866" s="23"/>
      <c r="W866" s="43"/>
      <c r="AC866" s="69" t="s">
        <v>169</v>
      </c>
      <c r="AD866" s="72">
        <v>0</v>
      </c>
      <c r="AE866" s="69" t="s">
        <v>452</v>
      </c>
      <c r="AF866" s="72">
        <v>0</v>
      </c>
      <c r="AG866" s="69" t="s">
        <v>195</v>
      </c>
      <c r="AH866" s="72">
        <v>0</v>
      </c>
      <c r="AI866" s="69" t="s">
        <v>189</v>
      </c>
      <c r="AJ866" s="72">
        <v>0</v>
      </c>
      <c r="AK866" s="69" t="s">
        <v>449</v>
      </c>
      <c r="AL866" s="72">
        <v>0</v>
      </c>
      <c r="AM866" s="73" t="s">
        <v>555</v>
      </c>
      <c r="AN866" s="74">
        <v>0</v>
      </c>
      <c r="AO866" s="69" t="s">
        <v>1046</v>
      </c>
      <c r="AP866" s="72">
        <v>0.254</v>
      </c>
      <c r="AQ866" s="724" t="s">
        <v>411</v>
      </c>
      <c r="AR866" s="725">
        <v>0.27300000000000002</v>
      </c>
      <c r="AS866" s="791" t="s">
        <v>1050</v>
      </c>
      <c r="AT866" s="792">
        <v>0.17199999999999999</v>
      </c>
      <c r="AU866" s="973" t="s">
        <v>1044</v>
      </c>
      <c r="AV866" s="974">
        <v>0</v>
      </c>
    </row>
    <row r="867" spans="2:48" ht="18" customHeight="1" x14ac:dyDescent="0.25">
      <c r="B867" s="23">
        <v>7</v>
      </c>
      <c r="C867" s="18">
        <f t="shared" si="164"/>
        <v>2</v>
      </c>
      <c r="D867" s="43"/>
      <c r="J867" s="42" t="e">
        <f t="shared" ca="1" si="162"/>
        <v>#REF!</v>
      </c>
      <c r="K867" s="66" t="e">
        <f t="shared" ca="1" si="163"/>
        <v>#REF!</v>
      </c>
      <c r="M867" s="43"/>
      <c r="N867" s="43"/>
      <c r="O867" s="43"/>
      <c r="Q867" s="23"/>
      <c r="W867" s="43"/>
      <c r="AC867" s="69" t="s">
        <v>170</v>
      </c>
      <c r="AD867" s="72">
        <v>0</v>
      </c>
      <c r="AE867" s="69" t="s">
        <v>268</v>
      </c>
      <c r="AF867" s="72">
        <v>0</v>
      </c>
      <c r="AG867" s="69" t="s">
        <v>266</v>
      </c>
      <c r="AH867" s="72">
        <v>0.43000000715255737</v>
      </c>
      <c r="AI867" s="69" t="s">
        <v>391</v>
      </c>
      <c r="AJ867" s="72">
        <v>0.34999999403953552</v>
      </c>
      <c r="AK867" s="69" t="s">
        <v>459</v>
      </c>
      <c r="AL867" s="72">
        <v>0</v>
      </c>
      <c r="AM867" s="73" t="s">
        <v>323</v>
      </c>
      <c r="AN867" s="74">
        <v>0</v>
      </c>
      <c r="AO867" s="69" t="s">
        <v>307</v>
      </c>
      <c r="AP867" s="72">
        <v>0.24399999999999999</v>
      </c>
      <c r="AQ867" s="724" t="s">
        <v>1063</v>
      </c>
      <c r="AR867" s="725">
        <v>0</v>
      </c>
      <c r="AS867" s="791" t="s">
        <v>1053</v>
      </c>
      <c r="AT867" s="792">
        <v>0</v>
      </c>
      <c r="AU867" s="973" t="s">
        <v>1045</v>
      </c>
      <c r="AV867" s="974">
        <v>0</v>
      </c>
    </row>
    <row r="868" spans="2:48" ht="18" customHeight="1" x14ac:dyDescent="0.25">
      <c r="B868" s="23">
        <v>8</v>
      </c>
      <c r="C868" s="18">
        <f t="shared" si="164"/>
        <v>2</v>
      </c>
      <c r="J868" s="42" t="e">
        <f t="shared" ca="1" si="162"/>
        <v>#REF!</v>
      </c>
      <c r="K868" s="66" t="e">
        <f t="shared" ca="1" si="163"/>
        <v>#REF!</v>
      </c>
      <c r="M868" s="43"/>
      <c r="N868" s="43"/>
      <c r="O868" s="43"/>
      <c r="Q868" s="23"/>
      <c r="W868" s="43"/>
      <c r="AC868" s="69" t="s">
        <v>448</v>
      </c>
      <c r="AD868" s="72">
        <v>0</v>
      </c>
      <c r="AE868" s="69" t="s">
        <v>269</v>
      </c>
      <c r="AF868" s="72">
        <v>0.2800000011920929</v>
      </c>
      <c r="AG868" s="69" t="s">
        <v>196</v>
      </c>
      <c r="AH868" s="72">
        <v>0.33000001311302185</v>
      </c>
      <c r="AI868" s="69" t="s">
        <v>362</v>
      </c>
      <c r="AJ868" s="72">
        <v>0</v>
      </c>
      <c r="AK868" s="69" t="s">
        <v>359</v>
      </c>
      <c r="AL868" s="72">
        <v>0.28999999165534973</v>
      </c>
      <c r="AM868" s="73" t="s">
        <v>248</v>
      </c>
      <c r="AN868" s="74">
        <v>0</v>
      </c>
      <c r="AO868" s="69" t="s">
        <v>1047</v>
      </c>
      <c r="AP868" s="72">
        <v>0.25900000000000001</v>
      </c>
      <c r="AQ868" s="724" t="s">
        <v>1061</v>
      </c>
      <c r="AR868" s="725">
        <v>0.25</v>
      </c>
      <c r="AS868" s="791" t="s">
        <v>939</v>
      </c>
      <c r="AT868" s="792">
        <v>0</v>
      </c>
      <c r="AU868" s="973" t="s">
        <v>1455</v>
      </c>
      <c r="AV868" s="974">
        <v>0.28299999999999997</v>
      </c>
    </row>
    <row r="869" spans="2:48" ht="18" customHeight="1" x14ac:dyDescent="0.25">
      <c r="B869" s="23">
        <v>9</v>
      </c>
      <c r="C869" s="18">
        <f t="shared" si="164"/>
        <v>2</v>
      </c>
      <c r="J869" s="42" t="e">
        <f t="shared" ca="1" si="162"/>
        <v>#REF!</v>
      </c>
      <c r="K869" s="66" t="e">
        <f t="shared" ca="1" si="163"/>
        <v>#REF!</v>
      </c>
      <c r="M869" s="43"/>
      <c r="N869" s="43"/>
      <c r="O869" s="43"/>
      <c r="Q869" s="23"/>
      <c r="W869" s="43"/>
      <c r="AC869" s="69" t="s">
        <v>206</v>
      </c>
      <c r="AD869" s="72">
        <v>0</v>
      </c>
      <c r="AE869" s="69" t="s">
        <v>270</v>
      </c>
      <c r="AF869" s="72">
        <v>0</v>
      </c>
      <c r="AG869" s="69" t="s">
        <v>267</v>
      </c>
      <c r="AH869" s="72">
        <v>0.37999999523162842</v>
      </c>
      <c r="AI869" s="69" t="s">
        <v>363</v>
      </c>
      <c r="AJ869" s="72">
        <v>0.38999998569488525</v>
      </c>
      <c r="AK869" s="69" t="s">
        <v>360</v>
      </c>
      <c r="AL869" s="72">
        <v>0</v>
      </c>
      <c r="AM869" s="73" t="s">
        <v>324</v>
      </c>
      <c r="AN869" s="74">
        <v>0</v>
      </c>
      <c r="AO869" s="69" t="s">
        <v>558</v>
      </c>
      <c r="AP869" s="72">
        <v>0.253</v>
      </c>
      <c r="AQ869" s="724" t="s">
        <v>364</v>
      </c>
      <c r="AR869" s="725">
        <v>0.27300000000000002</v>
      </c>
      <c r="AS869" s="791" t="s">
        <v>940</v>
      </c>
      <c r="AT869" s="792">
        <v>0.24399999999999999</v>
      </c>
      <c r="AU869" s="973" t="s">
        <v>1647</v>
      </c>
      <c r="AV869" s="974">
        <v>0</v>
      </c>
    </row>
    <row r="870" spans="2:48" ht="18" customHeight="1" x14ac:dyDescent="0.25">
      <c r="B870" s="23">
        <v>10</v>
      </c>
      <c r="C870" s="18">
        <f t="shared" si="164"/>
        <v>2</v>
      </c>
      <c r="D870" s="43"/>
      <c r="J870" s="42" t="e">
        <f t="shared" ref="J870:J933" ca="1" si="165">INDIRECT("_Com"&amp;$D$8)</f>
        <v>#REF!</v>
      </c>
      <c r="K870" s="66" t="e">
        <f t="shared" ref="K870:K933" ca="1" si="166">INDIRECT("_Mix"&amp;$D$8)</f>
        <v>#REF!</v>
      </c>
      <c r="M870" s="43"/>
      <c r="N870" s="43"/>
      <c r="O870" s="43"/>
      <c r="Q870" s="23"/>
      <c r="W870" s="43"/>
      <c r="AC870" s="69" t="s">
        <v>44</v>
      </c>
      <c r="AD870" s="72">
        <v>0</v>
      </c>
      <c r="AE870" s="69" t="s">
        <v>29</v>
      </c>
      <c r="AF870" s="72">
        <v>0.28999999165534973</v>
      </c>
      <c r="AG870" s="69" t="s">
        <v>36</v>
      </c>
      <c r="AH870" s="72">
        <v>0</v>
      </c>
      <c r="AI870" s="69" t="s">
        <v>100</v>
      </c>
      <c r="AJ870" s="72">
        <v>0</v>
      </c>
      <c r="AK870" s="69" t="s">
        <v>361</v>
      </c>
      <c r="AL870" s="72">
        <v>0</v>
      </c>
      <c r="AM870" s="73" t="s">
        <v>556</v>
      </c>
      <c r="AN870" s="74">
        <v>0</v>
      </c>
      <c r="AO870" s="69" t="s">
        <v>1048</v>
      </c>
      <c r="AP870" s="72">
        <v>0.25900000000000001</v>
      </c>
      <c r="AQ870" s="724" t="s">
        <v>42</v>
      </c>
      <c r="AR870" s="725">
        <v>0</v>
      </c>
      <c r="AS870" s="791" t="s">
        <v>1054</v>
      </c>
      <c r="AT870" s="792">
        <v>0.253</v>
      </c>
      <c r="AU870" s="973" t="s">
        <v>1648</v>
      </c>
      <c r="AV870" s="974">
        <v>0</v>
      </c>
    </row>
    <row r="871" spans="2:48" ht="18" customHeight="1" x14ac:dyDescent="0.25">
      <c r="B871" s="23">
        <v>11</v>
      </c>
      <c r="C871" s="18">
        <f t="shared" si="164"/>
        <v>2</v>
      </c>
      <c r="D871" s="43"/>
      <c r="J871" s="42" t="e">
        <f t="shared" ca="1" si="165"/>
        <v>#REF!</v>
      </c>
      <c r="K871" s="66" t="e">
        <f t="shared" ca="1" si="166"/>
        <v>#REF!</v>
      </c>
      <c r="M871" s="43"/>
      <c r="N871" s="43"/>
      <c r="O871" s="43"/>
      <c r="Q871" s="23"/>
      <c r="W871" s="43"/>
      <c r="AC871" s="75" t="s">
        <v>86</v>
      </c>
      <c r="AD871" s="72">
        <v>0.4</v>
      </c>
      <c r="AE871" s="69" t="s">
        <v>447</v>
      </c>
      <c r="AF871" s="72">
        <v>0</v>
      </c>
      <c r="AG871" s="69" t="s">
        <v>268</v>
      </c>
      <c r="AH871" s="72">
        <v>0</v>
      </c>
      <c r="AI871" s="69" t="s">
        <v>428</v>
      </c>
      <c r="AJ871" s="72">
        <v>0</v>
      </c>
      <c r="AK871" s="69" t="s">
        <v>188</v>
      </c>
      <c r="AL871" s="72">
        <v>0</v>
      </c>
      <c r="AM871" s="73" t="s">
        <v>187</v>
      </c>
      <c r="AN871" s="74">
        <v>0.21</v>
      </c>
      <c r="AO871" s="69" t="s">
        <v>1049</v>
      </c>
      <c r="AP871" s="72">
        <v>0</v>
      </c>
      <c r="AQ871" s="724" t="s">
        <v>566</v>
      </c>
      <c r="AR871" s="725">
        <v>0</v>
      </c>
      <c r="AS871" s="791" t="s">
        <v>1055</v>
      </c>
      <c r="AT871" s="792">
        <v>0.24299999999999999</v>
      </c>
      <c r="AU871" s="973" t="s">
        <v>558</v>
      </c>
      <c r="AV871" s="974">
        <v>0.28299999999999997</v>
      </c>
    </row>
    <row r="872" spans="2:48" ht="18" customHeight="1" x14ac:dyDescent="0.25">
      <c r="B872" s="23">
        <v>12</v>
      </c>
      <c r="C872" s="18">
        <f t="shared" si="164"/>
        <v>2</v>
      </c>
      <c r="D872" s="43"/>
      <c r="J872" s="42" t="e">
        <f t="shared" ca="1" si="165"/>
        <v>#REF!</v>
      </c>
      <c r="K872" s="66" t="e">
        <f t="shared" ca="1" si="166"/>
        <v>#REF!</v>
      </c>
      <c r="M872" s="43"/>
      <c r="N872" s="43"/>
      <c r="O872" s="43"/>
      <c r="Q872" s="23"/>
      <c r="W872" s="43"/>
      <c r="AC872" s="75" t="s">
        <v>0</v>
      </c>
      <c r="AD872" s="72">
        <v>0.4</v>
      </c>
      <c r="AE872" s="69" t="s">
        <v>271</v>
      </c>
      <c r="AF872" s="72">
        <v>0</v>
      </c>
      <c r="AG872" s="69" t="s">
        <v>269</v>
      </c>
      <c r="AH872" s="72">
        <v>0.31999999284744263</v>
      </c>
      <c r="AI872" s="69" t="s">
        <v>190</v>
      </c>
      <c r="AJ872" s="72">
        <v>0</v>
      </c>
      <c r="AK872" s="69" t="s">
        <v>189</v>
      </c>
      <c r="AL872" s="72">
        <v>0</v>
      </c>
      <c r="AM872" s="73" t="s">
        <v>249</v>
      </c>
      <c r="AN872" s="74">
        <v>0</v>
      </c>
      <c r="AO872" s="69" t="s">
        <v>1050</v>
      </c>
      <c r="AP872" s="72">
        <v>0.23499999999999999</v>
      </c>
      <c r="AQ872" s="724" t="s">
        <v>1065</v>
      </c>
      <c r="AR872" s="725">
        <v>0.27200000000000002</v>
      </c>
      <c r="AS872" s="791" t="s">
        <v>1458</v>
      </c>
      <c r="AT872" s="792">
        <v>0</v>
      </c>
      <c r="AU872" s="973" t="s">
        <v>1048</v>
      </c>
      <c r="AV872" s="974">
        <v>0.28299999999999997</v>
      </c>
    </row>
    <row r="873" spans="2:48" ht="18" customHeight="1" x14ac:dyDescent="0.25">
      <c r="B873" s="23">
        <v>13</v>
      </c>
      <c r="C873" s="18">
        <f t="shared" si="164"/>
        <v>2</v>
      </c>
      <c r="D873" s="43"/>
      <c r="J873" s="42" t="e">
        <f t="shared" ca="1" si="165"/>
        <v>#REF!</v>
      </c>
      <c r="K873" s="66" t="e">
        <f t="shared" ca="1" si="166"/>
        <v>#REF!</v>
      </c>
      <c r="M873" s="43"/>
      <c r="N873" s="43"/>
      <c r="O873" s="43"/>
      <c r="Q873" s="23"/>
      <c r="Z873" s="43"/>
      <c r="AA873" s="43"/>
      <c r="AB873" s="43"/>
      <c r="AC873" s="43"/>
      <c r="AD873" s="43"/>
      <c r="AE873" s="69" t="s">
        <v>272</v>
      </c>
      <c r="AF873" s="72">
        <v>0.36000001430511475</v>
      </c>
      <c r="AG873" s="69" t="s">
        <v>29</v>
      </c>
      <c r="AH873" s="72">
        <v>0.31999999284744263</v>
      </c>
      <c r="AI873" s="69" t="s">
        <v>191</v>
      </c>
      <c r="AJ873" s="72">
        <v>0</v>
      </c>
      <c r="AK873" s="69" t="s">
        <v>391</v>
      </c>
      <c r="AL873" s="72">
        <v>0.18000000715255737</v>
      </c>
      <c r="AM873" s="73" t="s">
        <v>557</v>
      </c>
      <c r="AN873" s="74">
        <v>0</v>
      </c>
      <c r="AO873" s="69" t="s">
        <v>1051</v>
      </c>
      <c r="AP873" s="72">
        <v>0.25900000000000001</v>
      </c>
      <c r="AQ873" s="724" t="s">
        <v>1066</v>
      </c>
      <c r="AR873" s="725">
        <v>0.26700000000000002</v>
      </c>
      <c r="AS873" s="791" t="s">
        <v>1058</v>
      </c>
      <c r="AT873" s="792">
        <v>0.26</v>
      </c>
      <c r="AU873" s="973" t="s">
        <v>1049</v>
      </c>
      <c r="AV873" s="974">
        <v>0.05</v>
      </c>
    </row>
    <row r="874" spans="2:48" ht="18" customHeight="1" x14ac:dyDescent="0.25">
      <c r="B874" s="23">
        <v>14</v>
      </c>
      <c r="C874" s="18">
        <f t="shared" si="164"/>
        <v>2</v>
      </c>
      <c r="D874" s="43"/>
      <c r="J874" s="42" t="e">
        <f t="shared" ca="1" si="165"/>
        <v>#REF!</v>
      </c>
      <c r="K874" s="66" t="e">
        <f t="shared" ca="1" si="166"/>
        <v>#REF!</v>
      </c>
      <c r="M874" s="43"/>
      <c r="N874" s="43"/>
      <c r="O874" s="43"/>
      <c r="Q874" s="23"/>
      <c r="Z874" s="43"/>
      <c r="AA874" s="43"/>
      <c r="AB874" s="43"/>
      <c r="AC874" s="43"/>
      <c r="AD874" s="43"/>
      <c r="AE874" s="69" t="s">
        <v>273</v>
      </c>
      <c r="AF874" s="72">
        <v>0</v>
      </c>
      <c r="AG874" s="69" t="s">
        <v>447</v>
      </c>
      <c r="AH874" s="72">
        <v>0</v>
      </c>
      <c r="AI874" s="69" t="s">
        <v>192</v>
      </c>
      <c r="AJ874" s="72">
        <v>0</v>
      </c>
      <c r="AK874" s="69" t="s">
        <v>190</v>
      </c>
      <c r="AL874" s="72">
        <v>0</v>
      </c>
      <c r="AM874" s="73" t="s">
        <v>356</v>
      </c>
      <c r="AN874" s="74">
        <v>0.24</v>
      </c>
      <c r="AO874" s="69" t="s">
        <v>1052</v>
      </c>
      <c r="AP874" s="72">
        <v>0.25800000000000001</v>
      </c>
      <c r="AQ874" s="724" t="s">
        <v>1067</v>
      </c>
      <c r="AR874" s="725">
        <v>0.27300000000000002</v>
      </c>
      <c r="AS874" s="791" t="s">
        <v>363</v>
      </c>
      <c r="AT874" s="792">
        <v>0.26</v>
      </c>
      <c r="AU874" s="973" t="s">
        <v>1649</v>
      </c>
      <c r="AV874" s="974">
        <v>0</v>
      </c>
    </row>
    <row r="875" spans="2:48" ht="18" customHeight="1" x14ac:dyDescent="0.25">
      <c r="B875" s="23">
        <v>15</v>
      </c>
      <c r="C875" s="18">
        <f t="shared" si="164"/>
        <v>2</v>
      </c>
      <c r="D875" s="43"/>
      <c r="J875" s="42" t="e">
        <f t="shared" ca="1" si="165"/>
        <v>#REF!</v>
      </c>
      <c r="K875" s="66" t="e">
        <f t="shared" ca="1" si="166"/>
        <v>#REF!</v>
      </c>
      <c r="M875" s="43"/>
      <c r="N875" s="43"/>
      <c r="O875" s="43"/>
      <c r="Q875" s="23"/>
      <c r="Z875" s="43"/>
      <c r="AA875" s="43"/>
      <c r="AB875" s="43"/>
      <c r="AC875" s="43"/>
      <c r="AD875" s="43"/>
      <c r="AE875" s="69" t="s">
        <v>274</v>
      </c>
      <c r="AF875" s="72">
        <v>0.34000000357627869</v>
      </c>
      <c r="AG875" s="69" t="s">
        <v>272</v>
      </c>
      <c r="AH875" s="72">
        <v>0.36000001430511475</v>
      </c>
      <c r="AI875" s="69" t="s">
        <v>263</v>
      </c>
      <c r="AJ875" s="72">
        <v>0.37000000476837158</v>
      </c>
      <c r="AK875" s="69" t="s">
        <v>191</v>
      </c>
      <c r="AL875" s="72">
        <v>0</v>
      </c>
      <c r="AM875" s="73" t="s">
        <v>307</v>
      </c>
      <c r="AN875" s="74">
        <v>0.25</v>
      </c>
      <c r="AO875" s="69" t="s">
        <v>1053</v>
      </c>
      <c r="AP875" s="72">
        <v>0</v>
      </c>
      <c r="AQ875" s="724" t="s">
        <v>1068</v>
      </c>
      <c r="AR875" s="725">
        <v>0.27300000000000002</v>
      </c>
      <c r="AS875" s="791" t="s">
        <v>100</v>
      </c>
      <c r="AT875" s="792">
        <v>0.25900000000000001</v>
      </c>
      <c r="AU875" s="973" t="s">
        <v>1050</v>
      </c>
      <c r="AV875" s="974">
        <v>0</v>
      </c>
    </row>
    <row r="876" spans="2:48" ht="18" customHeight="1" x14ac:dyDescent="0.25">
      <c r="B876" s="23">
        <v>16</v>
      </c>
      <c r="C876" s="18">
        <f t="shared" si="164"/>
        <v>2</v>
      </c>
      <c r="D876" s="43"/>
      <c r="J876" s="42" t="e">
        <f t="shared" ca="1" si="165"/>
        <v>#REF!</v>
      </c>
      <c r="K876" s="66" t="e">
        <f t="shared" ca="1" si="166"/>
        <v>#REF!</v>
      </c>
      <c r="M876" s="43"/>
      <c r="N876" s="43"/>
      <c r="O876" s="43"/>
      <c r="Q876" s="23"/>
      <c r="Z876" s="43"/>
      <c r="AA876" s="43"/>
      <c r="AB876" s="43"/>
      <c r="AC876" s="43"/>
      <c r="AD876" s="43"/>
      <c r="AE876" s="69" t="s">
        <v>33</v>
      </c>
      <c r="AF876" s="72">
        <v>0.28999999165534973</v>
      </c>
      <c r="AG876" s="69" t="s">
        <v>328</v>
      </c>
      <c r="AH876" s="72">
        <v>0.40999999642372131</v>
      </c>
      <c r="AI876" s="69" t="s">
        <v>193</v>
      </c>
      <c r="AJ876" s="72">
        <v>0</v>
      </c>
      <c r="AK876" s="69" t="s">
        <v>363</v>
      </c>
      <c r="AL876" s="72">
        <v>0.28999999165534973</v>
      </c>
      <c r="AM876" s="73" t="s">
        <v>357</v>
      </c>
      <c r="AN876" s="74">
        <v>0</v>
      </c>
      <c r="AO876" s="69" t="s">
        <v>939</v>
      </c>
      <c r="AP876" s="72">
        <v>0</v>
      </c>
      <c r="AQ876" s="724" t="s">
        <v>1073</v>
      </c>
      <c r="AR876" s="725">
        <v>0.27100000000000002</v>
      </c>
      <c r="AS876" s="791" t="s">
        <v>1061</v>
      </c>
      <c r="AT876" s="792">
        <v>0</v>
      </c>
      <c r="AU876" s="973" t="s">
        <v>1051</v>
      </c>
      <c r="AV876" s="974">
        <v>0</v>
      </c>
    </row>
    <row r="877" spans="2:48" ht="18" customHeight="1" x14ac:dyDescent="0.25">
      <c r="B877" s="23">
        <v>17</v>
      </c>
      <c r="C877" s="18">
        <f t="shared" si="164"/>
        <v>2</v>
      </c>
      <c r="D877" s="43"/>
      <c r="J877" s="42" t="e">
        <f t="shared" ca="1" si="165"/>
        <v>#REF!</v>
      </c>
      <c r="K877" s="66" t="e">
        <f t="shared" ca="1" si="166"/>
        <v>#REF!</v>
      </c>
      <c r="M877" s="43"/>
      <c r="N877" s="43"/>
      <c r="O877" s="43"/>
      <c r="Q877" s="23"/>
      <c r="Z877" s="43"/>
      <c r="AA877" s="43"/>
      <c r="AB877" s="43"/>
      <c r="AC877" s="43"/>
      <c r="AD877" s="43"/>
      <c r="AE877" s="69" t="s">
        <v>34</v>
      </c>
      <c r="AF877" s="72">
        <v>0.28999999165534973</v>
      </c>
      <c r="AG877" s="69" t="s">
        <v>274</v>
      </c>
      <c r="AH877" s="72">
        <v>0</v>
      </c>
      <c r="AI877" s="69" t="s">
        <v>364</v>
      </c>
      <c r="AJ877" s="72">
        <v>0.40999999642372131</v>
      </c>
      <c r="AK877" s="69" t="s">
        <v>100</v>
      </c>
      <c r="AL877" s="72">
        <v>0</v>
      </c>
      <c r="AM877" s="73" t="s">
        <v>558</v>
      </c>
      <c r="AN877" s="74">
        <v>0.12</v>
      </c>
      <c r="AO877" s="69" t="s">
        <v>940</v>
      </c>
      <c r="AP877" s="72">
        <v>0</v>
      </c>
      <c r="AQ877" s="724" t="s">
        <v>1074</v>
      </c>
      <c r="AR877" s="725">
        <v>0.27200000000000002</v>
      </c>
      <c r="AS877" s="791" t="s">
        <v>411</v>
      </c>
      <c r="AT877" s="792">
        <v>0.26</v>
      </c>
      <c r="AU877" s="973" t="s">
        <v>1053</v>
      </c>
      <c r="AV877" s="974">
        <v>0</v>
      </c>
    </row>
    <row r="878" spans="2:48" ht="18" customHeight="1" x14ac:dyDescent="0.25">
      <c r="B878" s="23">
        <v>18</v>
      </c>
      <c r="C878" s="18">
        <f t="shared" si="164"/>
        <v>2</v>
      </c>
      <c r="D878" s="43"/>
      <c r="J878" s="42" t="e">
        <f t="shared" ca="1" si="165"/>
        <v>#REF!</v>
      </c>
      <c r="K878" s="66" t="e">
        <f t="shared" ca="1" si="166"/>
        <v>#REF!</v>
      </c>
      <c r="M878" s="43"/>
      <c r="N878" s="43"/>
      <c r="O878" s="43"/>
      <c r="Q878" s="23"/>
      <c r="Z878" s="43"/>
      <c r="AA878" s="43"/>
      <c r="AB878" s="43"/>
      <c r="AC878" s="43"/>
      <c r="AD878" s="43"/>
      <c r="AE878" s="69" t="s">
        <v>275</v>
      </c>
      <c r="AF878" s="72">
        <v>0</v>
      </c>
      <c r="AG878" s="69" t="s">
        <v>33</v>
      </c>
      <c r="AH878" s="72">
        <v>0.34999999403953552</v>
      </c>
      <c r="AI878" s="69" t="s">
        <v>42</v>
      </c>
      <c r="AJ878" s="72">
        <v>0</v>
      </c>
      <c r="AK878" s="69" t="s">
        <v>428</v>
      </c>
      <c r="AL878" s="72">
        <v>0</v>
      </c>
      <c r="AM878" s="73" t="s">
        <v>250</v>
      </c>
      <c r="AN878" s="74">
        <v>0.21</v>
      </c>
      <c r="AO878" s="69" t="s">
        <v>1054</v>
      </c>
      <c r="AP878" s="72">
        <v>0</v>
      </c>
      <c r="AQ878" s="724" t="s">
        <v>1075</v>
      </c>
      <c r="AR878" s="725">
        <v>0.27300000000000002</v>
      </c>
      <c r="AS878" s="791" t="s">
        <v>1459</v>
      </c>
      <c r="AT878" s="792">
        <v>0.26</v>
      </c>
      <c r="AU878" s="973" t="s">
        <v>939</v>
      </c>
      <c r="AV878" s="974">
        <v>0</v>
      </c>
    </row>
    <row r="879" spans="2:48" ht="18" customHeight="1" x14ac:dyDescent="0.25">
      <c r="B879" s="23">
        <v>19</v>
      </c>
      <c r="C879" s="18">
        <f t="shared" si="164"/>
        <v>2</v>
      </c>
      <c r="D879" s="43"/>
      <c r="J879" s="42" t="e">
        <f t="shared" ca="1" si="165"/>
        <v>#REF!</v>
      </c>
      <c r="K879" s="66" t="e">
        <f t="shared" ca="1" si="166"/>
        <v>#REF!</v>
      </c>
      <c r="M879" s="43"/>
      <c r="N879" s="43"/>
      <c r="O879" s="43"/>
      <c r="Q879" s="23"/>
      <c r="Z879" s="43"/>
      <c r="AA879" s="43"/>
      <c r="AB879" s="43"/>
      <c r="AC879" s="43"/>
      <c r="AD879" s="43"/>
      <c r="AE879" s="69" t="s">
        <v>38</v>
      </c>
      <c r="AF879" s="72">
        <v>0</v>
      </c>
      <c r="AG879" s="69" t="s">
        <v>309</v>
      </c>
      <c r="AH879" s="72">
        <v>0</v>
      </c>
      <c r="AI879" s="69" t="s">
        <v>327</v>
      </c>
      <c r="AJ879" s="72">
        <v>0.37999999523162842</v>
      </c>
      <c r="AK879" s="69" t="s">
        <v>409</v>
      </c>
      <c r="AL879" s="72">
        <v>0</v>
      </c>
      <c r="AM879" s="73" t="s">
        <v>308</v>
      </c>
      <c r="AN879" s="74">
        <v>0.22</v>
      </c>
      <c r="AO879" s="69" t="s">
        <v>1055</v>
      </c>
      <c r="AP879" s="72">
        <v>0.247</v>
      </c>
      <c r="AQ879" s="724" t="s">
        <v>1077</v>
      </c>
      <c r="AR879" s="725">
        <v>0.24</v>
      </c>
      <c r="AS879" s="791" t="s">
        <v>1063</v>
      </c>
      <c r="AT879" s="792">
        <v>0</v>
      </c>
      <c r="AU879" s="973" t="s">
        <v>940</v>
      </c>
      <c r="AV879" s="974">
        <v>0.22900000000000001</v>
      </c>
    </row>
    <row r="880" spans="2:48" ht="18" customHeight="1" x14ac:dyDescent="0.25">
      <c r="B880" s="23">
        <v>20</v>
      </c>
      <c r="C880" s="18">
        <f t="shared" si="164"/>
        <v>2</v>
      </c>
      <c r="D880" s="43"/>
      <c r="J880" s="42" t="e">
        <f t="shared" ca="1" si="165"/>
        <v>#REF!</v>
      </c>
      <c r="K880" s="66" t="e">
        <f t="shared" ca="1" si="166"/>
        <v>#REF!</v>
      </c>
      <c r="M880" s="43"/>
      <c r="N880" s="43"/>
      <c r="O880" s="43"/>
      <c r="Q880" s="23"/>
      <c r="Z880" s="43"/>
      <c r="AA880" s="43"/>
      <c r="AB880" s="43"/>
      <c r="AC880" s="43"/>
      <c r="AD880" s="43"/>
      <c r="AE880" s="69" t="s">
        <v>39</v>
      </c>
      <c r="AF880" s="72">
        <v>0</v>
      </c>
      <c r="AG880" s="69" t="s">
        <v>34</v>
      </c>
      <c r="AH880" s="72">
        <v>0.38999998569488525</v>
      </c>
      <c r="AI880" s="69" t="s">
        <v>101</v>
      </c>
      <c r="AJ880" s="72">
        <v>0</v>
      </c>
      <c r="AK880" s="69" t="s">
        <v>410</v>
      </c>
      <c r="AL880" s="72">
        <v>0</v>
      </c>
      <c r="AM880" s="73" t="s">
        <v>252</v>
      </c>
      <c r="AN880" s="74">
        <v>0.23</v>
      </c>
      <c r="AO880" s="69" t="s">
        <v>1056</v>
      </c>
      <c r="AP880" s="72">
        <v>0</v>
      </c>
      <c r="AQ880" s="724" t="s">
        <v>265</v>
      </c>
      <c r="AR880" s="725">
        <v>0.27100000000000002</v>
      </c>
      <c r="AS880" s="791" t="s">
        <v>1064</v>
      </c>
      <c r="AT880" s="792">
        <v>0</v>
      </c>
      <c r="AU880" s="973" t="s">
        <v>1054</v>
      </c>
      <c r="AV880" s="974">
        <v>0.27100000000000002</v>
      </c>
    </row>
    <row r="881" spans="2:48" ht="18" customHeight="1" x14ac:dyDescent="0.25">
      <c r="B881" s="23">
        <v>21</v>
      </c>
      <c r="C881" s="18">
        <f t="shared" si="164"/>
        <v>2</v>
      </c>
      <c r="D881" s="43"/>
      <c r="J881" s="42" t="e">
        <f t="shared" ca="1" si="165"/>
        <v>#REF!</v>
      </c>
      <c r="K881" s="66" t="e">
        <f t="shared" ca="1" si="166"/>
        <v>#REF!</v>
      </c>
      <c r="M881" s="43"/>
      <c r="N881" s="43"/>
      <c r="O881" s="43"/>
      <c r="Q881" s="23"/>
      <c r="Z881" s="43"/>
      <c r="AA881" s="43"/>
      <c r="AB881" s="43"/>
      <c r="AC881" s="43"/>
      <c r="AD881" s="43"/>
      <c r="AE881" s="69" t="s">
        <v>276</v>
      </c>
      <c r="AF881" s="72">
        <v>7.0000000298023224E-2</v>
      </c>
      <c r="AG881" s="69" t="s">
        <v>275</v>
      </c>
      <c r="AH881" s="72">
        <v>0</v>
      </c>
      <c r="AI881" s="69" t="s">
        <v>102</v>
      </c>
      <c r="AJ881" s="72">
        <v>0.15999999642372131</v>
      </c>
      <c r="AK881" s="69" t="s">
        <v>411</v>
      </c>
      <c r="AL881" s="72">
        <v>0</v>
      </c>
      <c r="AM881" s="73" t="s">
        <v>408</v>
      </c>
      <c r="AN881" s="74">
        <v>0</v>
      </c>
      <c r="AO881" s="69" t="s">
        <v>1057</v>
      </c>
      <c r="AP881" s="72">
        <v>0</v>
      </c>
      <c r="AQ881" s="724" t="s">
        <v>1078</v>
      </c>
      <c r="AR881" s="725">
        <v>0.27300000000000002</v>
      </c>
      <c r="AS881" s="791" t="s">
        <v>1460</v>
      </c>
      <c r="AT881" s="792">
        <v>0</v>
      </c>
      <c r="AU881" s="973" t="s">
        <v>1055</v>
      </c>
      <c r="AV881" s="974">
        <v>0</v>
      </c>
    </row>
    <row r="882" spans="2:48" ht="18" customHeight="1" x14ac:dyDescent="0.25">
      <c r="B882" s="23">
        <v>22</v>
      </c>
      <c r="C882" s="18">
        <f t="shared" si="164"/>
        <v>2</v>
      </c>
      <c r="D882" s="43"/>
      <c r="J882" s="42" t="e">
        <f t="shared" ca="1" si="165"/>
        <v>#REF!</v>
      </c>
      <c r="K882" s="66" t="e">
        <f t="shared" ca="1" si="166"/>
        <v>#REF!</v>
      </c>
      <c r="M882" s="43"/>
      <c r="N882" s="43"/>
      <c r="O882" s="43"/>
      <c r="Q882" s="23"/>
      <c r="Z882" s="43"/>
      <c r="AA882" s="43"/>
      <c r="AB882" s="43"/>
      <c r="AC882" s="43"/>
      <c r="AD882" s="43"/>
      <c r="AE882" s="69" t="s">
        <v>277</v>
      </c>
      <c r="AF882" s="72">
        <v>0.31999999284744263</v>
      </c>
      <c r="AG882" s="69" t="s">
        <v>38</v>
      </c>
      <c r="AH882" s="72">
        <v>0</v>
      </c>
      <c r="AI882" s="69" t="s">
        <v>264</v>
      </c>
      <c r="AJ882" s="72">
        <v>0</v>
      </c>
      <c r="AK882" s="69" t="s">
        <v>470</v>
      </c>
      <c r="AL882" s="72">
        <v>0.23999999463558197</v>
      </c>
      <c r="AM882" s="73" t="s">
        <v>456</v>
      </c>
      <c r="AN882" s="74">
        <v>0</v>
      </c>
      <c r="AO882" s="69" t="s">
        <v>1058</v>
      </c>
      <c r="AP882" s="72">
        <v>0.255</v>
      </c>
      <c r="AQ882" s="724" t="s">
        <v>1379</v>
      </c>
      <c r="AR882" s="725">
        <v>0.27300000000000002</v>
      </c>
      <c r="AS882" s="791" t="s">
        <v>1461</v>
      </c>
      <c r="AT882" s="792">
        <v>0.26</v>
      </c>
      <c r="AU882" s="973" t="s">
        <v>559</v>
      </c>
      <c r="AV882" s="974">
        <v>0</v>
      </c>
    </row>
    <row r="883" spans="2:48" ht="18" customHeight="1" x14ac:dyDescent="0.25">
      <c r="B883" s="23">
        <v>23</v>
      </c>
      <c r="C883" s="18">
        <f t="shared" ref="C883:C898" si="167">IF(D829="Varias comercializadoras",1,2)</f>
        <v>2</v>
      </c>
      <c r="J883" s="42" t="e">
        <f t="shared" ca="1" si="165"/>
        <v>#REF!</v>
      </c>
      <c r="K883" s="66" t="e">
        <f t="shared" ca="1" si="166"/>
        <v>#REF!</v>
      </c>
      <c r="M883" s="43"/>
      <c r="N883" s="43"/>
      <c r="O883" s="43"/>
      <c r="Q883" s="23"/>
      <c r="Z883" s="43"/>
      <c r="AA883" s="43"/>
      <c r="AB883" s="43"/>
      <c r="AC883" s="43"/>
      <c r="AD883" s="43"/>
      <c r="AE883" s="69" t="s">
        <v>453</v>
      </c>
      <c r="AF883" s="72">
        <v>0</v>
      </c>
      <c r="AG883" s="69" t="s">
        <v>39</v>
      </c>
      <c r="AH883" s="72">
        <v>0</v>
      </c>
      <c r="AI883" s="69" t="s">
        <v>451</v>
      </c>
      <c r="AJ883" s="72">
        <v>0.25</v>
      </c>
      <c r="AK883" s="69" t="s">
        <v>429</v>
      </c>
      <c r="AL883" s="72">
        <v>0</v>
      </c>
      <c r="AM883" s="73" t="s">
        <v>449</v>
      </c>
      <c r="AN883" s="74">
        <v>0</v>
      </c>
      <c r="AO883" s="69" t="s">
        <v>190</v>
      </c>
      <c r="AP883" s="72">
        <v>0</v>
      </c>
      <c r="AQ883" s="724" t="s">
        <v>195</v>
      </c>
      <c r="AR883" s="725">
        <v>0</v>
      </c>
      <c r="AS883" s="791" t="s">
        <v>364</v>
      </c>
      <c r="AT883" s="792">
        <v>0.26</v>
      </c>
      <c r="AU883" s="973" t="s">
        <v>1056</v>
      </c>
      <c r="AV883" s="974">
        <v>0</v>
      </c>
    </row>
    <row r="884" spans="2:48" ht="18" customHeight="1" x14ac:dyDescent="0.25">
      <c r="B884" s="23">
        <v>24</v>
      </c>
      <c r="C884" s="18">
        <f t="shared" si="167"/>
        <v>2</v>
      </c>
      <c r="J884" s="42" t="e">
        <f t="shared" ca="1" si="165"/>
        <v>#REF!</v>
      </c>
      <c r="K884" s="66" t="e">
        <f t="shared" ca="1" si="166"/>
        <v>#REF!</v>
      </c>
      <c r="M884" s="43"/>
      <c r="N884" s="43"/>
      <c r="O884" s="43"/>
      <c r="Q884" s="23"/>
      <c r="Z884" s="43"/>
      <c r="AA884" s="43"/>
      <c r="AB884" s="43"/>
      <c r="AC884" s="43"/>
      <c r="AD884" s="43"/>
      <c r="AE884" s="69" t="s">
        <v>104</v>
      </c>
      <c r="AF884" s="72">
        <v>0</v>
      </c>
      <c r="AG884" s="69" t="s">
        <v>276</v>
      </c>
      <c r="AH884" s="72">
        <v>0</v>
      </c>
      <c r="AI884" s="69" t="s">
        <v>194</v>
      </c>
      <c r="AJ884" s="72">
        <v>0.20000000298023224</v>
      </c>
      <c r="AK884" s="69" t="s">
        <v>193</v>
      </c>
      <c r="AL884" s="72">
        <v>0</v>
      </c>
      <c r="AM884" s="73" t="s">
        <v>459</v>
      </c>
      <c r="AN884" s="74">
        <v>0</v>
      </c>
      <c r="AO884" s="69" t="s">
        <v>1059</v>
      </c>
      <c r="AP884" s="72">
        <v>0</v>
      </c>
      <c r="AQ884" s="724" t="s">
        <v>1069</v>
      </c>
      <c r="AR884" s="725">
        <v>0.27</v>
      </c>
      <c r="AS884" s="791" t="s">
        <v>42</v>
      </c>
      <c r="AT884" s="792">
        <v>0</v>
      </c>
      <c r="AU884" s="973" t="s">
        <v>1058</v>
      </c>
      <c r="AV884" s="974">
        <v>0.28000000000000003</v>
      </c>
    </row>
    <row r="885" spans="2:48" ht="18" customHeight="1" x14ac:dyDescent="0.25">
      <c r="B885" s="23">
        <v>25</v>
      </c>
      <c r="C885" s="18">
        <f t="shared" si="167"/>
        <v>2</v>
      </c>
      <c r="J885" s="42" t="e">
        <f t="shared" ca="1" si="165"/>
        <v>#REF!</v>
      </c>
      <c r="K885" s="66" t="e">
        <f t="shared" ca="1" si="166"/>
        <v>#REF!</v>
      </c>
      <c r="M885" s="43"/>
      <c r="N885" s="43"/>
      <c r="O885" s="43"/>
      <c r="Q885" s="23"/>
      <c r="Z885" s="43"/>
      <c r="AA885" s="43"/>
      <c r="AB885" s="43"/>
      <c r="AC885" s="43"/>
      <c r="AD885" s="43"/>
      <c r="AE885" s="69" t="s">
        <v>278</v>
      </c>
      <c r="AF885" s="72">
        <v>0</v>
      </c>
      <c r="AG885" s="69" t="s">
        <v>329</v>
      </c>
      <c r="AH885" s="72">
        <v>0</v>
      </c>
      <c r="AI885" s="69" t="s">
        <v>265</v>
      </c>
      <c r="AJ885" s="72">
        <v>0.40999999642372131</v>
      </c>
      <c r="AK885" s="69" t="s">
        <v>42</v>
      </c>
      <c r="AL885" s="72">
        <v>0</v>
      </c>
      <c r="AM885" s="73" t="s">
        <v>359</v>
      </c>
      <c r="AN885" s="74">
        <v>0.23</v>
      </c>
      <c r="AO885" s="69" t="s">
        <v>1060</v>
      </c>
      <c r="AP885" s="72">
        <v>0</v>
      </c>
      <c r="AQ885" s="724" t="s">
        <v>1380</v>
      </c>
      <c r="AR885" s="725">
        <v>0.27300000000000002</v>
      </c>
      <c r="AS885" s="791" t="s">
        <v>566</v>
      </c>
      <c r="AT885" s="792">
        <v>0</v>
      </c>
      <c r="AU885" s="973" t="s">
        <v>1059</v>
      </c>
      <c r="AV885" s="974">
        <v>0</v>
      </c>
    </row>
    <row r="886" spans="2:48" ht="18" customHeight="1" x14ac:dyDescent="0.25">
      <c r="B886" s="23">
        <v>26</v>
      </c>
      <c r="C886" s="18">
        <f t="shared" si="167"/>
        <v>2</v>
      </c>
      <c r="J886" s="42" t="e">
        <f t="shared" ca="1" si="165"/>
        <v>#REF!</v>
      </c>
      <c r="K886" s="66" t="e">
        <f t="shared" ca="1" si="166"/>
        <v>#REF!</v>
      </c>
      <c r="M886" s="43"/>
      <c r="N886" s="43"/>
      <c r="O886" s="43"/>
      <c r="Q886" s="23"/>
      <c r="Z886" s="43"/>
      <c r="AA886" s="43"/>
      <c r="AB886" s="43"/>
      <c r="AC886" s="43"/>
      <c r="AD886" s="43"/>
      <c r="AE886" s="69" t="s">
        <v>41</v>
      </c>
      <c r="AF886" s="72">
        <v>0</v>
      </c>
      <c r="AG886" s="69" t="s">
        <v>104</v>
      </c>
      <c r="AH886" s="72">
        <v>0</v>
      </c>
      <c r="AI886" s="69" t="s">
        <v>392</v>
      </c>
      <c r="AJ886" s="72">
        <v>0</v>
      </c>
      <c r="AK886" s="69" t="s">
        <v>327</v>
      </c>
      <c r="AL886" s="72">
        <v>0.27000001072883606</v>
      </c>
      <c r="AM886" s="73" t="s">
        <v>559</v>
      </c>
      <c r="AN886" s="74">
        <v>0</v>
      </c>
      <c r="AO886" s="69" t="s">
        <v>363</v>
      </c>
      <c r="AP886" s="72">
        <v>0.249</v>
      </c>
      <c r="AQ886" s="724" t="s">
        <v>1079</v>
      </c>
      <c r="AR886" s="725">
        <v>0.27300000000000002</v>
      </c>
      <c r="AS886" s="791" t="s">
        <v>1065</v>
      </c>
      <c r="AT886" s="792">
        <v>0.25900000000000001</v>
      </c>
      <c r="AU886" s="973" t="s">
        <v>1060</v>
      </c>
      <c r="AV886" s="974">
        <v>0</v>
      </c>
    </row>
    <row r="887" spans="2:48" ht="18" customHeight="1" x14ac:dyDescent="0.25">
      <c r="B887" s="23">
        <v>27</v>
      </c>
      <c r="C887" s="18">
        <f t="shared" si="167"/>
        <v>2</v>
      </c>
      <c r="J887" s="42" t="e">
        <f t="shared" ca="1" si="165"/>
        <v>#REF!</v>
      </c>
      <c r="K887" s="66" t="e">
        <f t="shared" ca="1" si="166"/>
        <v>#REF!</v>
      </c>
      <c r="M887" s="43"/>
      <c r="N887" s="43"/>
      <c r="O887" s="43"/>
      <c r="Q887" s="23"/>
      <c r="Z887" s="43"/>
      <c r="AA887" s="43"/>
      <c r="AB887" s="43"/>
      <c r="AC887" s="43"/>
      <c r="AD887" s="43"/>
      <c r="AE887" s="69" t="s">
        <v>167</v>
      </c>
      <c r="AF887" s="72">
        <v>0.15000000596046448</v>
      </c>
      <c r="AG887" s="69" t="s">
        <v>278</v>
      </c>
      <c r="AH887" s="72">
        <v>0</v>
      </c>
      <c r="AI887" s="69" t="s">
        <v>195</v>
      </c>
      <c r="AJ887" s="72">
        <v>0</v>
      </c>
      <c r="AK887" s="69" t="s">
        <v>101</v>
      </c>
      <c r="AL887" s="72">
        <v>0.31000000238418579</v>
      </c>
      <c r="AM887" s="73" t="s">
        <v>253</v>
      </c>
      <c r="AN887" s="74">
        <v>0</v>
      </c>
      <c r="AO887" s="69" t="s">
        <v>100</v>
      </c>
      <c r="AP887" s="72">
        <v>0</v>
      </c>
      <c r="AQ887" s="724" t="s">
        <v>1080</v>
      </c>
      <c r="AR887" s="725">
        <v>0.27200000000000002</v>
      </c>
      <c r="AS887" s="791" t="s">
        <v>1066</v>
      </c>
      <c r="AT887" s="792">
        <v>0.253</v>
      </c>
      <c r="AU887" s="973" t="s">
        <v>363</v>
      </c>
      <c r="AV887" s="974">
        <v>0.28299999999999997</v>
      </c>
    </row>
    <row r="888" spans="2:48" ht="18" customHeight="1" x14ac:dyDescent="0.25">
      <c r="B888" s="23">
        <v>28</v>
      </c>
      <c r="C888" s="18">
        <f t="shared" si="167"/>
        <v>2</v>
      </c>
      <c r="J888" s="42" t="e">
        <f t="shared" ca="1" si="165"/>
        <v>#REF!</v>
      </c>
      <c r="K888" s="66" t="e">
        <f t="shared" ca="1" si="166"/>
        <v>#REF!</v>
      </c>
      <c r="M888" s="43"/>
      <c r="N888" s="43"/>
      <c r="O888" s="43"/>
      <c r="Q888" s="23"/>
      <c r="Z888" s="43"/>
      <c r="AA888" s="43"/>
      <c r="AB888" s="43"/>
      <c r="AC888" s="43"/>
      <c r="AD888" s="43"/>
      <c r="AE888" s="69" t="s">
        <v>330</v>
      </c>
      <c r="AF888" s="72">
        <v>0.10999999940395355</v>
      </c>
      <c r="AG888" s="69" t="s">
        <v>41</v>
      </c>
      <c r="AH888" s="72">
        <v>0</v>
      </c>
      <c r="AI888" s="69" t="s">
        <v>266</v>
      </c>
      <c r="AJ888" s="72">
        <v>0.40999999642372131</v>
      </c>
      <c r="AK888" s="69" t="s">
        <v>430</v>
      </c>
      <c r="AL888" s="72">
        <v>0</v>
      </c>
      <c r="AM888" s="73" t="s">
        <v>255</v>
      </c>
      <c r="AN888" s="74">
        <v>0</v>
      </c>
      <c r="AO888" s="69" t="s">
        <v>1061</v>
      </c>
      <c r="AP888" s="72">
        <v>0</v>
      </c>
      <c r="AQ888" s="724" t="s">
        <v>1381</v>
      </c>
      <c r="AR888" s="725">
        <v>0</v>
      </c>
      <c r="AS888" s="791" t="s">
        <v>1462</v>
      </c>
      <c r="AT888" s="792">
        <v>0.26</v>
      </c>
      <c r="AU888" s="973" t="s">
        <v>100</v>
      </c>
      <c r="AV888" s="974">
        <v>0.28299999999999997</v>
      </c>
    </row>
    <row r="889" spans="2:48" ht="18" customHeight="1" x14ac:dyDescent="0.25">
      <c r="B889" s="23">
        <v>29</v>
      </c>
      <c r="C889" s="18">
        <f t="shared" si="167"/>
        <v>2</v>
      </c>
      <c r="J889" s="42" t="e">
        <f t="shared" ca="1" si="165"/>
        <v>#REF!</v>
      </c>
      <c r="K889" s="66" t="e">
        <f t="shared" ca="1" si="166"/>
        <v>#REF!</v>
      </c>
      <c r="M889" s="43"/>
      <c r="N889" s="43"/>
      <c r="O889" s="43"/>
      <c r="Q889" s="23"/>
      <c r="Z889" s="43"/>
      <c r="AA889" s="43"/>
      <c r="AB889" s="43"/>
      <c r="AC889" s="43"/>
      <c r="AD889" s="43"/>
      <c r="AE889" s="69" t="s">
        <v>197</v>
      </c>
      <c r="AF889" s="72">
        <v>0</v>
      </c>
      <c r="AG889" s="69" t="s">
        <v>167</v>
      </c>
      <c r="AH889" s="72">
        <v>0.2800000011920929</v>
      </c>
      <c r="AI889" s="69" t="s">
        <v>365</v>
      </c>
      <c r="AJ889" s="72">
        <v>0</v>
      </c>
      <c r="AK889" s="69" t="s">
        <v>412</v>
      </c>
      <c r="AL889" s="72">
        <v>0</v>
      </c>
      <c r="AM889" s="73" t="s">
        <v>256</v>
      </c>
      <c r="AN889" s="74">
        <v>0</v>
      </c>
      <c r="AO889" s="69" t="s">
        <v>411</v>
      </c>
      <c r="AP889" s="72">
        <v>0.25900000000000001</v>
      </c>
      <c r="AQ889" s="724" t="s">
        <v>368</v>
      </c>
      <c r="AR889" s="725">
        <v>0.22800000000000001</v>
      </c>
      <c r="AS889" s="791" t="s">
        <v>195</v>
      </c>
      <c r="AT889" s="792">
        <v>0</v>
      </c>
      <c r="AU889" s="973" t="s">
        <v>1061</v>
      </c>
      <c r="AV889" s="974">
        <v>0</v>
      </c>
    </row>
    <row r="890" spans="2:48" ht="18" customHeight="1" x14ac:dyDescent="0.25">
      <c r="B890" s="23">
        <v>30</v>
      </c>
      <c r="C890" s="18">
        <f t="shared" si="167"/>
        <v>2</v>
      </c>
      <c r="J890" s="42" t="e">
        <f t="shared" ca="1" si="165"/>
        <v>#REF!</v>
      </c>
      <c r="K890" s="66" t="e">
        <f t="shared" ca="1" si="166"/>
        <v>#REF!</v>
      </c>
      <c r="M890" s="43"/>
      <c r="N890" s="43"/>
      <c r="O890" s="43"/>
      <c r="Q890" s="23"/>
      <c r="Z890" s="43"/>
      <c r="AA890" s="43"/>
      <c r="AB890" s="43"/>
      <c r="AC890" s="43"/>
      <c r="AD890" s="43"/>
      <c r="AE890" s="69" t="s">
        <v>317</v>
      </c>
      <c r="AF890" s="72">
        <v>0.36000001430511475</v>
      </c>
      <c r="AG890" s="69" t="s">
        <v>310</v>
      </c>
      <c r="AH890" s="72">
        <v>0</v>
      </c>
      <c r="AI890" s="69" t="s">
        <v>366</v>
      </c>
      <c r="AJ890" s="72">
        <v>0</v>
      </c>
      <c r="AK890" s="69" t="s">
        <v>102</v>
      </c>
      <c r="AL890" s="72">
        <v>0.25999999046325684</v>
      </c>
      <c r="AM890" s="73" t="s">
        <v>257</v>
      </c>
      <c r="AN890" s="74">
        <v>0</v>
      </c>
      <c r="AO890" s="69" t="s">
        <v>1062</v>
      </c>
      <c r="AP890" s="72">
        <v>0</v>
      </c>
      <c r="AQ890" s="724" t="s">
        <v>1081</v>
      </c>
      <c r="AR890" s="725">
        <v>0</v>
      </c>
      <c r="AS890" s="791" t="s">
        <v>1069</v>
      </c>
      <c r="AT890" s="792">
        <v>0.26</v>
      </c>
      <c r="AU890" s="973" t="s">
        <v>411</v>
      </c>
      <c r="AV890" s="974">
        <v>0.27600000000000002</v>
      </c>
    </row>
    <row r="891" spans="2:48" ht="18" customHeight="1" x14ac:dyDescent="0.25">
      <c r="B891" s="23">
        <v>31</v>
      </c>
      <c r="C891" s="18">
        <f t="shared" si="167"/>
        <v>2</v>
      </c>
      <c r="J891" s="42" t="e">
        <f t="shared" ca="1" si="165"/>
        <v>#REF!</v>
      </c>
      <c r="K891" s="66" t="e">
        <f t="shared" ca="1" si="166"/>
        <v>#REF!</v>
      </c>
      <c r="Q891" s="23"/>
      <c r="AB891" s="24"/>
      <c r="AE891" s="69" t="s">
        <v>28</v>
      </c>
      <c r="AF891" s="72">
        <v>0</v>
      </c>
      <c r="AG891" s="69" t="s">
        <v>330</v>
      </c>
      <c r="AH891" s="72">
        <v>0.23000000417232513</v>
      </c>
      <c r="AI891" s="69" t="s">
        <v>196</v>
      </c>
      <c r="AJ891" s="72">
        <v>0.2800000011920929</v>
      </c>
      <c r="AK891" s="69" t="s">
        <v>431</v>
      </c>
      <c r="AL891" s="72">
        <v>0</v>
      </c>
      <c r="AM891" s="73" t="s">
        <v>560</v>
      </c>
      <c r="AN891" s="74">
        <v>0.17</v>
      </c>
      <c r="AO891" s="69" t="s">
        <v>1063</v>
      </c>
      <c r="AP891" s="72">
        <v>0</v>
      </c>
      <c r="AQ891" s="724" t="s">
        <v>1082</v>
      </c>
      <c r="AR891" s="725">
        <v>0.27100000000000002</v>
      </c>
      <c r="AS891" s="791" t="s">
        <v>1071</v>
      </c>
      <c r="AT891" s="792">
        <v>0.25900000000000001</v>
      </c>
      <c r="AU891" s="973" t="s">
        <v>1062</v>
      </c>
      <c r="AV891" s="974">
        <v>0</v>
      </c>
    </row>
    <row r="892" spans="2:48" ht="18" customHeight="1" x14ac:dyDescent="0.25">
      <c r="B892" s="23">
        <v>32</v>
      </c>
      <c r="C892" s="18">
        <f t="shared" si="167"/>
        <v>2</v>
      </c>
      <c r="J892" s="42" t="e">
        <f t="shared" ca="1" si="165"/>
        <v>#REF!</v>
      </c>
      <c r="K892" s="66" t="e">
        <f t="shared" ca="1" si="166"/>
        <v>#REF!</v>
      </c>
      <c r="Q892" s="23"/>
      <c r="AB892" s="24"/>
      <c r="AE892" s="69" t="s">
        <v>279</v>
      </c>
      <c r="AF892" s="72">
        <v>0.28999999165534973</v>
      </c>
      <c r="AG892" s="69" t="s">
        <v>197</v>
      </c>
      <c r="AH892" s="72">
        <v>9.9999997764825821E-3</v>
      </c>
      <c r="AI892" s="69" t="s">
        <v>367</v>
      </c>
      <c r="AJ892" s="72">
        <v>0</v>
      </c>
      <c r="AK892" s="69" t="s">
        <v>195</v>
      </c>
      <c r="AL892" s="72">
        <v>0</v>
      </c>
      <c r="AM892" s="73" t="s">
        <v>259</v>
      </c>
      <c r="AN892" s="74">
        <v>0</v>
      </c>
      <c r="AO892" s="69" t="s">
        <v>1064</v>
      </c>
      <c r="AP892" s="72">
        <v>0</v>
      </c>
      <c r="AQ892" s="724" t="s">
        <v>1083</v>
      </c>
      <c r="AR892" s="725">
        <v>0</v>
      </c>
      <c r="AS892" s="791" t="s">
        <v>1073</v>
      </c>
      <c r="AT892" s="792">
        <v>0.26</v>
      </c>
      <c r="AU892" s="973" t="s">
        <v>1459</v>
      </c>
      <c r="AV892" s="974">
        <v>0.28199999999999997</v>
      </c>
    </row>
    <row r="893" spans="2:48" ht="18" customHeight="1" x14ac:dyDescent="0.25">
      <c r="B893" s="23">
        <v>33</v>
      </c>
      <c r="C893" s="18">
        <f t="shared" si="167"/>
        <v>2</v>
      </c>
      <c r="J893" s="42" t="e">
        <f t="shared" ca="1" si="165"/>
        <v>#REF!</v>
      </c>
      <c r="K893" s="66" t="e">
        <f t="shared" ca="1" si="166"/>
        <v>#REF!</v>
      </c>
      <c r="Q893" s="23"/>
      <c r="AB893" s="24"/>
      <c r="AE893" s="69" t="s">
        <v>280</v>
      </c>
      <c r="AF893" s="72">
        <v>0</v>
      </c>
      <c r="AG893" s="69" t="s">
        <v>331</v>
      </c>
      <c r="AH893" s="72">
        <v>0.43000000715255737</v>
      </c>
      <c r="AI893" s="69" t="s">
        <v>267</v>
      </c>
      <c r="AJ893" s="72">
        <v>0.34999999403953552</v>
      </c>
      <c r="AK893" s="69" t="s">
        <v>266</v>
      </c>
      <c r="AL893" s="72">
        <v>0.30000001192092896</v>
      </c>
      <c r="AM893" s="73" t="s">
        <v>561</v>
      </c>
      <c r="AN893" s="74">
        <v>0</v>
      </c>
      <c r="AO893" s="69" t="s">
        <v>364</v>
      </c>
      <c r="AP893" s="72">
        <v>0.23400000000000001</v>
      </c>
      <c r="AQ893" s="724" t="s">
        <v>269</v>
      </c>
      <c r="AR893" s="725">
        <v>0.27200000000000002</v>
      </c>
      <c r="AS893" s="791" t="s">
        <v>1463</v>
      </c>
      <c r="AT893" s="792">
        <v>0.26</v>
      </c>
      <c r="AU893" s="973" t="s">
        <v>1063</v>
      </c>
      <c r="AV893" s="974">
        <v>0</v>
      </c>
    </row>
    <row r="894" spans="2:48" ht="18" customHeight="1" x14ac:dyDescent="0.25">
      <c r="B894" s="23">
        <v>34</v>
      </c>
      <c r="C894" s="18">
        <f t="shared" si="167"/>
        <v>2</v>
      </c>
      <c r="J894" s="42" t="e">
        <f t="shared" ca="1" si="165"/>
        <v>#REF!</v>
      </c>
      <c r="K894" s="66" t="e">
        <f t="shared" ca="1" si="166"/>
        <v>#REF!</v>
      </c>
      <c r="Q894" s="23"/>
      <c r="AB894" s="24"/>
      <c r="AE894" s="69" t="s">
        <v>444</v>
      </c>
      <c r="AF894" s="72">
        <v>1.9999999552965164E-2</v>
      </c>
      <c r="AG894" s="69" t="s">
        <v>317</v>
      </c>
      <c r="AH894" s="72">
        <v>0.43000000715255737</v>
      </c>
      <c r="AI894" s="69" t="s">
        <v>368</v>
      </c>
      <c r="AJ894" s="72">
        <v>0.40000000596046448</v>
      </c>
      <c r="AK894" s="69" t="s">
        <v>365</v>
      </c>
      <c r="AL894" s="72">
        <v>0</v>
      </c>
      <c r="AM894" s="73" t="s">
        <v>562</v>
      </c>
      <c r="AN894" s="74">
        <v>0</v>
      </c>
      <c r="AO894" s="69" t="s">
        <v>42</v>
      </c>
      <c r="AP894" s="72">
        <v>0</v>
      </c>
      <c r="AQ894" s="724" t="s">
        <v>1084</v>
      </c>
      <c r="AR894" s="725">
        <v>0.27200000000000002</v>
      </c>
      <c r="AS894" s="791" t="s">
        <v>1464</v>
      </c>
      <c r="AT894" s="792">
        <v>0</v>
      </c>
      <c r="AU894" s="973" t="s">
        <v>1064</v>
      </c>
      <c r="AV894" s="974">
        <v>0</v>
      </c>
    </row>
    <row r="895" spans="2:48" ht="18" customHeight="1" x14ac:dyDescent="0.25">
      <c r="B895" s="23">
        <v>35</v>
      </c>
      <c r="C895" s="18">
        <f t="shared" si="167"/>
        <v>2</v>
      </c>
      <c r="J895" s="42" t="e">
        <f t="shared" ca="1" si="165"/>
        <v>#REF!</v>
      </c>
      <c r="K895" s="66" t="e">
        <f t="shared" ca="1" si="166"/>
        <v>#REF!</v>
      </c>
      <c r="Q895" s="23"/>
      <c r="AB895" s="24"/>
      <c r="AE895" s="69" t="s">
        <v>40</v>
      </c>
      <c r="AF895" s="72">
        <v>0</v>
      </c>
      <c r="AG895" s="69" t="s">
        <v>311</v>
      </c>
      <c r="AH895" s="72">
        <v>0.11999999731779099</v>
      </c>
      <c r="AI895" s="69" t="s">
        <v>36</v>
      </c>
      <c r="AJ895" s="72">
        <v>0.14000000059604645</v>
      </c>
      <c r="AK895" s="69" t="s">
        <v>451</v>
      </c>
      <c r="AL895" s="72">
        <v>0</v>
      </c>
      <c r="AM895" s="73" t="s">
        <v>411</v>
      </c>
      <c r="AN895" s="74">
        <v>0.17</v>
      </c>
      <c r="AO895" s="69" t="s">
        <v>566</v>
      </c>
      <c r="AP895" s="72">
        <v>0</v>
      </c>
      <c r="AQ895" s="724" t="s">
        <v>29</v>
      </c>
      <c r="AR895" s="725">
        <v>0.255</v>
      </c>
      <c r="AS895" s="791" t="s">
        <v>1075</v>
      </c>
      <c r="AT895" s="792">
        <v>0.26</v>
      </c>
      <c r="AU895" s="973" t="s">
        <v>1460</v>
      </c>
      <c r="AV895" s="974">
        <v>0</v>
      </c>
    </row>
    <row r="896" spans="2:48" ht="18" customHeight="1" x14ac:dyDescent="0.25">
      <c r="B896" s="23">
        <v>36</v>
      </c>
      <c r="C896" s="18">
        <f t="shared" si="167"/>
        <v>2</v>
      </c>
      <c r="J896" s="42" t="e">
        <f t="shared" ca="1" si="165"/>
        <v>#REF!</v>
      </c>
      <c r="K896" s="66" t="e">
        <f t="shared" ca="1" si="166"/>
        <v>#REF!</v>
      </c>
      <c r="Q896" s="23"/>
      <c r="AB896" s="24"/>
      <c r="AE896" s="69" t="s">
        <v>281</v>
      </c>
      <c r="AF896" s="72">
        <v>0.27000001072883606</v>
      </c>
      <c r="AG896" s="69" t="s">
        <v>332</v>
      </c>
      <c r="AH896" s="72">
        <v>0</v>
      </c>
      <c r="AI896" s="69" t="s">
        <v>452</v>
      </c>
      <c r="AJ896" s="72">
        <v>0</v>
      </c>
      <c r="AK896" s="69" t="s">
        <v>392</v>
      </c>
      <c r="AL896" s="72">
        <v>0.25999999046325684</v>
      </c>
      <c r="AM896" s="73" t="s">
        <v>563</v>
      </c>
      <c r="AN896" s="74">
        <v>0</v>
      </c>
      <c r="AO896" s="69" t="s">
        <v>1065</v>
      </c>
      <c r="AP896" s="72">
        <v>0.25800000000000001</v>
      </c>
      <c r="AQ896" s="724" t="s">
        <v>1086</v>
      </c>
      <c r="AR896" s="725">
        <v>0.26700000000000002</v>
      </c>
      <c r="AS896" s="791" t="s">
        <v>1465</v>
      </c>
      <c r="AT896" s="792">
        <v>0</v>
      </c>
      <c r="AU896" s="973" t="s">
        <v>1461</v>
      </c>
      <c r="AV896" s="974">
        <v>0.28299999999999997</v>
      </c>
    </row>
    <row r="897" spans="2:48" ht="18" customHeight="1" x14ac:dyDescent="0.25">
      <c r="B897" s="23">
        <v>37</v>
      </c>
      <c r="C897" s="18">
        <f t="shared" si="167"/>
        <v>2</v>
      </c>
      <c r="J897" s="42" t="e">
        <f t="shared" ca="1" si="165"/>
        <v>#REF!</v>
      </c>
      <c r="K897" s="66" t="e">
        <f t="shared" ca="1" si="166"/>
        <v>#REF!</v>
      </c>
      <c r="Q897" s="23"/>
      <c r="AB897" s="24"/>
      <c r="AE897" s="69" t="s">
        <v>282</v>
      </c>
      <c r="AF897" s="72">
        <v>0</v>
      </c>
      <c r="AG897" s="69" t="s">
        <v>279</v>
      </c>
      <c r="AH897" s="72">
        <v>0.31000000238418579</v>
      </c>
      <c r="AI897" s="69" t="s">
        <v>268</v>
      </c>
      <c r="AJ897" s="72">
        <v>0</v>
      </c>
      <c r="AK897" s="69" t="s">
        <v>471</v>
      </c>
      <c r="AL897" s="72">
        <v>0.27000001072883606</v>
      </c>
      <c r="AM897" s="73" t="s">
        <v>564</v>
      </c>
      <c r="AN897" s="74">
        <v>0.21</v>
      </c>
      <c r="AO897" s="69" t="s">
        <v>1066</v>
      </c>
      <c r="AP897" s="72">
        <v>0</v>
      </c>
      <c r="AQ897" s="724" t="s">
        <v>579</v>
      </c>
      <c r="AR897" s="725">
        <v>0.27200000000000002</v>
      </c>
      <c r="AS897" s="791" t="s">
        <v>1077</v>
      </c>
      <c r="AT897" s="792">
        <v>0.24</v>
      </c>
      <c r="AU897" s="973" t="s">
        <v>42</v>
      </c>
      <c r="AV897" s="974">
        <v>0</v>
      </c>
    </row>
    <row r="898" spans="2:48" ht="18" customHeight="1" x14ac:dyDescent="0.25">
      <c r="B898" s="23">
        <v>38</v>
      </c>
      <c r="C898" s="18">
        <f t="shared" si="167"/>
        <v>2</v>
      </c>
      <c r="J898" s="42" t="e">
        <f t="shared" ca="1" si="165"/>
        <v>#REF!</v>
      </c>
      <c r="K898" s="66" t="e">
        <f t="shared" ca="1" si="166"/>
        <v>#REF!</v>
      </c>
      <c r="Q898" s="23"/>
      <c r="AB898" s="24"/>
      <c r="AE898" s="69" t="s">
        <v>283</v>
      </c>
      <c r="AF898" s="72">
        <v>0</v>
      </c>
      <c r="AG898" s="69" t="s">
        <v>312</v>
      </c>
      <c r="AH898" s="72">
        <v>0</v>
      </c>
      <c r="AI898" s="69" t="s">
        <v>269</v>
      </c>
      <c r="AJ898" s="72">
        <v>7.9999998211860657E-2</v>
      </c>
      <c r="AK898" s="69" t="s">
        <v>194</v>
      </c>
      <c r="AL898" s="72">
        <v>0.10000000149011612</v>
      </c>
      <c r="AM898" s="73" t="s">
        <v>565</v>
      </c>
      <c r="AN898" s="74">
        <v>0</v>
      </c>
      <c r="AO898" s="69" t="s">
        <v>1067</v>
      </c>
      <c r="AP898" s="72">
        <v>0.255</v>
      </c>
      <c r="AQ898" s="724" t="s">
        <v>1087</v>
      </c>
      <c r="AR898" s="725">
        <v>0.27200000000000002</v>
      </c>
      <c r="AS898" s="791" t="s">
        <v>1078</v>
      </c>
      <c r="AT898" s="792">
        <v>0.25800000000000001</v>
      </c>
      <c r="AU898" s="973" t="s">
        <v>1065</v>
      </c>
      <c r="AV898" s="974">
        <v>0.27500000000000002</v>
      </c>
    </row>
    <row r="899" spans="2:48" ht="18" customHeight="1" x14ac:dyDescent="0.25">
      <c r="B899" s="23">
        <v>39</v>
      </c>
      <c r="C899" s="18">
        <f>IF(D845="Varias comercializadoras",1,2)</f>
        <v>2</v>
      </c>
      <c r="J899" s="42" t="e">
        <f t="shared" ca="1" si="165"/>
        <v>#REF!</v>
      </c>
      <c r="K899" s="66" t="e">
        <f t="shared" ca="1" si="166"/>
        <v>#REF!</v>
      </c>
      <c r="Q899" s="23"/>
      <c r="AB899" s="24"/>
      <c r="AE899" s="69" t="s">
        <v>284</v>
      </c>
      <c r="AF899" s="72">
        <v>0</v>
      </c>
      <c r="AG899" s="69" t="s">
        <v>460</v>
      </c>
      <c r="AH899" s="72">
        <v>0.34000000357627869</v>
      </c>
      <c r="AI899" s="69" t="s">
        <v>369</v>
      </c>
      <c r="AJ899" s="72">
        <v>0.40000000596046448</v>
      </c>
      <c r="AK899" s="69" t="s">
        <v>36</v>
      </c>
      <c r="AL899" s="72">
        <v>0.17000000178813934</v>
      </c>
      <c r="AM899" s="73" t="s">
        <v>190</v>
      </c>
      <c r="AN899" s="74">
        <v>0</v>
      </c>
      <c r="AO899" s="69" t="s">
        <v>195</v>
      </c>
      <c r="AP899" s="72">
        <v>0</v>
      </c>
      <c r="AQ899" s="724" t="s">
        <v>1088</v>
      </c>
      <c r="AR899" s="725">
        <v>0</v>
      </c>
      <c r="AS899" s="791" t="s">
        <v>1466</v>
      </c>
      <c r="AT899" s="792">
        <v>0.26</v>
      </c>
      <c r="AU899" s="973" t="s">
        <v>1066</v>
      </c>
      <c r="AV899" s="974">
        <v>0</v>
      </c>
    </row>
    <row r="900" spans="2:48" ht="18" customHeight="1" x14ac:dyDescent="0.25">
      <c r="B900" s="23">
        <v>40</v>
      </c>
      <c r="C900" s="18">
        <f>IF(D846="Varias comercializadoras",1,2)</f>
        <v>2</v>
      </c>
      <c r="J900" s="42" t="e">
        <f t="shared" ca="1" si="165"/>
        <v>#REF!</v>
      </c>
      <c r="K900" s="66" t="e">
        <f t="shared" ca="1" si="166"/>
        <v>#REF!</v>
      </c>
      <c r="Q900" s="23"/>
      <c r="AB900" s="24"/>
      <c r="AE900" s="69" t="s">
        <v>285</v>
      </c>
      <c r="AF900" s="72">
        <v>0</v>
      </c>
      <c r="AG900" s="69" t="s">
        <v>444</v>
      </c>
      <c r="AH900" s="72">
        <v>0</v>
      </c>
      <c r="AI900" s="69" t="s">
        <v>29</v>
      </c>
      <c r="AJ900" s="72">
        <v>0.2800000011920929</v>
      </c>
      <c r="AK900" s="69" t="s">
        <v>367</v>
      </c>
      <c r="AL900" s="72">
        <v>0</v>
      </c>
      <c r="AM900" s="73" t="s">
        <v>191</v>
      </c>
      <c r="AN900" s="74">
        <v>0</v>
      </c>
      <c r="AO900" s="69" t="s">
        <v>571</v>
      </c>
      <c r="AP900" s="72">
        <v>0</v>
      </c>
      <c r="AQ900" s="724" t="s">
        <v>578</v>
      </c>
      <c r="AR900" s="725">
        <v>0.27</v>
      </c>
      <c r="AS900" s="791" t="s">
        <v>1380</v>
      </c>
      <c r="AT900" s="792">
        <v>0.26</v>
      </c>
      <c r="AU900" s="973" t="s">
        <v>1650</v>
      </c>
      <c r="AV900" s="974">
        <v>0</v>
      </c>
    </row>
    <row r="901" spans="2:48" ht="18" customHeight="1" x14ac:dyDescent="0.25">
      <c r="B901" s="23">
        <v>41</v>
      </c>
      <c r="C901" s="18">
        <f>IF(D847="Varias comercializadoras",1,2)</f>
        <v>2</v>
      </c>
      <c r="J901" s="42" t="e">
        <f t="shared" ca="1" si="165"/>
        <v>#REF!</v>
      </c>
      <c r="K901" s="66" t="e">
        <f t="shared" ca="1" si="166"/>
        <v>#REF!</v>
      </c>
      <c r="Q901" s="23"/>
      <c r="AB901" s="24"/>
      <c r="AE901" s="69" t="s">
        <v>286</v>
      </c>
      <c r="AF901" s="72">
        <v>0</v>
      </c>
      <c r="AG901" s="69" t="s">
        <v>281</v>
      </c>
      <c r="AH901" s="72">
        <v>0.40000000596046448</v>
      </c>
      <c r="AI901" s="69" t="s">
        <v>447</v>
      </c>
      <c r="AJ901" s="72">
        <v>0</v>
      </c>
      <c r="AK901" s="69" t="s">
        <v>267</v>
      </c>
      <c r="AL901" s="72">
        <v>0.25999999046325684</v>
      </c>
      <c r="AM901" s="73" t="s">
        <v>193</v>
      </c>
      <c r="AN901" s="74">
        <v>0</v>
      </c>
      <c r="AO901" s="69" t="s">
        <v>1068</v>
      </c>
      <c r="AP901" s="72">
        <v>0.25900000000000001</v>
      </c>
      <c r="AQ901" s="724" t="s">
        <v>1395</v>
      </c>
      <c r="AR901" s="725">
        <v>0</v>
      </c>
      <c r="AS901" s="791" t="s">
        <v>1079</v>
      </c>
      <c r="AT901" s="792">
        <v>0.26</v>
      </c>
      <c r="AU901" s="973" t="s">
        <v>195</v>
      </c>
      <c r="AV901" s="974">
        <v>0</v>
      </c>
    </row>
    <row r="902" spans="2:48" ht="18" customHeight="1" x14ac:dyDescent="0.25">
      <c r="B902" s="23">
        <v>42</v>
      </c>
      <c r="C902" s="18">
        <f>IF(D848="Varias comercializadoras",1,2)</f>
        <v>2</v>
      </c>
      <c r="J902" s="42" t="e">
        <f t="shared" ca="1" si="165"/>
        <v>#REF!</v>
      </c>
      <c r="K902" s="66" t="e">
        <f t="shared" ca="1" si="166"/>
        <v>#REF!</v>
      </c>
      <c r="Q902" s="23"/>
      <c r="AB902" s="24"/>
      <c r="AE902" s="69" t="s">
        <v>333</v>
      </c>
      <c r="AF902" s="72">
        <v>0.25999999046325684</v>
      </c>
      <c r="AG902" s="69" t="s">
        <v>282</v>
      </c>
      <c r="AH902" s="72">
        <v>0</v>
      </c>
      <c r="AI902" s="69" t="s">
        <v>272</v>
      </c>
      <c r="AJ902" s="72">
        <v>0.36000001430511475</v>
      </c>
      <c r="AK902" s="69" t="s">
        <v>368</v>
      </c>
      <c r="AL902" s="72">
        <v>0.30000001192092896</v>
      </c>
      <c r="AM902" s="73" t="s">
        <v>364</v>
      </c>
      <c r="AN902" s="74">
        <v>0.25</v>
      </c>
      <c r="AO902" s="69" t="s">
        <v>1069</v>
      </c>
      <c r="AP902" s="72">
        <v>0</v>
      </c>
      <c r="AQ902" s="724" t="s">
        <v>1089</v>
      </c>
      <c r="AR902" s="725">
        <v>0.27300000000000002</v>
      </c>
      <c r="AS902" s="791" t="s">
        <v>1080</v>
      </c>
      <c r="AT902" s="792">
        <v>0.25800000000000001</v>
      </c>
      <c r="AU902" s="973" t="s">
        <v>1069</v>
      </c>
      <c r="AV902" s="974">
        <v>0.28299999999999997</v>
      </c>
    </row>
    <row r="903" spans="2:48" ht="18" customHeight="1" x14ac:dyDescent="0.25">
      <c r="B903" s="23">
        <v>43</v>
      </c>
      <c r="C903" s="18">
        <f t="shared" ref="C903:C910" si="168">IF(D849="Varias comercializadoras",1,2)</f>
        <v>2</v>
      </c>
      <c r="J903" s="42" t="e">
        <f t="shared" ca="1" si="165"/>
        <v>#REF!</v>
      </c>
      <c r="K903" s="66" t="e">
        <f t="shared" ca="1" si="166"/>
        <v>#REF!</v>
      </c>
      <c r="Q903" s="23"/>
      <c r="AB903" s="24"/>
      <c r="AE903" s="69" t="s">
        <v>287</v>
      </c>
      <c r="AF903" s="72">
        <v>0</v>
      </c>
      <c r="AG903" s="69" t="s">
        <v>283</v>
      </c>
      <c r="AH903" s="72">
        <v>0</v>
      </c>
      <c r="AI903" s="69" t="s">
        <v>370</v>
      </c>
      <c r="AJ903" s="72">
        <v>9.0000003576278687E-2</v>
      </c>
      <c r="AK903" s="69" t="s">
        <v>268</v>
      </c>
      <c r="AL903" s="72">
        <v>0</v>
      </c>
      <c r="AM903" s="73" t="s">
        <v>42</v>
      </c>
      <c r="AN903" s="74">
        <v>0</v>
      </c>
      <c r="AO903" s="69" t="s">
        <v>1070</v>
      </c>
      <c r="AP903" s="72">
        <v>0.219</v>
      </c>
      <c r="AQ903" s="724" t="s">
        <v>1091</v>
      </c>
      <c r="AR903" s="725">
        <v>0.26200000000000001</v>
      </c>
      <c r="AS903" s="791" t="s">
        <v>1381</v>
      </c>
      <c r="AT903" s="792">
        <v>0.252</v>
      </c>
      <c r="AU903" s="973" t="s">
        <v>1071</v>
      </c>
      <c r="AV903" s="974">
        <v>0.28299999999999997</v>
      </c>
    </row>
    <row r="904" spans="2:48" ht="18" customHeight="1" x14ac:dyDescent="0.25">
      <c r="B904" s="23">
        <v>44</v>
      </c>
      <c r="C904" s="18">
        <f t="shared" si="168"/>
        <v>2</v>
      </c>
      <c r="J904" s="42" t="e">
        <f t="shared" ca="1" si="165"/>
        <v>#REF!</v>
      </c>
      <c r="K904" s="66" t="e">
        <f t="shared" ca="1" si="166"/>
        <v>#REF!</v>
      </c>
      <c r="Q904" s="23"/>
      <c r="AB904" s="24"/>
      <c r="AE904" s="69" t="s">
        <v>200</v>
      </c>
      <c r="AF904" s="72">
        <v>0</v>
      </c>
      <c r="AG904" s="69" t="s">
        <v>313</v>
      </c>
      <c r="AH904" s="72">
        <v>0.40000000596046448</v>
      </c>
      <c r="AI904" s="69" t="s">
        <v>273</v>
      </c>
      <c r="AJ904" s="72">
        <v>0</v>
      </c>
      <c r="AK904" s="69" t="s">
        <v>269</v>
      </c>
      <c r="AL904" s="72">
        <v>0.17000000178813934</v>
      </c>
      <c r="AM904" s="73" t="s">
        <v>327</v>
      </c>
      <c r="AN904" s="74">
        <v>0.2</v>
      </c>
      <c r="AO904" s="69" t="s">
        <v>1071</v>
      </c>
      <c r="AP904" s="72">
        <v>8.9999999999999993E-3</v>
      </c>
      <c r="AQ904" s="724" t="s">
        <v>1092</v>
      </c>
      <c r="AR904" s="725">
        <v>0.27300000000000002</v>
      </c>
      <c r="AS904" s="791" t="s">
        <v>368</v>
      </c>
      <c r="AT904" s="792">
        <v>0.252</v>
      </c>
      <c r="AU904" s="973" t="s">
        <v>1072</v>
      </c>
      <c r="AV904" s="974">
        <v>0.248</v>
      </c>
    </row>
    <row r="905" spans="2:48" ht="18" customHeight="1" x14ac:dyDescent="0.25">
      <c r="B905" s="23">
        <v>45</v>
      </c>
      <c r="C905" s="18">
        <f t="shared" si="168"/>
        <v>2</v>
      </c>
      <c r="J905" s="42" t="e">
        <f t="shared" ca="1" si="165"/>
        <v>#REF!</v>
      </c>
      <c r="K905" s="66" t="e">
        <f t="shared" ca="1" si="166"/>
        <v>#REF!</v>
      </c>
      <c r="Q905" s="23"/>
      <c r="AB905" s="24"/>
      <c r="AE905" s="69" t="s">
        <v>288</v>
      </c>
      <c r="AF905" s="72">
        <v>0</v>
      </c>
      <c r="AG905" s="69" t="s">
        <v>284</v>
      </c>
      <c r="AH905" s="72">
        <v>0</v>
      </c>
      <c r="AI905" s="69" t="s">
        <v>328</v>
      </c>
      <c r="AJ905" s="72">
        <v>0.34999999403953552</v>
      </c>
      <c r="AK905" s="69" t="s">
        <v>369</v>
      </c>
      <c r="AL905" s="72">
        <v>0.31000000238418579</v>
      </c>
      <c r="AM905" s="73" t="s">
        <v>566</v>
      </c>
      <c r="AN905" s="74">
        <v>0</v>
      </c>
      <c r="AO905" s="69" t="s">
        <v>1072</v>
      </c>
      <c r="AP905" s="72">
        <v>0.05</v>
      </c>
      <c r="AQ905" s="724" t="s">
        <v>580</v>
      </c>
      <c r="AR905" s="725">
        <v>0</v>
      </c>
      <c r="AS905" s="791" t="s">
        <v>1081</v>
      </c>
      <c r="AT905" s="792">
        <v>1.2E-2</v>
      </c>
      <c r="AU905" s="973" t="s">
        <v>1073</v>
      </c>
      <c r="AV905" s="974">
        <v>0.26800000000000002</v>
      </c>
    </row>
    <row r="906" spans="2:48" ht="18" customHeight="1" x14ac:dyDescent="0.25">
      <c r="B906" s="23">
        <v>46</v>
      </c>
      <c r="C906" s="18">
        <f t="shared" si="168"/>
        <v>2</v>
      </c>
      <c r="J906" s="42" t="e">
        <f t="shared" ca="1" si="165"/>
        <v>#REF!</v>
      </c>
      <c r="K906" s="66" t="e">
        <f t="shared" ca="1" si="166"/>
        <v>#REF!</v>
      </c>
      <c r="Q906" s="23"/>
      <c r="AB906" s="24"/>
      <c r="AE906" s="69" t="s">
        <v>201</v>
      </c>
      <c r="AF906" s="72">
        <v>0</v>
      </c>
      <c r="AG906" s="69" t="s">
        <v>285</v>
      </c>
      <c r="AH906" s="72">
        <v>5.9999998658895493E-2</v>
      </c>
      <c r="AI906" s="69" t="s">
        <v>274</v>
      </c>
      <c r="AJ906" s="72">
        <v>0</v>
      </c>
      <c r="AK906" s="69" t="s">
        <v>29</v>
      </c>
      <c r="AL906" s="72">
        <v>0.20999999344348907</v>
      </c>
      <c r="AM906" s="73" t="s">
        <v>567</v>
      </c>
      <c r="AN906" s="74">
        <v>0</v>
      </c>
      <c r="AO906" s="69" t="s">
        <v>1073</v>
      </c>
      <c r="AP906" s="72">
        <v>0.23699999999999999</v>
      </c>
      <c r="AQ906" s="724" t="s">
        <v>1093</v>
      </c>
      <c r="AR906" s="725">
        <v>0.27300000000000002</v>
      </c>
      <c r="AS906" s="791" t="s">
        <v>1082</v>
      </c>
      <c r="AT906" s="792">
        <v>0.25900000000000001</v>
      </c>
      <c r="AU906" s="973" t="s">
        <v>1463</v>
      </c>
      <c r="AV906" s="974">
        <v>0.28299999999999997</v>
      </c>
    </row>
    <row r="907" spans="2:48" ht="18" customHeight="1" x14ac:dyDescent="0.25">
      <c r="B907" s="23">
        <v>47</v>
      </c>
      <c r="C907" s="18">
        <f t="shared" si="168"/>
        <v>2</v>
      </c>
      <c r="J907" s="42" t="e">
        <f t="shared" ca="1" si="165"/>
        <v>#REF!</v>
      </c>
      <c r="K907" s="66" t="e">
        <f t="shared" ca="1" si="166"/>
        <v>#REF!</v>
      </c>
      <c r="Q907" s="23"/>
      <c r="AB907" s="24"/>
      <c r="AE907" s="69" t="s">
        <v>454</v>
      </c>
      <c r="AF907" s="72">
        <v>7.0000000298023224E-2</v>
      </c>
      <c r="AG907" s="69" t="s">
        <v>286</v>
      </c>
      <c r="AH907" s="72">
        <v>0</v>
      </c>
      <c r="AI907" s="69" t="s">
        <v>33</v>
      </c>
      <c r="AJ907" s="72">
        <v>0.25</v>
      </c>
      <c r="AK907" s="69" t="s">
        <v>413</v>
      </c>
      <c r="AL907" s="72">
        <v>0</v>
      </c>
      <c r="AM907" s="73" t="s">
        <v>412</v>
      </c>
      <c r="AN907" s="74">
        <v>0</v>
      </c>
      <c r="AO907" s="69" t="s">
        <v>1074</v>
      </c>
      <c r="AP907" s="72">
        <v>0.11899999999999999</v>
      </c>
      <c r="AQ907" s="724" t="s">
        <v>1094</v>
      </c>
      <c r="AR907" s="725">
        <v>0</v>
      </c>
      <c r="AS907" s="791" t="s">
        <v>1083</v>
      </c>
      <c r="AT907" s="792">
        <v>0</v>
      </c>
      <c r="AU907" s="973" t="s">
        <v>572</v>
      </c>
      <c r="AV907" s="974">
        <v>0.28299999999999997</v>
      </c>
    </row>
    <row r="908" spans="2:48" ht="18" customHeight="1" x14ac:dyDescent="0.25">
      <c r="B908" s="23">
        <v>48</v>
      </c>
      <c r="C908" s="18">
        <f t="shared" si="168"/>
        <v>2</v>
      </c>
      <c r="J908" s="42" t="e">
        <f t="shared" ca="1" si="165"/>
        <v>#REF!</v>
      </c>
      <c r="K908" s="66" t="e">
        <f t="shared" ca="1" si="166"/>
        <v>#REF!</v>
      </c>
      <c r="Q908" s="23"/>
      <c r="AB908" s="24"/>
      <c r="AE908" s="69" t="s">
        <v>289</v>
      </c>
      <c r="AF908" s="72">
        <v>0</v>
      </c>
      <c r="AG908" s="69" t="s">
        <v>314</v>
      </c>
      <c r="AH908" s="72">
        <v>0</v>
      </c>
      <c r="AI908" s="69" t="s">
        <v>309</v>
      </c>
      <c r="AJ908" s="72">
        <v>0</v>
      </c>
      <c r="AK908" s="69" t="s">
        <v>447</v>
      </c>
      <c r="AL908" s="72">
        <v>0</v>
      </c>
      <c r="AM908" s="73" t="s">
        <v>102</v>
      </c>
      <c r="AN908" s="74">
        <v>0.21</v>
      </c>
      <c r="AO908" s="69" t="s">
        <v>572</v>
      </c>
      <c r="AP908" s="72">
        <v>0</v>
      </c>
      <c r="AQ908" s="724" t="s">
        <v>1095</v>
      </c>
      <c r="AR908" s="725">
        <v>0.191</v>
      </c>
      <c r="AS908" s="791" t="s">
        <v>269</v>
      </c>
      <c r="AT908" s="792">
        <v>0.26</v>
      </c>
      <c r="AU908" s="973" t="s">
        <v>1651</v>
      </c>
      <c r="AV908" s="974">
        <v>0.28100000000000003</v>
      </c>
    </row>
    <row r="909" spans="2:48" ht="18" customHeight="1" x14ac:dyDescent="0.25">
      <c r="B909" s="23">
        <v>49</v>
      </c>
      <c r="C909" s="18">
        <f t="shared" si="168"/>
        <v>2</v>
      </c>
      <c r="J909" s="42" t="e">
        <f t="shared" ca="1" si="165"/>
        <v>#REF!</v>
      </c>
      <c r="K909" s="66" t="e">
        <f t="shared" ca="1" si="166"/>
        <v>#REF!</v>
      </c>
      <c r="Q909" s="23"/>
      <c r="AB909" s="24"/>
      <c r="AE909" s="69" t="s">
        <v>202</v>
      </c>
      <c r="AF909" s="72">
        <v>0.30000001192092896</v>
      </c>
      <c r="AG909" s="69" t="s">
        <v>333</v>
      </c>
      <c r="AH909" s="72">
        <v>0.38999998569488525</v>
      </c>
      <c r="AI909" s="69" t="s">
        <v>34</v>
      </c>
      <c r="AJ909" s="72">
        <v>0.40999999642372131</v>
      </c>
      <c r="AK909" s="69" t="s">
        <v>414</v>
      </c>
      <c r="AL909" s="72">
        <v>0.2800000011920929</v>
      </c>
      <c r="AM909" s="73" t="s">
        <v>568</v>
      </c>
      <c r="AN909" s="74">
        <v>0</v>
      </c>
      <c r="AO909" s="69" t="s">
        <v>1075</v>
      </c>
      <c r="AP909" s="72">
        <v>0.25900000000000001</v>
      </c>
      <c r="AQ909" s="724" t="s">
        <v>1096</v>
      </c>
      <c r="AR909" s="725">
        <v>0</v>
      </c>
      <c r="AS909" s="791" t="s">
        <v>1084</v>
      </c>
      <c r="AT909" s="792">
        <v>0.26</v>
      </c>
      <c r="AU909" s="973" t="s">
        <v>1464</v>
      </c>
      <c r="AV909" s="974">
        <v>0</v>
      </c>
    </row>
    <row r="910" spans="2:48" ht="18" customHeight="1" x14ac:dyDescent="0.25">
      <c r="B910" s="23">
        <v>50</v>
      </c>
      <c r="C910" s="18">
        <f t="shared" si="168"/>
        <v>2</v>
      </c>
      <c r="J910" s="42" t="e">
        <f t="shared" ca="1" si="165"/>
        <v>#REF!</v>
      </c>
      <c r="K910" s="66" t="e">
        <f t="shared" ca="1" si="166"/>
        <v>#REF!</v>
      </c>
      <c r="Q910" s="23"/>
      <c r="AB910" s="24"/>
      <c r="AE910" s="69" t="s">
        <v>43</v>
      </c>
      <c r="AF910" s="72">
        <v>0</v>
      </c>
      <c r="AG910" s="69" t="s">
        <v>334</v>
      </c>
      <c r="AH910" s="72">
        <v>0</v>
      </c>
      <c r="AI910" s="69" t="s">
        <v>275</v>
      </c>
      <c r="AJ910" s="72">
        <v>0</v>
      </c>
      <c r="AK910" s="69" t="s">
        <v>370</v>
      </c>
      <c r="AL910" s="72">
        <v>0</v>
      </c>
      <c r="AM910" s="73" t="s">
        <v>569</v>
      </c>
      <c r="AN910" s="74">
        <v>0.03</v>
      </c>
      <c r="AO910" s="69" t="s">
        <v>1076</v>
      </c>
      <c r="AP910" s="72">
        <v>0</v>
      </c>
      <c r="AQ910" s="724" t="s">
        <v>1396</v>
      </c>
      <c r="AR910" s="725">
        <v>2.3E-2</v>
      </c>
      <c r="AS910" s="791" t="s">
        <v>29</v>
      </c>
      <c r="AT910" s="792">
        <v>0.25900000000000001</v>
      </c>
      <c r="AU910" s="973" t="s">
        <v>1075</v>
      </c>
      <c r="AV910" s="974">
        <v>0.105</v>
      </c>
    </row>
    <row r="911" spans="2:48" ht="18" customHeight="1" x14ac:dyDescent="0.25">
      <c r="B911" s="8"/>
      <c r="C911" s="8"/>
      <c r="J911" s="42" t="e">
        <f t="shared" ca="1" si="165"/>
        <v>#REF!</v>
      </c>
      <c r="K911" s="66" t="e">
        <f t="shared" ca="1" si="166"/>
        <v>#REF!</v>
      </c>
      <c r="Q911" s="23"/>
      <c r="AB911" s="24"/>
      <c r="AE911" s="69" t="s">
        <v>203</v>
      </c>
      <c r="AF911" s="72">
        <v>0</v>
      </c>
      <c r="AG911" s="69" t="s">
        <v>200</v>
      </c>
      <c r="AH911" s="72">
        <v>0</v>
      </c>
      <c r="AI911" s="69" t="s">
        <v>38</v>
      </c>
      <c r="AJ911" s="72">
        <v>0</v>
      </c>
      <c r="AK911" s="69" t="s">
        <v>432</v>
      </c>
      <c r="AL911" s="72">
        <v>0.31000000238418579</v>
      </c>
      <c r="AM911" s="73" t="s">
        <v>471</v>
      </c>
      <c r="AN911" s="74">
        <v>0</v>
      </c>
      <c r="AO911" s="69" t="s">
        <v>1077</v>
      </c>
      <c r="AP911" s="72">
        <v>0</v>
      </c>
      <c r="AQ911" s="724" t="s">
        <v>416</v>
      </c>
      <c r="AR911" s="725">
        <v>0.24099999999999999</v>
      </c>
      <c r="AS911" s="791" t="s">
        <v>948</v>
      </c>
      <c r="AT911" s="792">
        <v>0.25</v>
      </c>
      <c r="AU911" s="973" t="s">
        <v>1465</v>
      </c>
      <c r="AV911" s="974">
        <v>0</v>
      </c>
    </row>
    <row r="912" spans="2:48" ht="18" customHeight="1" x14ac:dyDescent="0.25">
      <c r="B912" s="8"/>
      <c r="C912" s="8"/>
      <c r="J912" s="42" t="e">
        <f t="shared" ca="1" si="165"/>
        <v>#REF!</v>
      </c>
      <c r="K912" s="66" t="e">
        <f t="shared" ca="1" si="166"/>
        <v>#REF!</v>
      </c>
      <c r="Q912" s="23"/>
      <c r="AB912" s="24"/>
      <c r="AE912" s="69" t="s">
        <v>290</v>
      </c>
      <c r="AF912" s="72">
        <v>0.31000000238418579</v>
      </c>
      <c r="AG912" s="69" t="s">
        <v>335</v>
      </c>
      <c r="AH912" s="72">
        <v>0</v>
      </c>
      <c r="AI912" s="69" t="s">
        <v>371</v>
      </c>
      <c r="AJ912" s="72">
        <v>0</v>
      </c>
      <c r="AK912" s="69" t="s">
        <v>273</v>
      </c>
      <c r="AL912" s="72">
        <v>0</v>
      </c>
      <c r="AM912" s="73" t="s">
        <v>570</v>
      </c>
      <c r="AN912" s="74">
        <v>0</v>
      </c>
      <c r="AO912" s="69" t="s">
        <v>1078</v>
      </c>
      <c r="AP912" s="72">
        <v>0.25800000000000001</v>
      </c>
      <c r="AQ912" s="724" t="s">
        <v>950</v>
      </c>
      <c r="AR912" s="725">
        <v>0.05</v>
      </c>
      <c r="AS912" s="791" t="s">
        <v>579</v>
      </c>
      <c r="AT912" s="792">
        <v>0.26</v>
      </c>
      <c r="AU912" s="973" t="s">
        <v>1077</v>
      </c>
      <c r="AV912" s="974">
        <v>0.20699999999999999</v>
      </c>
    </row>
    <row r="913" spans="10:48" ht="18" customHeight="1" x14ac:dyDescent="0.25">
      <c r="J913" s="42" t="e">
        <f t="shared" ca="1" si="165"/>
        <v>#REF!</v>
      </c>
      <c r="K913" s="66" t="e">
        <f t="shared" ca="1" si="166"/>
        <v>#REF!</v>
      </c>
      <c r="Q913" s="23"/>
      <c r="AB913" s="24"/>
      <c r="AE913" s="69" t="s">
        <v>204</v>
      </c>
      <c r="AF913" s="72">
        <v>0</v>
      </c>
      <c r="AG913" s="69" t="s">
        <v>201</v>
      </c>
      <c r="AH913" s="72">
        <v>0</v>
      </c>
      <c r="AI913" s="69" t="s">
        <v>39</v>
      </c>
      <c r="AJ913" s="72">
        <v>0</v>
      </c>
      <c r="AK913" s="69" t="s">
        <v>415</v>
      </c>
      <c r="AL913" s="72">
        <v>0</v>
      </c>
      <c r="AM913" s="73" t="s">
        <v>103</v>
      </c>
      <c r="AN913" s="74">
        <v>0.26</v>
      </c>
      <c r="AO913" s="69" t="s">
        <v>1079</v>
      </c>
      <c r="AP913" s="72">
        <v>0.25800000000000001</v>
      </c>
      <c r="AQ913" s="724" t="s">
        <v>104</v>
      </c>
      <c r="AR913" s="725">
        <v>0</v>
      </c>
      <c r="AS913" s="791" t="s">
        <v>1087</v>
      </c>
      <c r="AT913" s="792">
        <v>0.26</v>
      </c>
      <c r="AU913" s="973" t="s">
        <v>265</v>
      </c>
      <c r="AV913" s="974">
        <v>0.28299999999999997</v>
      </c>
    </row>
    <row r="914" spans="10:48" ht="18" customHeight="1" x14ac:dyDescent="0.25">
      <c r="J914" s="42" t="e">
        <f t="shared" ca="1" si="165"/>
        <v>#REF!</v>
      </c>
      <c r="K914" s="66" t="e">
        <f t="shared" ca="1" si="166"/>
        <v>#REF!</v>
      </c>
      <c r="Q914" s="23"/>
      <c r="AB914" s="24"/>
      <c r="AE914" s="69" t="s">
        <v>205</v>
      </c>
      <c r="AF914" s="72">
        <v>0</v>
      </c>
      <c r="AG914" s="69" t="s">
        <v>202</v>
      </c>
      <c r="AH914" s="72">
        <v>0.31999999284744263</v>
      </c>
      <c r="AI914" s="69" t="s">
        <v>277</v>
      </c>
      <c r="AJ914" s="72">
        <v>0</v>
      </c>
      <c r="AK914" s="69" t="s">
        <v>328</v>
      </c>
      <c r="AL914" s="72">
        <v>0.27000001072883606</v>
      </c>
      <c r="AM914" s="73" t="s">
        <v>194</v>
      </c>
      <c r="AN914" s="74">
        <v>0</v>
      </c>
      <c r="AO914" s="69" t="s">
        <v>1080</v>
      </c>
      <c r="AP914" s="72">
        <v>0.255</v>
      </c>
      <c r="AQ914" s="724" t="s">
        <v>1097</v>
      </c>
      <c r="AR914" s="725">
        <v>0</v>
      </c>
      <c r="AS914" s="791" t="s">
        <v>1088</v>
      </c>
      <c r="AT914" s="792">
        <v>0.25900000000000001</v>
      </c>
      <c r="AU914" s="973" t="s">
        <v>1078</v>
      </c>
      <c r="AV914" s="974">
        <v>0.28299999999999997</v>
      </c>
    </row>
    <row r="915" spans="10:48" ht="18" customHeight="1" x14ac:dyDescent="0.25">
      <c r="J915" s="42" t="e">
        <f t="shared" ca="1" si="165"/>
        <v>#REF!</v>
      </c>
      <c r="K915" s="66" t="e">
        <f t="shared" ca="1" si="166"/>
        <v>#REF!</v>
      </c>
      <c r="Q915" s="23"/>
      <c r="AB915" s="24"/>
      <c r="AE915" s="69" t="s">
        <v>169</v>
      </c>
      <c r="AF915" s="72">
        <v>0</v>
      </c>
      <c r="AG915" s="69" t="s">
        <v>43</v>
      </c>
      <c r="AH915" s="72">
        <v>0</v>
      </c>
      <c r="AI915" s="69" t="s">
        <v>450</v>
      </c>
      <c r="AJ915" s="72">
        <v>0</v>
      </c>
      <c r="AK915" s="69" t="s">
        <v>274</v>
      </c>
      <c r="AL915" s="72">
        <v>0</v>
      </c>
      <c r="AM915" s="73" t="s">
        <v>195</v>
      </c>
      <c r="AN915" s="74">
        <v>0</v>
      </c>
      <c r="AO915" s="69" t="s">
        <v>368</v>
      </c>
      <c r="AP915" s="72">
        <v>0.22500000000000001</v>
      </c>
      <c r="AQ915" s="724" t="s">
        <v>1098</v>
      </c>
      <c r="AR915" s="725">
        <v>0</v>
      </c>
      <c r="AS915" s="791" t="s">
        <v>578</v>
      </c>
      <c r="AT915" s="792">
        <v>0.25800000000000001</v>
      </c>
      <c r="AU915" s="973" t="s">
        <v>1466</v>
      </c>
      <c r="AV915" s="974">
        <v>0.27200000000000002</v>
      </c>
    </row>
    <row r="916" spans="10:48" ht="18" customHeight="1" x14ac:dyDescent="0.25">
      <c r="J916" s="42" t="e">
        <f t="shared" ca="1" si="165"/>
        <v>#REF!</v>
      </c>
      <c r="K916" s="66" t="e">
        <f t="shared" ca="1" si="166"/>
        <v>#REF!</v>
      </c>
      <c r="Q916" s="23"/>
      <c r="AB916" s="24"/>
      <c r="AE916" s="69" t="s">
        <v>291</v>
      </c>
      <c r="AF916" s="72">
        <v>0</v>
      </c>
      <c r="AG916" s="69" t="s">
        <v>336</v>
      </c>
      <c r="AH916" s="72">
        <v>0</v>
      </c>
      <c r="AI916" s="69" t="s">
        <v>104</v>
      </c>
      <c r="AJ916" s="72">
        <v>0</v>
      </c>
      <c r="AK916" s="69" t="s">
        <v>33</v>
      </c>
      <c r="AL916" s="72">
        <v>0.20999999344348907</v>
      </c>
      <c r="AM916" s="73" t="s">
        <v>571</v>
      </c>
      <c r="AN916" s="74">
        <v>0</v>
      </c>
      <c r="AO916" s="69" t="s">
        <v>1081</v>
      </c>
      <c r="AP916" s="72">
        <v>0</v>
      </c>
      <c r="AQ916" s="724" t="s">
        <v>583</v>
      </c>
      <c r="AR916" s="725">
        <v>0</v>
      </c>
      <c r="AS916" s="791" t="s">
        <v>1395</v>
      </c>
      <c r="AT916" s="792">
        <v>0</v>
      </c>
      <c r="AU916" s="973" t="s">
        <v>1380</v>
      </c>
      <c r="AV916" s="974">
        <v>0.28299999999999997</v>
      </c>
    </row>
    <row r="917" spans="10:48" ht="18" customHeight="1" x14ac:dyDescent="0.25">
      <c r="J917" s="42" t="e">
        <f t="shared" ca="1" si="165"/>
        <v>#REF!</v>
      </c>
      <c r="K917" s="66" t="e">
        <f t="shared" ca="1" si="166"/>
        <v>#REF!</v>
      </c>
      <c r="Q917" s="23"/>
      <c r="AB917" s="24"/>
      <c r="AE917" s="69" t="s">
        <v>292</v>
      </c>
      <c r="AF917" s="72">
        <v>0</v>
      </c>
      <c r="AG917" s="69" t="s">
        <v>203</v>
      </c>
      <c r="AH917" s="72">
        <v>0</v>
      </c>
      <c r="AI917" s="69" t="s">
        <v>372</v>
      </c>
      <c r="AJ917" s="72">
        <v>0.40999999642372131</v>
      </c>
      <c r="AK917" s="69" t="s">
        <v>275</v>
      </c>
      <c r="AL917" s="72">
        <v>0</v>
      </c>
      <c r="AM917" s="73" t="s">
        <v>266</v>
      </c>
      <c r="AN917" s="74">
        <v>0.22</v>
      </c>
      <c r="AO917" s="69" t="s">
        <v>1082</v>
      </c>
      <c r="AP917" s="72">
        <v>0</v>
      </c>
      <c r="AQ917" s="724" t="s">
        <v>951</v>
      </c>
      <c r="AR917" s="725">
        <v>0.27300000000000002</v>
      </c>
      <c r="AS917" s="791" t="s">
        <v>1089</v>
      </c>
      <c r="AT917" s="792">
        <v>0.25900000000000001</v>
      </c>
      <c r="AU917" s="973" t="s">
        <v>1079</v>
      </c>
      <c r="AV917" s="974">
        <v>0.26</v>
      </c>
    </row>
    <row r="918" spans="10:48" ht="18" customHeight="1" x14ac:dyDescent="0.25">
      <c r="J918" s="42" t="e">
        <f t="shared" ca="1" si="165"/>
        <v>#REF!</v>
      </c>
      <c r="K918" s="66" t="e">
        <f t="shared" ca="1" si="166"/>
        <v>#REF!</v>
      </c>
      <c r="Q918" s="23"/>
      <c r="AB918" s="24"/>
      <c r="AE918" s="69" t="s">
        <v>170</v>
      </c>
      <c r="AF918" s="72">
        <v>0</v>
      </c>
      <c r="AG918" s="69" t="s">
        <v>337</v>
      </c>
      <c r="AH918" s="72">
        <v>0.38999998569488525</v>
      </c>
      <c r="AI918" s="69" t="s">
        <v>373</v>
      </c>
      <c r="AJ918" s="72">
        <v>0</v>
      </c>
      <c r="AK918" s="69" t="s">
        <v>38</v>
      </c>
      <c r="AL918" s="72">
        <v>0</v>
      </c>
      <c r="AM918" s="73" t="s">
        <v>365</v>
      </c>
      <c r="AN918" s="74">
        <v>0</v>
      </c>
      <c r="AO918" s="69" t="s">
        <v>1083</v>
      </c>
      <c r="AP918" s="72">
        <v>0</v>
      </c>
      <c r="AQ918" s="724" t="s">
        <v>278</v>
      </c>
      <c r="AR918" s="725">
        <v>0.27300000000000002</v>
      </c>
      <c r="AS918" s="791" t="s">
        <v>1091</v>
      </c>
      <c r="AT918" s="792">
        <v>0.249</v>
      </c>
      <c r="AU918" s="973" t="s">
        <v>1080</v>
      </c>
      <c r="AV918" s="974">
        <v>0.26900000000000002</v>
      </c>
    </row>
    <row r="919" spans="10:48" ht="18" customHeight="1" x14ac:dyDescent="0.25">
      <c r="J919" s="42" t="e">
        <f t="shared" ca="1" si="165"/>
        <v>#REF!</v>
      </c>
      <c r="K919" s="66" t="e">
        <f t="shared" ca="1" si="166"/>
        <v>#REF!</v>
      </c>
      <c r="Q919" s="23"/>
      <c r="AB919" s="24"/>
      <c r="AE919" s="69" t="s">
        <v>293</v>
      </c>
      <c r="AF919" s="72">
        <v>0.2800000011920929</v>
      </c>
      <c r="AG919" s="69" t="s">
        <v>204</v>
      </c>
      <c r="AH919" s="72">
        <v>0</v>
      </c>
      <c r="AI919" s="69" t="s">
        <v>461</v>
      </c>
      <c r="AJ919" s="72">
        <v>0</v>
      </c>
      <c r="AK919" s="69" t="s">
        <v>371</v>
      </c>
      <c r="AL919" s="72">
        <v>0</v>
      </c>
      <c r="AM919" s="73" t="s">
        <v>392</v>
      </c>
      <c r="AN919" s="74">
        <v>0.25</v>
      </c>
      <c r="AO919" s="69" t="s">
        <v>269</v>
      </c>
      <c r="AP919" s="72">
        <v>0.25900000000000001</v>
      </c>
      <c r="AQ919" s="724" t="s">
        <v>1100</v>
      </c>
      <c r="AR919" s="725">
        <v>0</v>
      </c>
      <c r="AS919" s="791" t="s">
        <v>1092</v>
      </c>
      <c r="AT919" s="792">
        <v>0.25900000000000001</v>
      </c>
      <c r="AU919" s="973" t="s">
        <v>1381</v>
      </c>
      <c r="AV919" s="974">
        <v>0</v>
      </c>
    </row>
    <row r="920" spans="10:48" ht="18" customHeight="1" x14ac:dyDescent="0.25">
      <c r="J920" s="42" t="e">
        <f t="shared" ca="1" si="165"/>
        <v>#REF!</v>
      </c>
      <c r="K920" s="66" t="e">
        <f t="shared" ca="1" si="166"/>
        <v>#REF!</v>
      </c>
      <c r="Q920" s="23"/>
      <c r="AB920" s="24"/>
      <c r="AE920" s="69" t="s">
        <v>294</v>
      </c>
      <c r="AF920" s="72">
        <v>0.25999999046325684</v>
      </c>
      <c r="AG920" s="69" t="s">
        <v>205</v>
      </c>
      <c r="AH920" s="72">
        <v>0</v>
      </c>
      <c r="AI920" s="69" t="s">
        <v>105</v>
      </c>
      <c r="AJ920" s="72">
        <v>0</v>
      </c>
      <c r="AK920" s="69" t="s">
        <v>39</v>
      </c>
      <c r="AL920" s="72">
        <v>0</v>
      </c>
      <c r="AM920" s="73" t="s">
        <v>572</v>
      </c>
      <c r="AN920" s="74">
        <v>0</v>
      </c>
      <c r="AO920" s="69" t="s">
        <v>574</v>
      </c>
      <c r="AP920" s="72">
        <v>0</v>
      </c>
      <c r="AQ920" s="724" t="s">
        <v>1102</v>
      </c>
      <c r="AR920" s="725">
        <v>0</v>
      </c>
      <c r="AS920" s="791" t="s">
        <v>580</v>
      </c>
      <c r="AT920" s="792">
        <v>4.0000000000000001E-3</v>
      </c>
      <c r="AU920" s="973" t="s">
        <v>368</v>
      </c>
      <c r="AV920" s="974">
        <v>0.28299999999999997</v>
      </c>
    </row>
    <row r="921" spans="10:48" ht="18" customHeight="1" x14ac:dyDescent="0.25">
      <c r="J921" s="42" t="e">
        <f t="shared" ca="1" si="165"/>
        <v>#REF!</v>
      </c>
      <c r="K921" s="66" t="e">
        <f t="shared" ca="1" si="166"/>
        <v>#REF!</v>
      </c>
      <c r="Q921" s="23"/>
      <c r="AB921" s="24"/>
      <c r="AE921" s="69" t="s">
        <v>206</v>
      </c>
      <c r="AF921" s="72">
        <v>0</v>
      </c>
      <c r="AG921" s="69" t="s">
        <v>169</v>
      </c>
      <c r="AH921" s="72">
        <v>0</v>
      </c>
      <c r="AI921" s="69" t="s">
        <v>41</v>
      </c>
      <c r="AJ921" s="72">
        <v>0</v>
      </c>
      <c r="AK921" s="69" t="s">
        <v>277</v>
      </c>
      <c r="AL921" s="72">
        <v>0</v>
      </c>
      <c r="AM921" s="73" t="s">
        <v>196</v>
      </c>
      <c r="AN921" s="74">
        <v>0.23</v>
      </c>
      <c r="AO921" s="69" t="s">
        <v>1084</v>
      </c>
      <c r="AP921" s="72">
        <v>0.251</v>
      </c>
      <c r="AQ921" s="724" t="s">
        <v>167</v>
      </c>
      <c r="AR921" s="725">
        <v>0.27</v>
      </c>
      <c r="AS921" s="791" t="s">
        <v>1093</v>
      </c>
      <c r="AT921" s="792">
        <v>0.25800000000000001</v>
      </c>
      <c r="AU921" s="973" t="s">
        <v>1081</v>
      </c>
      <c r="AV921" s="974">
        <v>0</v>
      </c>
    </row>
    <row r="922" spans="10:48" ht="18" customHeight="1" x14ac:dyDescent="0.25">
      <c r="J922" s="42" t="e">
        <f t="shared" ca="1" si="165"/>
        <v>#REF!</v>
      </c>
      <c r="K922" s="66" t="e">
        <f t="shared" ca="1" si="166"/>
        <v>#REF!</v>
      </c>
      <c r="Q922" s="23"/>
      <c r="AB922" s="24"/>
      <c r="AE922" s="69" t="s">
        <v>295</v>
      </c>
      <c r="AF922" s="72">
        <v>0</v>
      </c>
      <c r="AG922" s="69" t="s">
        <v>291</v>
      </c>
      <c r="AH922" s="72">
        <v>0</v>
      </c>
      <c r="AI922" s="69" t="s">
        <v>167</v>
      </c>
      <c r="AJ922" s="72">
        <v>0.27000001072883606</v>
      </c>
      <c r="AK922" s="69" t="s">
        <v>416</v>
      </c>
      <c r="AL922" s="72">
        <v>0.2199999988079071</v>
      </c>
      <c r="AM922" s="73" t="s">
        <v>267</v>
      </c>
      <c r="AN922" s="74">
        <v>0.2</v>
      </c>
      <c r="AO922" s="69" t="s">
        <v>29</v>
      </c>
      <c r="AP922" s="72">
        <v>0.215</v>
      </c>
      <c r="AQ922" s="724" t="s">
        <v>1397</v>
      </c>
      <c r="AR922" s="725">
        <v>0.27300000000000002</v>
      </c>
      <c r="AS922" s="791" t="s">
        <v>1094</v>
      </c>
      <c r="AT922" s="792">
        <v>0</v>
      </c>
      <c r="AU922" s="973" t="s">
        <v>1082</v>
      </c>
      <c r="AV922" s="974">
        <v>0.28299999999999997</v>
      </c>
    </row>
    <row r="923" spans="10:48" ht="18" customHeight="1" x14ac:dyDescent="0.25">
      <c r="J923" s="42" t="e">
        <f t="shared" ca="1" si="165"/>
        <v>#REF!</v>
      </c>
      <c r="K923" s="66" t="e">
        <f t="shared" ca="1" si="166"/>
        <v>#REF!</v>
      </c>
      <c r="Q923" s="23"/>
      <c r="AB923" s="24"/>
      <c r="AE923" s="69" t="s">
        <v>44</v>
      </c>
      <c r="AF923" s="72">
        <v>0</v>
      </c>
      <c r="AG923" s="69" t="s">
        <v>170</v>
      </c>
      <c r="AH923" s="72">
        <v>0</v>
      </c>
      <c r="AI923" s="69" t="s">
        <v>374</v>
      </c>
      <c r="AJ923" s="72">
        <v>0</v>
      </c>
      <c r="AK923" s="69" t="s">
        <v>450</v>
      </c>
      <c r="AL923" s="72">
        <v>0</v>
      </c>
      <c r="AM923" s="73" t="s">
        <v>368</v>
      </c>
      <c r="AN923" s="74">
        <v>0.24</v>
      </c>
      <c r="AO923" s="69" t="s">
        <v>1085</v>
      </c>
      <c r="AP923" s="72">
        <v>0</v>
      </c>
      <c r="AQ923" s="724" t="s">
        <v>375</v>
      </c>
      <c r="AR923" s="725">
        <v>0</v>
      </c>
      <c r="AS923" s="791" t="s">
        <v>1095</v>
      </c>
      <c r="AT923" s="792">
        <v>0</v>
      </c>
      <c r="AU923" s="973" t="s">
        <v>1083</v>
      </c>
      <c r="AV923" s="974">
        <v>0</v>
      </c>
    </row>
    <row r="924" spans="10:48" ht="18" customHeight="1" x14ac:dyDescent="0.25">
      <c r="J924" s="42" t="e">
        <f t="shared" ca="1" si="165"/>
        <v>#REF!</v>
      </c>
      <c r="K924" s="66" t="e">
        <f t="shared" ca="1" si="166"/>
        <v>#REF!</v>
      </c>
      <c r="Q924" s="23"/>
      <c r="AB924" s="24"/>
      <c r="AE924" s="75" t="s">
        <v>86</v>
      </c>
      <c r="AF924" s="72">
        <v>0.36</v>
      </c>
      <c r="AG924" s="69" t="s">
        <v>293</v>
      </c>
      <c r="AH924" s="72">
        <v>0.37000000476837158</v>
      </c>
      <c r="AI924" s="69" t="s">
        <v>375</v>
      </c>
      <c r="AJ924" s="72">
        <v>0</v>
      </c>
      <c r="AK924" s="69" t="s">
        <v>104</v>
      </c>
      <c r="AL924" s="72">
        <v>0</v>
      </c>
      <c r="AM924" s="73" t="s">
        <v>573</v>
      </c>
      <c r="AN924" s="74">
        <v>0.2</v>
      </c>
      <c r="AO924" s="69" t="s">
        <v>1086</v>
      </c>
      <c r="AP924" s="72">
        <v>0</v>
      </c>
      <c r="AQ924" s="724" t="s">
        <v>1105</v>
      </c>
      <c r="AR924" s="725">
        <v>0.246</v>
      </c>
      <c r="AS924" s="791" t="s">
        <v>1096</v>
      </c>
      <c r="AT924" s="792">
        <v>0</v>
      </c>
      <c r="AU924" s="973" t="s">
        <v>269</v>
      </c>
      <c r="AV924" s="974">
        <v>0.28299999999999997</v>
      </c>
    </row>
    <row r="925" spans="10:48" ht="18" customHeight="1" x14ac:dyDescent="0.25">
      <c r="J925" s="42" t="e">
        <f t="shared" ca="1" si="165"/>
        <v>#REF!</v>
      </c>
      <c r="K925" s="66" t="e">
        <f t="shared" ca="1" si="166"/>
        <v>#REF!</v>
      </c>
      <c r="Q925" s="23"/>
      <c r="AB925" s="24"/>
      <c r="AE925" s="75" t="s">
        <v>0</v>
      </c>
      <c r="AF925" s="72">
        <v>0.36</v>
      </c>
      <c r="AG925" s="69" t="s">
        <v>315</v>
      </c>
      <c r="AH925" s="72">
        <v>0.31999999284744263</v>
      </c>
      <c r="AI925" s="69" t="s">
        <v>376</v>
      </c>
      <c r="AJ925" s="72">
        <v>0.40999999642372131</v>
      </c>
      <c r="AK925" s="69" t="s">
        <v>372</v>
      </c>
      <c r="AL925" s="72">
        <v>0.31000000238418579</v>
      </c>
      <c r="AM925" s="73" t="s">
        <v>452</v>
      </c>
      <c r="AN925" s="74">
        <v>0</v>
      </c>
      <c r="AO925" s="69" t="s">
        <v>579</v>
      </c>
      <c r="AP925" s="72">
        <v>0.24099999999999999</v>
      </c>
      <c r="AQ925" s="724" t="s">
        <v>1106</v>
      </c>
      <c r="AR925" s="725">
        <v>0.27</v>
      </c>
      <c r="AS925" s="791" t="s">
        <v>581</v>
      </c>
      <c r="AT925" s="792">
        <v>0.26</v>
      </c>
      <c r="AU925" s="973" t="s">
        <v>1652</v>
      </c>
      <c r="AV925" s="974">
        <v>0.28299999999999997</v>
      </c>
    </row>
    <row r="926" spans="10:48" ht="18" customHeight="1" x14ac:dyDescent="0.25">
      <c r="J926" s="42" t="e">
        <f t="shared" ca="1" si="165"/>
        <v>#REF!</v>
      </c>
      <c r="K926" s="66" t="e">
        <f t="shared" ca="1" si="166"/>
        <v>#REF!</v>
      </c>
      <c r="Q926" s="23"/>
      <c r="AB926" s="24"/>
      <c r="AF926" s="24"/>
      <c r="AG926" s="69" t="s">
        <v>206</v>
      </c>
      <c r="AH926" s="72">
        <v>0</v>
      </c>
      <c r="AI926" s="69" t="s">
        <v>310</v>
      </c>
      <c r="AJ926" s="72">
        <v>0.31000000238418579</v>
      </c>
      <c r="AK926" s="69" t="s">
        <v>373</v>
      </c>
      <c r="AL926" s="72">
        <v>0</v>
      </c>
      <c r="AM926" s="73" t="s">
        <v>268</v>
      </c>
      <c r="AN926" s="74">
        <v>0</v>
      </c>
      <c r="AO926" s="69" t="s">
        <v>1087</v>
      </c>
      <c r="AP926" s="72">
        <v>0.25900000000000001</v>
      </c>
      <c r="AQ926" s="724" t="s">
        <v>1382</v>
      </c>
      <c r="AR926" s="725">
        <v>0.26600000000000001</v>
      </c>
      <c r="AS926" s="791" t="s">
        <v>1396</v>
      </c>
      <c r="AT926" s="792">
        <v>0.254</v>
      </c>
      <c r="AU926" s="973" t="s">
        <v>1084</v>
      </c>
      <c r="AV926" s="974">
        <v>0.28000000000000003</v>
      </c>
    </row>
    <row r="927" spans="10:48" ht="18" customHeight="1" x14ac:dyDescent="0.25">
      <c r="J927" s="42" t="e">
        <f t="shared" ca="1" si="165"/>
        <v>#REF!</v>
      </c>
      <c r="K927" s="66" t="e">
        <f t="shared" ca="1" si="166"/>
        <v>#REF!</v>
      </c>
      <c r="Q927" s="23"/>
      <c r="AB927" s="24"/>
      <c r="AF927" s="24"/>
      <c r="AG927" s="69" t="s">
        <v>295</v>
      </c>
      <c r="AH927" s="72">
        <v>0.18000000715255737</v>
      </c>
      <c r="AI927" s="69" t="s">
        <v>330</v>
      </c>
      <c r="AJ927" s="72">
        <v>0.31000000238418579</v>
      </c>
      <c r="AK927" s="69" t="s">
        <v>461</v>
      </c>
      <c r="AL927" s="72">
        <v>0</v>
      </c>
      <c r="AM927" s="73" t="s">
        <v>269</v>
      </c>
      <c r="AN927" s="74">
        <v>0.18</v>
      </c>
      <c r="AO927" s="69" t="s">
        <v>1088</v>
      </c>
      <c r="AP927" s="72">
        <v>0</v>
      </c>
      <c r="AQ927" s="724" t="s">
        <v>955</v>
      </c>
      <c r="AR927" s="725">
        <v>0.27300000000000002</v>
      </c>
      <c r="AS927" s="791" t="s">
        <v>416</v>
      </c>
      <c r="AT927" s="792">
        <v>0.254</v>
      </c>
      <c r="AU927" s="973" t="s">
        <v>29</v>
      </c>
      <c r="AV927" s="974">
        <v>0.27500000000000002</v>
      </c>
    </row>
    <row r="928" spans="10:48" ht="18" customHeight="1" x14ac:dyDescent="0.25">
      <c r="J928" s="42" t="e">
        <f t="shared" ca="1" si="165"/>
        <v>#REF!</v>
      </c>
      <c r="K928" s="66" t="e">
        <f t="shared" ca="1" si="166"/>
        <v>#REF!</v>
      </c>
      <c r="Q928" s="23"/>
      <c r="AB928" s="24"/>
      <c r="AF928" s="24"/>
      <c r="AG928" s="75" t="s">
        <v>86</v>
      </c>
      <c r="AH928" s="72">
        <v>0.43</v>
      </c>
      <c r="AI928" s="69" t="s">
        <v>462</v>
      </c>
      <c r="AJ928" s="72">
        <v>0.40999999642372131</v>
      </c>
      <c r="AK928" s="69" t="s">
        <v>105</v>
      </c>
      <c r="AL928" s="72">
        <v>0</v>
      </c>
      <c r="AM928" s="73" t="s">
        <v>574</v>
      </c>
      <c r="AN928" s="74">
        <v>0</v>
      </c>
      <c r="AO928" s="69" t="s">
        <v>578</v>
      </c>
      <c r="AP928" s="72">
        <v>0</v>
      </c>
      <c r="AQ928" s="724" t="s">
        <v>433</v>
      </c>
      <c r="AR928" s="725">
        <v>0.251</v>
      </c>
      <c r="AS928" s="791" t="s">
        <v>950</v>
      </c>
      <c r="AT928" s="792">
        <v>0.20799999999999999</v>
      </c>
      <c r="AU928" s="973" t="s">
        <v>948</v>
      </c>
      <c r="AV928" s="974">
        <v>0.28000000000000003</v>
      </c>
    </row>
    <row r="929" spans="10:48" ht="18" customHeight="1" x14ac:dyDescent="0.25">
      <c r="J929" s="42" t="e">
        <f t="shared" ca="1" si="165"/>
        <v>#REF!</v>
      </c>
      <c r="K929" s="66" t="e">
        <f t="shared" ca="1" si="166"/>
        <v>#REF!</v>
      </c>
      <c r="Q929" s="23"/>
      <c r="AB929" s="24"/>
      <c r="AF929" s="24"/>
      <c r="AG929" s="75" t="s">
        <v>0</v>
      </c>
      <c r="AH929" s="72">
        <v>0.43</v>
      </c>
      <c r="AI929" s="69" t="s">
        <v>197</v>
      </c>
      <c r="AJ929" s="72">
        <v>0</v>
      </c>
      <c r="AK929" s="69" t="s">
        <v>41</v>
      </c>
      <c r="AL929" s="72">
        <v>0</v>
      </c>
      <c r="AM929" s="73" t="s">
        <v>369</v>
      </c>
      <c r="AN929" s="74">
        <v>0.25</v>
      </c>
      <c r="AO929" s="69" t="s">
        <v>1089</v>
      </c>
      <c r="AP929" s="72">
        <v>0.25600000000000001</v>
      </c>
      <c r="AQ929" s="724" t="s">
        <v>1107</v>
      </c>
      <c r="AR929" s="725">
        <v>0.26900000000000002</v>
      </c>
      <c r="AS929" s="791" t="s">
        <v>104</v>
      </c>
      <c r="AT929" s="792">
        <v>0</v>
      </c>
      <c r="AU929" s="973" t="s">
        <v>579</v>
      </c>
      <c r="AV929" s="974">
        <v>0.27900000000000003</v>
      </c>
    </row>
    <row r="930" spans="10:48" ht="18" customHeight="1" x14ac:dyDescent="0.25">
      <c r="J930" s="42" t="e">
        <f t="shared" ca="1" si="165"/>
        <v>#REF!</v>
      </c>
      <c r="K930" s="66" t="e">
        <f t="shared" ca="1" si="166"/>
        <v>#REF!</v>
      </c>
      <c r="Q930" s="23"/>
      <c r="AB930" s="24"/>
      <c r="AF930" s="24"/>
      <c r="AH930" s="24"/>
      <c r="AI930" s="69" t="s">
        <v>463</v>
      </c>
      <c r="AJ930" s="72">
        <v>0.40999999642372131</v>
      </c>
      <c r="AK930" s="69" t="s">
        <v>472</v>
      </c>
      <c r="AL930" s="72">
        <v>0</v>
      </c>
      <c r="AM930" s="73" t="s">
        <v>29</v>
      </c>
      <c r="AN930" s="74">
        <v>0.16</v>
      </c>
      <c r="AO930" s="69" t="s">
        <v>1090</v>
      </c>
      <c r="AP930" s="72">
        <v>0</v>
      </c>
      <c r="AQ930" s="724" t="s">
        <v>1108</v>
      </c>
      <c r="AR930" s="725">
        <v>0.26700000000000002</v>
      </c>
      <c r="AS930" s="791" t="s">
        <v>1098</v>
      </c>
      <c r="AT930" s="792">
        <v>0</v>
      </c>
      <c r="AU930" s="973" t="s">
        <v>1087</v>
      </c>
      <c r="AV930" s="974">
        <v>0.28299999999999997</v>
      </c>
    </row>
    <row r="931" spans="10:48" ht="18" customHeight="1" x14ac:dyDescent="0.25">
      <c r="J931" s="42" t="e">
        <f t="shared" ca="1" si="165"/>
        <v>#REF!</v>
      </c>
      <c r="K931" s="66" t="e">
        <f t="shared" ca="1" si="166"/>
        <v>#REF!</v>
      </c>
      <c r="Q931" s="23"/>
      <c r="AB931" s="24"/>
      <c r="AF931" s="24"/>
      <c r="AH931" s="24"/>
      <c r="AI931" s="69" t="s">
        <v>317</v>
      </c>
      <c r="AJ931" s="72">
        <v>0.40999999642372131</v>
      </c>
      <c r="AK931" s="69" t="s">
        <v>167</v>
      </c>
      <c r="AL931" s="72">
        <v>0.20000000298023224</v>
      </c>
      <c r="AM931" s="73" t="s">
        <v>575</v>
      </c>
      <c r="AN931" s="74">
        <v>0</v>
      </c>
      <c r="AO931" s="69" t="s">
        <v>1091</v>
      </c>
      <c r="AP931" s="72">
        <v>0.254</v>
      </c>
      <c r="AQ931" s="724" t="s">
        <v>418</v>
      </c>
      <c r="AR931" s="725">
        <v>0</v>
      </c>
      <c r="AS931" s="791" t="s">
        <v>583</v>
      </c>
      <c r="AT931" s="792">
        <v>0</v>
      </c>
      <c r="AU931" s="973" t="s">
        <v>578</v>
      </c>
      <c r="AV931" s="974">
        <v>0.28299999999999997</v>
      </c>
    </row>
    <row r="932" spans="10:48" ht="18" customHeight="1" x14ac:dyDescent="0.25">
      <c r="J932" s="42" t="e">
        <f t="shared" ca="1" si="165"/>
        <v>#REF!</v>
      </c>
      <c r="K932" s="66" t="e">
        <f t="shared" ca="1" si="166"/>
        <v>#REF!</v>
      </c>
      <c r="Q932" s="23"/>
      <c r="AB932" s="24"/>
      <c r="AF932" s="24"/>
      <c r="AH932" s="24"/>
      <c r="AI932" s="69" t="s">
        <v>311</v>
      </c>
      <c r="AJ932" s="72">
        <v>9.9999997764825821E-3</v>
      </c>
      <c r="AK932" s="69" t="s">
        <v>374</v>
      </c>
      <c r="AL932" s="72">
        <v>0</v>
      </c>
      <c r="AM932" s="73" t="s">
        <v>576</v>
      </c>
      <c r="AN932" s="74">
        <v>0</v>
      </c>
      <c r="AO932" s="69" t="s">
        <v>1092</v>
      </c>
      <c r="AP932" s="72">
        <v>0.25900000000000001</v>
      </c>
      <c r="AQ932" s="724" t="s">
        <v>419</v>
      </c>
      <c r="AR932" s="725">
        <v>0</v>
      </c>
      <c r="AS932" s="791" t="s">
        <v>951</v>
      </c>
      <c r="AT932" s="792">
        <v>0.222</v>
      </c>
      <c r="AU932" s="973" t="s">
        <v>1653</v>
      </c>
      <c r="AV932" s="974">
        <v>0</v>
      </c>
    </row>
    <row r="933" spans="10:48" ht="18" customHeight="1" x14ac:dyDescent="0.25">
      <c r="J933" s="42" t="e">
        <f t="shared" ca="1" si="165"/>
        <v>#REF!</v>
      </c>
      <c r="K933" s="66" t="e">
        <f t="shared" ca="1" si="166"/>
        <v>#REF!</v>
      </c>
      <c r="Q933" s="23"/>
      <c r="AB933" s="24"/>
      <c r="AF933" s="24"/>
      <c r="AH933" s="24"/>
      <c r="AI933" s="69" t="s">
        <v>377</v>
      </c>
      <c r="AJ933" s="72">
        <v>0</v>
      </c>
      <c r="AK933" s="69" t="s">
        <v>375</v>
      </c>
      <c r="AL933" s="72">
        <v>0</v>
      </c>
      <c r="AM933" s="73" t="s">
        <v>447</v>
      </c>
      <c r="AN933" s="74">
        <v>0</v>
      </c>
      <c r="AO933" s="69" t="s">
        <v>1093</v>
      </c>
      <c r="AP933" s="72">
        <v>0</v>
      </c>
      <c r="AQ933" s="724" t="s">
        <v>1110</v>
      </c>
      <c r="AR933" s="725">
        <v>0</v>
      </c>
      <c r="AS933" s="791" t="s">
        <v>278</v>
      </c>
      <c r="AT933" s="792">
        <v>0.26</v>
      </c>
      <c r="AU933" s="973" t="s">
        <v>1395</v>
      </c>
      <c r="AV933" s="974">
        <v>0</v>
      </c>
    </row>
    <row r="934" spans="10:48" ht="18" customHeight="1" x14ac:dyDescent="0.25">
      <c r="J934" s="42" t="e">
        <f t="shared" ref="J934:J997" ca="1" si="169">INDIRECT("_Com"&amp;$D$8)</f>
        <v>#REF!</v>
      </c>
      <c r="K934" s="66" t="e">
        <f t="shared" ref="K934:K997" ca="1" si="170">INDIRECT("_Mix"&amp;$D$8)</f>
        <v>#REF!</v>
      </c>
      <c r="Q934" s="23"/>
      <c r="AB934" s="24"/>
      <c r="AF934" s="24"/>
      <c r="AH934" s="24"/>
      <c r="AI934" s="69" t="s">
        <v>378</v>
      </c>
      <c r="AJ934" s="72">
        <v>0</v>
      </c>
      <c r="AK934" s="69" t="s">
        <v>376</v>
      </c>
      <c r="AL934" s="72">
        <v>0.31000000238418579</v>
      </c>
      <c r="AM934" s="73" t="s">
        <v>577</v>
      </c>
      <c r="AN934" s="74">
        <v>0.24</v>
      </c>
      <c r="AO934" s="69" t="s">
        <v>1094</v>
      </c>
      <c r="AP934" s="72">
        <v>0</v>
      </c>
      <c r="AQ934" s="724" t="s">
        <v>591</v>
      </c>
      <c r="AR934" s="725">
        <v>0.223</v>
      </c>
      <c r="AS934" s="791" t="s">
        <v>1100</v>
      </c>
      <c r="AT934" s="792">
        <v>0</v>
      </c>
      <c r="AU934" s="973" t="s">
        <v>1654</v>
      </c>
      <c r="AV934" s="974">
        <v>0</v>
      </c>
    </row>
    <row r="935" spans="10:48" ht="18" customHeight="1" x14ac:dyDescent="0.25">
      <c r="J935" s="42" t="e">
        <f t="shared" ca="1" si="169"/>
        <v>#REF!</v>
      </c>
      <c r="K935" s="66" t="e">
        <f t="shared" ca="1" si="170"/>
        <v>#REF!</v>
      </c>
      <c r="Q935" s="23"/>
      <c r="AB935" s="24"/>
      <c r="AF935" s="24"/>
      <c r="AH935" s="24"/>
      <c r="AI935" s="69" t="s">
        <v>279</v>
      </c>
      <c r="AJ935" s="72">
        <v>0.34000000357627869</v>
      </c>
      <c r="AK935" s="69" t="s">
        <v>310</v>
      </c>
      <c r="AL935" s="72">
        <v>0</v>
      </c>
      <c r="AM935" s="73" t="s">
        <v>370</v>
      </c>
      <c r="AN935" s="74">
        <v>0</v>
      </c>
      <c r="AO935" s="69" t="s">
        <v>1095</v>
      </c>
      <c r="AP935" s="72">
        <v>0</v>
      </c>
      <c r="AQ935" s="724" t="s">
        <v>592</v>
      </c>
      <c r="AR935" s="725">
        <v>0</v>
      </c>
      <c r="AS935" s="791" t="s">
        <v>1102</v>
      </c>
      <c r="AT935" s="792">
        <v>0</v>
      </c>
      <c r="AU935" s="973" t="s">
        <v>1089</v>
      </c>
      <c r="AV935" s="974">
        <v>0.28199999999999997</v>
      </c>
    </row>
    <row r="936" spans="10:48" ht="18" customHeight="1" x14ac:dyDescent="0.25">
      <c r="J936" s="42" t="e">
        <f t="shared" ca="1" si="169"/>
        <v>#REF!</v>
      </c>
      <c r="K936" s="66" t="e">
        <f t="shared" ca="1" si="170"/>
        <v>#REF!</v>
      </c>
      <c r="Q936" s="23"/>
      <c r="AB936" s="24"/>
      <c r="AF936" s="24"/>
      <c r="AH936" s="24"/>
      <c r="AI936" s="69" t="s">
        <v>312</v>
      </c>
      <c r="AJ936" s="72">
        <v>0</v>
      </c>
      <c r="AK936" s="69" t="s">
        <v>330</v>
      </c>
      <c r="AL936" s="72">
        <v>0.12999999523162842</v>
      </c>
      <c r="AM936" s="73" t="s">
        <v>578</v>
      </c>
      <c r="AN936" s="74">
        <v>0.31</v>
      </c>
      <c r="AO936" s="69" t="s">
        <v>1096</v>
      </c>
      <c r="AP936" s="72">
        <v>0</v>
      </c>
      <c r="AQ936" s="724" t="s">
        <v>594</v>
      </c>
      <c r="AR936" s="725">
        <v>0</v>
      </c>
      <c r="AS936" s="791" t="s">
        <v>167</v>
      </c>
      <c r="AT936" s="792">
        <v>0.24099999999999999</v>
      </c>
      <c r="AU936" s="973" t="s">
        <v>1655</v>
      </c>
      <c r="AV936" s="974">
        <v>1.0999999999999999E-2</v>
      </c>
    </row>
    <row r="937" spans="10:48" ht="18" customHeight="1" x14ac:dyDescent="0.25">
      <c r="J937" s="42" t="e">
        <f t="shared" ca="1" si="169"/>
        <v>#REF!</v>
      </c>
      <c r="K937" s="66" t="e">
        <f t="shared" ca="1" si="170"/>
        <v>#REF!</v>
      </c>
      <c r="Q937" s="23"/>
      <c r="AB937" s="24"/>
      <c r="AG937" s="23"/>
      <c r="AI937" s="69" t="s">
        <v>379</v>
      </c>
      <c r="AJ937" s="72">
        <v>0</v>
      </c>
      <c r="AK937" s="69" t="s">
        <v>462</v>
      </c>
      <c r="AL937" s="72">
        <v>0.28999999165534973</v>
      </c>
      <c r="AM937" s="73" t="s">
        <v>273</v>
      </c>
      <c r="AN937" s="74">
        <v>0</v>
      </c>
      <c r="AO937" s="69" t="s">
        <v>581</v>
      </c>
      <c r="AP937" s="72">
        <v>7.6999999999999999E-2</v>
      </c>
      <c r="AQ937" s="724" t="s">
        <v>595</v>
      </c>
      <c r="AR937" s="725">
        <v>0</v>
      </c>
      <c r="AS937" s="791" t="s">
        <v>375</v>
      </c>
      <c r="AT937" s="792">
        <v>0</v>
      </c>
      <c r="AU937" s="973" t="s">
        <v>1091</v>
      </c>
      <c r="AV937" s="974">
        <v>0.26500000000000001</v>
      </c>
    </row>
    <row r="938" spans="10:48" ht="18" customHeight="1" x14ac:dyDescent="0.25">
      <c r="J938" s="42" t="e">
        <f t="shared" ca="1" si="169"/>
        <v>#REF!</v>
      </c>
      <c r="K938" s="66" t="e">
        <f t="shared" ca="1" si="170"/>
        <v>#REF!</v>
      </c>
      <c r="Q938" s="23"/>
      <c r="AB938" s="24"/>
      <c r="AG938" s="23"/>
      <c r="AI938" s="69" t="s">
        <v>380</v>
      </c>
      <c r="AJ938" s="72">
        <v>2.9999999329447746E-2</v>
      </c>
      <c r="AK938" s="69" t="s">
        <v>197</v>
      </c>
      <c r="AL938" s="72">
        <v>0</v>
      </c>
      <c r="AM938" s="73" t="s">
        <v>579</v>
      </c>
      <c r="AN938" s="74">
        <v>0.21</v>
      </c>
      <c r="AO938" s="69" t="s">
        <v>416</v>
      </c>
      <c r="AP938" s="72">
        <v>0.25900000000000001</v>
      </c>
      <c r="AQ938" s="724" t="s">
        <v>1115</v>
      </c>
      <c r="AR938" s="725">
        <v>0</v>
      </c>
      <c r="AS938" s="791" t="s">
        <v>1104</v>
      </c>
      <c r="AT938" s="792">
        <v>0.252</v>
      </c>
      <c r="AU938" s="973" t="s">
        <v>1092</v>
      </c>
      <c r="AV938" s="974">
        <v>0.28299999999999997</v>
      </c>
    </row>
    <row r="939" spans="10:48" ht="18" customHeight="1" x14ac:dyDescent="0.25">
      <c r="J939" s="42" t="e">
        <f t="shared" ca="1" si="169"/>
        <v>#REF!</v>
      </c>
      <c r="K939" s="66" t="e">
        <f t="shared" ca="1" si="170"/>
        <v>#REF!</v>
      </c>
      <c r="Q939" s="23"/>
      <c r="AB939" s="24"/>
      <c r="AG939" s="23"/>
      <c r="AI939" s="69" t="s">
        <v>460</v>
      </c>
      <c r="AJ939" s="72">
        <v>0.31000000238418579</v>
      </c>
      <c r="AK939" s="69" t="s">
        <v>417</v>
      </c>
      <c r="AL939" s="72">
        <v>0</v>
      </c>
      <c r="AM939" s="73" t="s">
        <v>415</v>
      </c>
      <c r="AN939" s="74">
        <v>0</v>
      </c>
      <c r="AO939" s="69" t="s">
        <v>950</v>
      </c>
      <c r="AP939" s="72">
        <v>0</v>
      </c>
      <c r="AQ939" s="724" t="s">
        <v>1398</v>
      </c>
      <c r="AR939" s="725">
        <v>0.27300000000000002</v>
      </c>
      <c r="AS939" s="791" t="s">
        <v>1467</v>
      </c>
      <c r="AT939" s="792">
        <v>0</v>
      </c>
      <c r="AU939" s="973" t="s">
        <v>580</v>
      </c>
      <c r="AV939" s="974">
        <v>0</v>
      </c>
    </row>
    <row r="940" spans="10:48" ht="18" customHeight="1" x14ac:dyDescent="0.25">
      <c r="J940" s="42" t="e">
        <f t="shared" ca="1" si="169"/>
        <v>#REF!</v>
      </c>
      <c r="K940" s="66" t="e">
        <f t="shared" ca="1" si="170"/>
        <v>#REF!</v>
      </c>
      <c r="Q940" s="23"/>
      <c r="AB940" s="24"/>
      <c r="AG940" s="23"/>
      <c r="AI940" s="69" t="s">
        <v>444</v>
      </c>
      <c r="AJ940" s="72">
        <v>0</v>
      </c>
      <c r="AK940" s="69" t="s">
        <v>317</v>
      </c>
      <c r="AL940" s="72">
        <v>0.31000000238418579</v>
      </c>
      <c r="AM940" s="73" t="s">
        <v>328</v>
      </c>
      <c r="AN940" s="74">
        <v>0.24</v>
      </c>
      <c r="AO940" s="69" t="s">
        <v>104</v>
      </c>
      <c r="AP940" s="72">
        <v>0</v>
      </c>
      <c r="AQ940" s="724" t="s">
        <v>1117</v>
      </c>
      <c r="AR940" s="725">
        <v>0.26</v>
      </c>
      <c r="AS940" s="791" t="s">
        <v>1105</v>
      </c>
      <c r="AT940" s="792">
        <v>0.23300000000000001</v>
      </c>
      <c r="AU940" s="973" t="s">
        <v>1093</v>
      </c>
      <c r="AV940" s="974">
        <v>0.27800000000000002</v>
      </c>
    </row>
    <row r="941" spans="10:48" ht="18" customHeight="1" x14ac:dyDescent="0.25">
      <c r="J941" s="42" t="e">
        <f t="shared" ca="1" si="169"/>
        <v>#REF!</v>
      </c>
      <c r="K941" s="66" t="e">
        <f t="shared" ca="1" si="170"/>
        <v>#REF!</v>
      </c>
      <c r="Q941" s="23"/>
      <c r="AB941" s="24"/>
      <c r="AG941" s="23"/>
      <c r="AI941" s="69" t="s">
        <v>281</v>
      </c>
      <c r="AJ941" s="72">
        <v>0.37000000476837158</v>
      </c>
      <c r="AK941" s="69" t="s">
        <v>463</v>
      </c>
      <c r="AL941" s="72">
        <v>0.30000001192092896</v>
      </c>
      <c r="AM941" s="73" t="s">
        <v>274</v>
      </c>
      <c r="AN941" s="74">
        <v>0</v>
      </c>
      <c r="AO941" s="69" t="s">
        <v>1097</v>
      </c>
      <c r="AP941" s="72">
        <v>0</v>
      </c>
      <c r="AQ941" s="724" t="s">
        <v>1118</v>
      </c>
      <c r="AR941" s="725">
        <v>0.26600000000000001</v>
      </c>
      <c r="AS941" s="791" t="s">
        <v>1106</v>
      </c>
      <c r="AT941" s="792">
        <v>0.25700000000000001</v>
      </c>
      <c r="AU941" s="973" t="s">
        <v>1094</v>
      </c>
      <c r="AV941" s="974">
        <v>0</v>
      </c>
    </row>
    <row r="942" spans="10:48" ht="18" customHeight="1" x14ac:dyDescent="0.25">
      <c r="J942" s="42" t="e">
        <f t="shared" ca="1" si="169"/>
        <v>#REF!</v>
      </c>
      <c r="K942" s="66" t="e">
        <f t="shared" ca="1" si="170"/>
        <v>#REF!</v>
      </c>
      <c r="Q942" s="23"/>
      <c r="AB942" s="24"/>
      <c r="AG942" s="23"/>
      <c r="AI942" s="69" t="s">
        <v>282</v>
      </c>
      <c r="AJ942" s="72">
        <v>0</v>
      </c>
      <c r="AK942" s="69" t="s">
        <v>433</v>
      </c>
      <c r="AL942" s="72">
        <v>0</v>
      </c>
      <c r="AM942" s="73" t="s">
        <v>33</v>
      </c>
      <c r="AN942" s="74">
        <v>0.14000000000000001</v>
      </c>
      <c r="AO942" s="69" t="s">
        <v>1098</v>
      </c>
      <c r="AP942" s="72">
        <v>0</v>
      </c>
      <c r="AQ942" s="724" t="s">
        <v>1383</v>
      </c>
      <c r="AR942" s="725">
        <v>0</v>
      </c>
      <c r="AS942" s="791" t="s">
        <v>1382</v>
      </c>
      <c r="AT942" s="792">
        <v>0.23400000000000001</v>
      </c>
      <c r="AU942" s="973" t="s">
        <v>1095</v>
      </c>
      <c r="AV942" s="974">
        <v>0</v>
      </c>
    </row>
    <row r="943" spans="10:48" ht="18" customHeight="1" x14ac:dyDescent="0.25">
      <c r="J943" s="42" t="e">
        <f t="shared" ca="1" si="169"/>
        <v>#REF!</v>
      </c>
      <c r="K943" s="66" t="e">
        <f t="shared" ca="1" si="170"/>
        <v>#REF!</v>
      </c>
      <c r="Q943" s="23"/>
      <c r="AB943" s="24"/>
      <c r="AG943" s="23"/>
      <c r="AI943" s="69" t="s">
        <v>283</v>
      </c>
      <c r="AJ943" s="72">
        <v>0</v>
      </c>
      <c r="AK943" s="69" t="s">
        <v>311</v>
      </c>
      <c r="AL943" s="72">
        <v>0.10999999940395355</v>
      </c>
      <c r="AM943" s="73" t="s">
        <v>580</v>
      </c>
      <c r="AN943" s="74">
        <v>0</v>
      </c>
      <c r="AO943" s="69" t="s">
        <v>583</v>
      </c>
      <c r="AP943" s="72">
        <v>0</v>
      </c>
      <c r="AQ943" s="724" t="s">
        <v>422</v>
      </c>
      <c r="AR943" s="725">
        <v>0.27100000000000002</v>
      </c>
      <c r="AS943" s="791" t="s">
        <v>1468</v>
      </c>
      <c r="AT943" s="792">
        <v>0.26</v>
      </c>
      <c r="AU943" s="973" t="s">
        <v>1096</v>
      </c>
      <c r="AV943" s="974">
        <v>0</v>
      </c>
    </row>
    <row r="944" spans="10:48" ht="18" customHeight="1" x14ac:dyDescent="0.25">
      <c r="J944" s="42" t="e">
        <f t="shared" ca="1" si="169"/>
        <v>#REF!</v>
      </c>
      <c r="K944" s="66" t="e">
        <f t="shared" ca="1" si="170"/>
        <v>#REF!</v>
      </c>
      <c r="Q944" s="23"/>
      <c r="AB944" s="24"/>
      <c r="AG944" s="23"/>
      <c r="AI944" s="69" t="s">
        <v>284</v>
      </c>
      <c r="AJ944" s="72">
        <v>0</v>
      </c>
      <c r="AK944" s="69" t="s">
        <v>418</v>
      </c>
      <c r="AL944" s="72">
        <v>0</v>
      </c>
      <c r="AM944" s="73" t="s">
        <v>275</v>
      </c>
      <c r="AN944" s="74">
        <v>0</v>
      </c>
      <c r="AO944" s="69" t="s">
        <v>373</v>
      </c>
      <c r="AP944" s="72">
        <v>4.2999999999999997E-2</v>
      </c>
      <c r="AQ944" s="724" t="s">
        <v>1119</v>
      </c>
      <c r="AR944" s="725">
        <v>0</v>
      </c>
      <c r="AS944" s="791" t="s">
        <v>955</v>
      </c>
      <c r="AT944" s="792">
        <v>0.25900000000000001</v>
      </c>
      <c r="AU944" s="973" t="s">
        <v>1396</v>
      </c>
      <c r="AV944" s="974">
        <v>0.28299999999999997</v>
      </c>
    </row>
    <row r="945" spans="8:48" ht="18" customHeight="1" x14ac:dyDescent="0.25">
      <c r="J945" s="42" t="e">
        <f t="shared" ca="1" si="169"/>
        <v>#REF!</v>
      </c>
      <c r="K945" s="66" t="e">
        <f t="shared" ca="1" si="170"/>
        <v>#REF!</v>
      </c>
      <c r="Q945" s="23"/>
      <c r="AB945" s="24"/>
      <c r="AG945" s="23"/>
      <c r="AI945" s="69" t="s">
        <v>285</v>
      </c>
      <c r="AJ945" s="72">
        <v>0</v>
      </c>
      <c r="AK945" s="69" t="s">
        <v>419</v>
      </c>
      <c r="AL945" s="72">
        <v>0</v>
      </c>
      <c r="AM945" s="73" t="s">
        <v>38</v>
      </c>
      <c r="AN945" s="74">
        <v>0</v>
      </c>
      <c r="AO945" s="69" t="s">
        <v>951</v>
      </c>
      <c r="AP945" s="72">
        <v>0</v>
      </c>
      <c r="AQ945" s="724" t="s">
        <v>1384</v>
      </c>
      <c r="AR945" s="725">
        <v>0.27300000000000002</v>
      </c>
      <c r="AS945" s="791" t="s">
        <v>433</v>
      </c>
      <c r="AT945" s="792">
        <v>0.248</v>
      </c>
      <c r="AU945" s="973" t="s">
        <v>416</v>
      </c>
      <c r="AV945" s="974">
        <v>0.28199999999999997</v>
      </c>
    </row>
    <row r="946" spans="8:48" ht="18" customHeight="1" x14ac:dyDescent="0.25">
      <c r="J946" s="42" t="e">
        <f t="shared" ca="1" si="169"/>
        <v>#REF!</v>
      </c>
      <c r="K946" s="66" t="e">
        <f t="shared" ca="1" si="170"/>
        <v>#REF!</v>
      </c>
      <c r="Q946" s="23"/>
      <c r="AB946" s="24"/>
      <c r="AG946" s="23"/>
      <c r="AI946" s="69" t="s">
        <v>286</v>
      </c>
      <c r="AJ946" s="72">
        <v>0</v>
      </c>
      <c r="AK946" s="69" t="s">
        <v>377</v>
      </c>
      <c r="AL946" s="72">
        <v>0</v>
      </c>
      <c r="AM946" s="73" t="s">
        <v>371</v>
      </c>
      <c r="AN946" s="74">
        <v>0</v>
      </c>
      <c r="AO946" s="69" t="s">
        <v>1099</v>
      </c>
      <c r="AP946" s="72">
        <v>0</v>
      </c>
      <c r="AQ946" s="724" t="s">
        <v>1120</v>
      </c>
      <c r="AR946" s="725">
        <v>0</v>
      </c>
      <c r="AS946" s="791" t="s">
        <v>1107</v>
      </c>
      <c r="AT946" s="792">
        <v>0.26</v>
      </c>
      <c r="AU946" s="973" t="s">
        <v>950</v>
      </c>
      <c r="AV946" s="974">
        <v>0</v>
      </c>
    </row>
    <row r="947" spans="8:48" ht="18" customHeight="1" x14ac:dyDescent="0.25">
      <c r="J947" s="42" t="e">
        <f t="shared" ca="1" si="169"/>
        <v>#REF!</v>
      </c>
      <c r="K947" s="66" t="e">
        <f t="shared" ca="1" si="170"/>
        <v>#REF!</v>
      </c>
      <c r="Q947" s="23"/>
      <c r="AB947" s="24"/>
      <c r="AG947" s="23"/>
      <c r="AI947" s="69" t="s">
        <v>314</v>
      </c>
      <c r="AJ947" s="72">
        <v>0</v>
      </c>
      <c r="AK947" s="69" t="s">
        <v>279</v>
      </c>
      <c r="AL947" s="72">
        <v>0.25</v>
      </c>
      <c r="AM947" s="73" t="s">
        <v>39</v>
      </c>
      <c r="AN947" s="74">
        <v>0</v>
      </c>
      <c r="AO947" s="69" t="s">
        <v>278</v>
      </c>
      <c r="AP947" s="72">
        <v>0</v>
      </c>
      <c r="AQ947" s="724" t="s">
        <v>1121</v>
      </c>
      <c r="AR947" s="725">
        <v>0.27100000000000002</v>
      </c>
      <c r="AS947" s="791" t="s">
        <v>1108</v>
      </c>
      <c r="AT947" s="792">
        <v>0.26</v>
      </c>
      <c r="AU947" s="973" t="s">
        <v>104</v>
      </c>
      <c r="AV947" s="974">
        <v>0</v>
      </c>
    </row>
    <row r="948" spans="8:48" ht="18" customHeight="1" x14ac:dyDescent="0.25">
      <c r="J948" s="42" t="e">
        <f t="shared" ca="1" si="169"/>
        <v>#REF!</v>
      </c>
      <c r="K948" s="66" t="e">
        <f t="shared" ca="1" si="170"/>
        <v>#REF!</v>
      </c>
      <c r="Q948" s="23"/>
      <c r="AB948" s="24"/>
      <c r="AG948" s="23"/>
      <c r="AI948" s="69" t="s">
        <v>333</v>
      </c>
      <c r="AJ948" s="72">
        <v>0.38999998569488525</v>
      </c>
      <c r="AK948" s="69" t="s">
        <v>420</v>
      </c>
      <c r="AL948" s="72">
        <v>0</v>
      </c>
      <c r="AM948" s="73" t="s">
        <v>581</v>
      </c>
      <c r="AN948" s="74">
        <v>0</v>
      </c>
      <c r="AO948" s="69" t="s">
        <v>1100</v>
      </c>
      <c r="AP948" s="72">
        <v>0</v>
      </c>
      <c r="AQ948" s="724" t="s">
        <v>1122</v>
      </c>
      <c r="AR948" s="725">
        <v>0</v>
      </c>
      <c r="AS948" s="791" t="s">
        <v>1109</v>
      </c>
      <c r="AT948" s="792">
        <v>0.17</v>
      </c>
      <c r="AU948" s="973" t="s">
        <v>1656</v>
      </c>
      <c r="AV948" s="974">
        <v>0.28299999999999997</v>
      </c>
    </row>
    <row r="949" spans="8:48" ht="18" customHeight="1" x14ac:dyDescent="0.25">
      <c r="J949" s="42" t="e">
        <f t="shared" ca="1" si="169"/>
        <v>#REF!</v>
      </c>
      <c r="K949" s="66" t="e">
        <f t="shared" ca="1" si="170"/>
        <v>#REF!</v>
      </c>
      <c r="Q949" s="23"/>
      <c r="AB949" s="24"/>
      <c r="AG949" s="23"/>
      <c r="AI949" s="69" t="s">
        <v>287</v>
      </c>
      <c r="AJ949" s="72">
        <v>0</v>
      </c>
      <c r="AK949" s="69" t="s">
        <v>312</v>
      </c>
      <c r="AL949" s="72">
        <v>0</v>
      </c>
      <c r="AM949" s="73" t="s">
        <v>277</v>
      </c>
      <c r="AN949" s="74">
        <v>0</v>
      </c>
      <c r="AO949" s="69" t="s">
        <v>1101</v>
      </c>
      <c r="AP949" s="72">
        <v>0.24299999999999999</v>
      </c>
      <c r="AQ949" s="724" t="s">
        <v>1123</v>
      </c>
      <c r="AR949" s="725">
        <v>0</v>
      </c>
      <c r="AS949" s="791" t="s">
        <v>418</v>
      </c>
      <c r="AT949" s="792">
        <v>0</v>
      </c>
      <c r="AU949" s="973" t="s">
        <v>1098</v>
      </c>
      <c r="AV949" s="974">
        <v>0</v>
      </c>
    </row>
    <row r="950" spans="8:48" ht="18" customHeight="1" x14ac:dyDescent="0.25">
      <c r="J950" s="42" t="e">
        <f t="shared" ca="1" si="169"/>
        <v>#REF!</v>
      </c>
      <c r="K950" s="66" t="e">
        <f t="shared" ca="1" si="170"/>
        <v>#REF!</v>
      </c>
      <c r="Q950" s="23"/>
      <c r="AB950" s="24"/>
      <c r="AG950" s="23"/>
      <c r="AI950" s="69" t="s">
        <v>200</v>
      </c>
      <c r="AJ950" s="72">
        <v>0</v>
      </c>
      <c r="AK950" s="69" t="s">
        <v>421</v>
      </c>
      <c r="AL950" s="72">
        <v>0.2800000011920929</v>
      </c>
      <c r="AM950" s="73" t="s">
        <v>416</v>
      </c>
      <c r="AN950" s="74">
        <v>0.23</v>
      </c>
      <c r="AO950" s="69" t="s">
        <v>1102</v>
      </c>
      <c r="AP950" s="72">
        <v>0</v>
      </c>
      <c r="AQ950" s="724" t="s">
        <v>1124</v>
      </c>
      <c r="AR950" s="725">
        <v>0.26800000000000002</v>
      </c>
      <c r="AS950" s="791" t="s">
        <v>419</v>
      </c>
      <c r="AT950" s="792">
        <v>0</v>
      </c>
      <c r="AU950" s="973" t="s">
        <v>583</v>
      </c>
      <c r="AV950" s="974">
        <v>0</v>
      </c>
    </row>
    <row r="951" spans="8:48" ht="18" customHeight="1" x14ac:dyDescent="0.25">
      <c r="J951" s="42" t="e">
        <f t="shared" ca="1" si="169"/>
        <v>#REF!</v>
      </c>
      <c r="K951" s="66" t="e">
        <f t="shared" ca="1" si="170"/>
        <v>#REF!</v>
      </c>
      <c r="Q951" s="23"/>
      <c r="AB951" s="24"/>
      <c r="AG951" s="23"/>
      <c r="AI951" s="69" t="s">
        <v>288</v>
      </c>
      <c r="AJ951" s="72">
        <v>0</v>
      </c>
      <c r="AK951" s="69" t="s">
        <v>379</v>
      </c>
      <c r="AL951" s="72">
        <v>0</v>
      </c>
      <c r="AM951" s="73" t="s">
        <v>329</v>
      </c>
      <c r="AN951" s="74">
        <v>0</v>
      </c>
      <c r="AO951" s="69" t="s">
        <v>167</v>
      </c>
      <c r="AP951" s="72">
        <v>0.23200000000000001</v>
      </c>
      <c r="AQ951" s="724" t="s">
        <v>1126</v>
      </c>
      <c r="AR951" s="725">
        <v>0.27200000000000002</v>
      </c>
      <c r="AS951" s="791" t="s">
        <v>1110</v>
      </c>
      <c r="AT951" s="792">
        <v>0</v>
      </c>
      <c r="AU951" s="973" t="s">
        <v>373</v>
      </c>
      <c r="AV951" s="974">
        <v>0</v>
      </c>
    </row>
    <row r="952" spans="8:48" ht="18" customHeight="1" x14ac:dyDescent="0.25">
      <c r="J952" s="42" t="e">
        <f t="shared" ca="1" si="169"/>
        <v>#REF!</v>
      </c>
      <c r="K952" s="66" t="e">
        <f t="shared" ca="1" si="170"/>
        <v>#REF!</v>
      </c>
      <c r="Q952" s="23"/>
      <c r="AB952" s="24"/>
      <c r="AG952" s="23"/>
      <c r="AI952" s="69" t="s">
        <v>381</v>
      </c>
      <c r="AJ952" s="72">
        <v>0.23999999463558197</v>
      </c>
      <c r="AK952" s="69" t="s">
        <v>380</v>
      </c>
      <c r="AL952" s="72">
        <v>0</v>
      </c>
      <c r="AM952" s="73" t="s">
        <v>104</v>
      </c>
      <c r="AN952" s="74">
        <v>0</v>
      </c>
      <c r="AO952" s="69" t="s">
        <v>375</v>
      </c>
      <c r="AP952" s="72">
        <v>0</v>
      </c>
      <c r="AQ952" s="724" t="s">
        <v>1385</v>
      </c>
      <c r="AR952" s="725">
        <v>0</v>
      </c>
      <c r="AS952" s="791" t="s">
        <v>1469</v>
      </c>
      <c r="AT952" s="792">
        <v>0</v>
      </c>
      <c r="AU952" s="973" t="s">
        <v>951</v>
      </c>
      <c r="AV952" s="974">
        <v>0</v>
      </c>
    </row>
    <row r="953" spans="8:48" ht="18" customHeight="1" x14ac:dyDescent="0.25">
      <c r="J953" s="42" t="e">
        <f t="shared" ca="1" si="169"/>
        <v>#REF!</v>
      </c>
      <c r="K953" s="66" t="e">
        <f t="shared" ca="1" si="170"/>
        <v>#REF!</v>
      </c>
      <c r="Q953" s="23"/>
      <c r="AB953" s="24"/>
      <c r="AG953" s="23"/>
      <c r="AI953" s="69" t="s">
        <v>201</v>
      </c>
      <c r="AJ953" s="72">
        <v>0</v>
      </c>
      <c r="AK953" s="69" t="s">
        <v>460</v>
      </c>
      <c r="AL953" s="72">
        <v>0.14000000059604645</v>
      </c>
      <c r="AM953" s="73" t="s">
        <v>582</v>
      </c>
      <c r="AN953" s="74">
        <v>0</v>
      </c>
      <c r="AO953" s="69" t="s">
        <v>1103</v>
      </c>
      <c r="AP953" s="72">
        <v>0.25700000000000001</v>
      </c>
      <c r="AQ953" s="724" t="s">
        <v>1127</v>
      </c>
      <c r="AR953" s="725">
        <v>0</v>
      </c>
      <c r="AS953" s="791" t="s">
        <v>591</v>
      </c>
      <c r="AT953" s="792">
        <v>0.20399999999999999</v>
      </c>
      <c r="AU953" s="973" t="s">
        <v>278</v>
      </c>
      <c r="AV953" s="974">
        <v>0.245</v>
      </c>
    </row>
    <row r="954" spans="8:48" ht="18" customHeight="1" x14ac:dyDescent="0.25">
      <c r="J954" s="42" t="e">
        <f t="shared" ca="1" si="169"/>
        <v>#REF!</v>
      </c>
      <c r="K954" s="66" t="e">
        <f t="shared" ca="1" si="170"/>
        <v>#REF!</v>
      </c>
      <c r="Q954" s="23"/>
      <c r="AB954" s="24"/>
      <c r="AG954" s="23"/>
      <c r="AI954" s="69" t="s">
        <v>464</v>
      </c>
      <c r="AJ954" s="72">
        <v>2.9999999329447746E-2</v>
      </c>
      <c r="AK954" s="69" t="s">
        <v>422</v>
      </c>
      <c r="AL954" s="72">
        <v>0.30000001192092896</v>
      </c>
      <c r="AM954" s="73" t="s">
        <v>372</v>
      </c>
      <c r="AN954" s="74">
        <v>0.25</v>
      </c>
      <c r="AO954" s="69" t="s">
        <v>1104</v>
      </c>
      <c r="AP954" s="72">
        <v>0.25900000000000001</v>
      </c>
      <c r="AQ954" s="724" t="s">
        <v>957</v>
      </c>
      <c r="AR954" s="725">
        <v>0.25</v>
      </c>
      <c r="AS954" s="791" t="s">
        <v>592</v>
      </c>
      <c r="AT954" s="792">
        <v>0</v>
      </c>
      <c r="AU954" s="973" t="s">
        <v>1100</v>
      </c>
      <c r="AV954" s="974">
        <v>0</v>
      </c>
    </row>
    <row r="955" spans="8:48" ht="18" customHeight="1" x14ac:dyDescent="0.25">
      <c r="J955" s="42" t="e">
        <f t="shared" ca="1" si="169"/>
        <v>#REF!</v>
      </c>
      <c r="K955" s="66" t="e">
        <f t="shared" ca="1" si="170"/>
        <v>#REF!</v>
      </c>
      <c r="Q955" s="23"/>
      <c r="AB955" s="24"/>
      <c r="AG955" s="23"/>
      <c r="AI955" s="69" t="s">
        <v>382</v>
      </c>
      <c r="AJ955" s="72">
        <v>0.37000000476837158</v>
      </c>
      <c r="AK955" s="69" t="s">
        <v>423</v>
      </c>
      <c r="AL955" s="72">
        <v>0</v>
      </c>
      <c r="AM955" s="73" t="s">
        <v>583</v>
      </c>
      <c r="AN955" s="74">
        <v>0</v>
      </c>
      <c r="AO955" s="69" t="s">
        <v>1105</v>
      </c>
      <c r="AP955" s="72">
        <v>0.247</v>
      </c>
      <c r="AQ955" s="724" t="s">
        <v>1128</v>
      </c>
      <c r="AR955" s="725">
        <v>0</v>
      </c>
      <c r="AS955" s="791" t="s">
        <v>1470</v>
      </c>
      <c r="AT955" s="792">
        <v>0</v>
      </c>
      <c r="AU955" s="973" t="s">
        <v>1102</v>
      </c>
      <c r="AV955" s="974">
        <v>0</v>
      </c>
    </row>
    <row r="956" spans="8:48" ht="18" customHeight="1" x14ac:dyDescent="0.25">
      <c r="H956" s="24"/>
      <c r="I956" s="24"/>
      <c r="J956" s="42" t="e">
        <f t="shared" ca="1" si="169"/>
        <v>#REF!</v>
      </c>
      <c r="K956" s="66" t="e">
        <f t="shared" ca="1" si="170"/>
        <v>#REF!</v>
      </c>
      <c r="Q956" s="23"/>
      <c r="U956" s="24"/>
      <c r="V956" s="24"/>
      <c r="AB956" s="24"/>
      <c r="AG956" s="23"/>
      <c r="AI956" s="69" t="s">
        <v>393</v>
      </c>
      <c r="AJ956" s="72">
        <v>0.36000001430511475</v>
      </c>
      <c r="AK956" s="69" t="s">
        <v>434</v>
      </c>
      <c r="AL956" s="72">
        <v>0</v>
      </c>
      <c r="AM956" s="73" t="s">
        <v>373</v>
      </c>
      <c r="AN956" s="74">
        <v>0</v>
      </c>
      <c r="AO956" s="69" t="s">
        <v>1106</v>
      </c>
      <c r="AP956" s="72">
        <v>0.251</v>
      </c>
      <c r="AQ956" s="724" t="s">
        <v>1129</v>
      </c>
      <c r="AR956" s="725">
        <v>0.26900000000000002</v>
      </c>
      <c r="AS956" s="791" t="s">
        <v>594</v>
      </c>
      <c r="AT956" s="792">
        <v>0</v>
      </c>
      <c r="AU956" s="973" t="s">
        <v>1657</v>
      </c>
      <c r="AV956" s="974">
        <v>0</v>
      </c>
    </row>
    <row r="957" spans="8:48" ht="18" customHeight="1" x14ac:dyDescent="0.25">
      <c r="J957" s="42" t="e">
        <f t="shared" ca="1" si="169"/>
        <v>#REF!</v>
      </c>
      <c r="K957" s="66" t="e">
        <f t="shared" ca="1" si="170"/>
        <v>#REF!</v>
      </c>
      <c r="Q957" s="23"/>
      <c r="AB957" s="24"/>
      <c r="AG957" s="23"/>
      <c r="AI957" s="69" t="s">
        <v>202</v>
      </c>
      <c r="AJ957" s="72">
        <v>0.33000001311302185</v>
      </c>
      <c r="AK957" s="69" t="s">
        <v>444</v>
      </c>
      <c r="AL957" s="72">
        <v>0</v>
      </c>
      <c r="AM957" s="73" t="s">
        <v>584</v>
      </c>
      <c r="AN957" s="74">
        <v>0</v>
      </c>
      <c r="AO957" s="69" t="s">
        <v>955</v>
      </c>
      <c r="AP957" s="72">
        <v>0.25900000000000001</v>
      </c>
      <c r="AQ957" s="724" t="s">
        <v>600</v>
      </c>
      <c r="AR957" s="725">
        <v>0.27300000000000002</v>
      </c>
      <c r="AS957" s="791" t="s">
        <v>1114</v>
      </c>
      <c r="AT957" s="792">
        <v>0.25900000000000001</v>
      </c>
      <c r="AU957" s="973" t="s">
        <v>167</v>
      </c>
      <c r="AV957" s="974">
        <v>0.27500000000000002</v>
      </c>
    </row>
    <row r="958" spans="8:48" ht="18" customHeight="1" x14ac:dyDescent="0.25">
      <c r="J958" s="42" t="e">
        <f t="shared" ca="1" si="169"/>
        <v>#REF!</v>
      </c>
      <c r="K958" s="66" t="e">
        <f t="shared" ca="1" si="170"/>
        <v>#REF!</v>
      </c>
      <c r="Q958" s="23"/>
      <c r="AB958" s="24"/>
      <c r="AG958" s="23"/>
      <c r="AI958" s="69" t="s">
        <v>394</v>
      </c>
      <c r="AJ958" s="72">
        <v>0</v>
      </c>
      <c r="AK958" s="69" t="s">
        <v>281</v>
      </c>
      <c r="AL958" s="72">
        <v>0.28999999165534973</v>
      </c>
      <c r="AM958" s="73" t="s">
        <v>278</v>
      </c>
      <c r="AN958" s="74">
        <v>0</v>
      </c>
      <c r="AO958" s="69" t="s">
        <v>433</v>
      </c>
      <c r="AP958" s="72">
        <v>0.24299999999999999</v>
      </c>
      <c r="AQ958" s="724" t="s">
        <v>1130</v>
      </c>
      <c r="AR958" s="725">
        <v>0</v>
      </c>
      <c r="AS958" s="791" t="s">
        <v>1471</v>
      </c>
      <c r="AT958" s="792">
        <v>0</v>
      </c>
      <c r="AU958" s="973" t="s">
        <v>375</v>
      </c>
      <c r="AV958" s="974">
        <v>0</v>
      </c>
    </row>
    <row r="959" spans="8:48" ht="18" customHeight="1" x14ac:dyDescent="0.25">
      <c r="J959" s="42" t="e">
        <f t="shared" ca="1" si="169"/>
        <v>#REF!</v>
      </c>
      <c r="K959" s="66" t="e">
        <f t="shared" ca="1" si="170"/>
        <v>#REF!</v>
      </c>
      <c r="Q959" s="23"/>
      <c r="AB959" s="24"/>
      <c r="AG959" s="23"/>
      <c r="AI959" s="69" t="s">
        <v>43</v>
      </c>
      <c r="AJ959" s="72">
        <v>0</v>
      </c>
      <c r="AK959" s="69" t="s">
        <v>282</v>
      </c>
      <c r="AL959" s="72">
        <v>0</v>
      </c>
      <c r="AM959" s="73" t="s">
        <v>585</v>
      </c>
      <c r="AN959" s="74">
        <v>0.25</v>
      </c>
      <c r="AO959" s="69" t="s">
        <v>1107</v>
      </c>
      <c r="AP959" s="72">
        <v>0</v>
      </c>
      <c r="AQ959" s="724" t="s">
        <v>1131</v>
      </c>
      <c r="AR959" s="725">
        <v>0.27300000000000002</v>
      </c>
      <c r="AS959" s="791" t="s">
        <v>595</v>
      </c>
      <c r="AT959" s="792">
        <v>0.26</v>
      </c>
      <c r="AU959" s="973" t="s">
        <v>1103</v>
      </c>
      <c r="AV959" s="974">
        <v>0.28299999999999997</v>
      </c>
    </row>
    <row r="960" spans="8:48" ht="18" customHeight="1" x14ac:dyDescent="0.25">
      <c r="J960" s="42" t="e">
        <f t="shared" ca="1" si="169"/>
        <v>#REF!</v>
      </c>
      <c r="K960" s="66" t="e">
        <f t="shared" ca="1" si="170"/>
        <v>#REF!</v>
      </c>
      <c r="Q960" s="23"/>
      <c r="AB960" s="24"/>
      <c r="AG960" s="23"/>
      <c r="AI960" s="69" t="s">
        <v>383</v>
      </c>
      <c r="AJ960" s="72">
        <v>0.38999998569488525</v>
      </c>
      <c r="AK960" s="69" t="s">
        <v>283</v>
      </c>
      <c r="AL960" s="72">
        <v>0</v>
      </c>
      <c r="AM960" s="73" t="s">
        <v>41</v>
      </c>
      <c r="AN960" s="74">
        <v>0</v>
      </c>
      <c r="AO960" s="69" t="s">
        <v>1108</v>
      </c>
      <c r="AP960" s="72">
        <v>0</v>
      </c>
      <c r="AQ960" s="724" t="s">
        <v>1133</v>
      </c>
      <c r="AR960" s="725">
        <v>0.26900000000000002</v>
      </c>
      <c r="AS960" s="791" t="s">
        <v>1115</v>
      </c>
      <c r="AT960" s="792">
        <v>0</v>
      </c>
      <c r="AU960" s="973" t="s">
        <v>1104</v>
      </c>
      <c r="AV960" s="974">
        <v>0.27300000000000002</v>
      </c>
    </row>
    <row r="961" spans="10:48" ht="18" customHeight="1" x14ac:dyDescent="0.25">
      <c r="J961" s="42" t="e">
        <f t="shared" ca="1" si="169"/>
        <v>#REF!</v>
      </c>
      <c r="K961" s="66" t="e">
        <f t="shared" ca="1" si="170"/>
        <v>#REF!</v>
      </c>
      <c r="Q961" s="23"/>
      <c r="AB961" s="24"/>
      <c r="AG961" s="23"/>
      <c r="AI961" s="69" t="s">
        <v>384</v>
      </c>
      <c r="AJ961" s="72">
        <v>0</v>
      </c>
      <c r="AK961" s="69" t="s">
        <v>284</v>
      </c>
      <c r="AL961" s="72">
        <v>0</v>
      </c>
      <c r="AM961" s="73" t="s">
        <v>586</v>
      </c>
      <c r="AN961" s="74">
        <v>0</v>
      </c>
      <c r="AO961" s="69" t="s">
        <v>1109</v>
      </c>
      <c r="AP961" s="72">
        <v>0.14399999999999999</v>
      </c>
      <c r="AQ961" s="724" t="s">
        <v>1135</v>
      </c>
      <c r="AR961" s="725">
        <v>0</v>
      </c>
      <c r="AS961" s="791" t="s">
        <v>1398</v>
      </c>
      <c r="AT961" s="792">
        <v>0.26</v>
      </c>
      <c r="AU961" s="973" t="s">
        <v>1467</v>
      </c>
      <c r="AV961" s="974">
        <v>0</v>
      </c>
    </row>
    <row r="962" spans="10:48" ht="18" customHeight="1" x14ac:dyDescent="0.25">
      <c r="J962" s="42" t="e">
        <f t="shared" ca="1" si="169"/>
        <v>#REF!</v>
      </c>
      <c r="K962" s="66" t="e">
        <f t="shared" ca="1" si="170"/>
        <v>#REF!</v>
      </c>
      <c r="Q962" s="23"/>
      <c r="AB962" s="24"/>
      <c r="AG962" s="23"/>
      <c r="AI962" s="69" t="s">
        <v>203</v>
      </c>
      <c r="AJ962" s="72">
        <v>0</v>
      </c>
      <c r="AK962" s="69" t="s">
        <v>285</v>
      </c>
      <c r="AL962" s="72">
        <v>0</v>
      </c>
      <c r="AM962" s="73" t="s">
        <v>587</v>
      </c>
      <c r="AN962" s="74">
        <v>0</v>
      </c>
      <c r="AO962" s="69" t="s">
        <v>590</v>
      </c>
      <c r="AP962" s="72">
        <v>0.2</v>
      </c>
      <c r="AQ962" s="724" t="s">
        <v>1136</v>
      </c>
      <c r="AR962" s="725">
        <v>0.27200000000000002</v>
      </c>
      <c r="AS962" s="791" t="s">
        <v>1472</v>
      </c>
      <c r="AT962" s="792">
        <v>0</v>
      </c>
      <c r="AU962" s="973" t="s">
        <v>1105</v>
      </c>
      <c r="AV962" s="974">
        <v>0</v>
      </c>
    </row>
    <row r="963" spans="10:48" ht="18" customHeight="1" x14ac:dyDescent="0.25">
      <c r="J963" s="42" t="e">
        <f t="shared" ca="1" si="169"/>
        <v>#REF!</v>
      </c>
      <c r="K963" s="66" t="e">
        <f t="shared" ca="1" si="170"/>
        <v>#REF!</v>
      </c>
      <c r="Q963" s="23"/>
      <c r="AB963" s="24"/>
      <c r="AG963" s="23"/>
      <c r="AI963" s="69" t="s">
        <v>290</v>
      </c>
      <c r="AJ963" s="72">
        <v>0.37999999523162842</v>
      </c>
      <c r="AK963" s="69" t="s">
        <v>435</v>
      </c>
      <c r="AL963" s="72">
        <v>0</v>
      </c>
      <c r="AM963" s="73" t="s">
        <v>472</v>
      </c>
      <c r="AN963" s="74">
        <v>0</v>
      </c>
      <c r="AO963" s="69" t="s">
        <v>418</v>
      </c>
      <c r="AP963" s="72">
        <v>0</v>
      </c>
      <c r="AQ963" s="724" t="s">
        <v>1137</v>
      </c>
      <c r="AR963" s="725">
        <v>0.112</v>
      </c>
      <c r="AS963" s="791" t="s">
        <v>1117</v>
      </c>
      <c r="AT963" s="792">
        <v>0.21199999999999999</v>
      </c>
      <c r="AU963" s="973" t="s">
        <v>1106</v>
      </c>
      <c r="AV963" s="974">
        <v>0.27800000000000002</v>
      </c>
    </row>
    <row r="964" spans="10:48" ht="18" customHeight="1" x14ac:dyDescent="0.25">
      <c r="J964" s="42" t="e">
        <f t="shared" ca="1" si="169"/>
        <v>#REF!</v>
      </c>
      <c r="K964" s="66" t="e">
        <f t="shared" ca="1" si="170"/>
        <v>#REF!</v>
      </c>
      <c r="Q964" s="23"/>
      <c r="AB964" s="24"/>
      <c r="AG964" s="23"/>
      <c r="AI964" s="69" t="s">
        <v>385</v>
      </c>
      <c r="AJ964" s="72">
        <v>0.20000000298023224</v>
      </c>
      <c r="AK964" s="69" t="s">
        <v>286</v>
      </c>
      <c r="AL964" s="72">
        <v>0</v>
      </c>
      <c r="AM964" s="73" t="s">
        <v>167</v>
      </c>
      <c r="AN964" s="74">
        <v>0.15</v>
      </c>
      <c r="AO964" s="69" t="s">
        <v>419</v>
      </c>
      <c r="AP964" s="72">
        <v>0</v>
      </c>
      <c r="AQ964" s="724" t="s">
        <v>1138</v>
      </c>
      <c r="AR964" s="725">
        <v>0.27300000000000002</v>
      </c>
      <c r="AS964" s="791" t="s">
        <v>1118</v>
      </c>
      <c r="AT964" s="792">
        <v>0.26</v>
      </c>
      <c r="AU964" s="973" t="s">
        <v>1382</v>
      </c>
      <c r="AV964" s="974">
        <v>0.27400000000000002</v>
      </c>
    </row>
    <row r="965" spans="10:48" ht="18" customHeight="1" x14ac:dyDescent="0.25">
      <c r="J965" s="42" t="e">
        <f t="shared" ca="1" si="169"/>
        <v>#REF!</v>
      </c>
      <c r="K965" s="66" t="e">
        <f t="shared" ca="1" si="170"/>
        <v>#REF!</v>
      </c>
      <c r="Q965" s="23"/>
      <c r="AB965" s="24"/>
      <c r="AG965" s="23"/>
      <c r="AI965" s="69" t="s">
        <v>204</v>
      </c>
      <c r="AJ965" s="72">
        <v>0</v>
      </c>
      <c r="AK965" s="69" t="s">
        <v>314</v>
      </c>
      <c r="AL965" s="72">
        <v>0</v>
      </c>
      <c r="AM965" s="73" t="s">
        <v>375</v>
      </c>
      <c r="AN965" s="74">
        <v>0</v>
      </c>
      <c r="AO965" s="69" t="s">
        <v>1110</v>
      </c>
      <c r="AP965" s="72">
        <v>0</v>
      </c>
      <c r="AQ965" s="724" t="s">
        <v>1140</v>
      </c>
      <c r="AR965" s="725">
        <v>0.27100000000000002</v>
      </c>
      <c r="AS965" s="791" t="s">
        <v>1383</v>
      </c>
      <c r="AT965" s="792">
        <v>0</v>
      </c>
      <c r="AU965" s="973" t="s">
        <v>1468</v>
      </c>
      <c r="AV965" s="974">
        <v>0.28299999999999997</v>
      </c>
    </row>
    <row r="966" spans="10:48" ht="18" customHeight="1" x14ac:dyDescent="0.25">
      <c r="J966" s="42" t="e">
        <f t="shared" ca="1" si="169"/>
        <v>#REF!</v>
      </c>
      <c r="K966" s="66" t="e">
        <f t="shared" ca="1" si="170"/>
        <v>#REF!</v>
      </c>
      <c r="Q966" s="23"/>
      <c r="AB966" s="24"/>
      <c r="AG966" s="23"/>
      <c r="AI966" s="69" t="s">
        <v>386</v>
      </c>
      <c r="AJ966" s="72">
        <v>0.20000000298023224</v>
      </c>
      <c r="AK966" s="69" t="s">
        <v>334</v>
      </c>
      <c r="AL966" s="72">
        <v>0</v>
      </c>
      <c r="AM966" s="73" t="s">
        <v>310</v>
      </c>
      <c r="AN966" s="74">
        <v>0</v>
      </c>
      <c r="AO966" s="69" t="s">
        <v>1111</v>
      </c>
      <c r="AP966" s="72">
        <v>0</v>
      </c>
      <c r="AQ966" s="724" t="s">
        <v>1141</v>
      </c>
      <c r="AR966" s="725">
        <v>0.26900000000000002</v>
      </c>
      <c r="AS966" s="791" t="s">
        <v>422</v>
      </c>
      <c r="AT966" s="792">
        <v>0.215</v>
      </c>
      <c r="AU966" s="973" t="s">
        <v>955</v>
      </c>
      <c r="AV966" s="974">
        <v>0.28299999999999997</v>
      </c>
    </row>
    <row r="967" spans="10:48" ht="18" customHeight="1" x14ac:dyDescent="0.25">
      <c r="J967" s="42" t="e">
        <f t="shared" ca="1" si="169"/>
        <v>#REF!</v>
      </c>
      <c r="K967" s="66" t="e">
        <f t="shared" ca="1" si="170"/>
        <v>#REF!</v>
      </c>
      <c r="Q967" s="23"/>
      <c r="AB967" s="24"/>
      <c r="AG967" s="23"/>
      <c r="AI967" s="69" t="s">
        <v>169</v>
      </c>
      <c r="AJ967" s="72">
        <v>0</v>
      </c>
      <c r="AK967" s="69" t="s">
        <v>436</v>
      </c>
      <c r="AL967" s="72">
        <v>0</v>
      </c>
      <c r="AM967" s="73" t="s">
        <v>330</v>
      </c>
      <c r="AN967" s="74">
        <v>0.04</v>
      </c>
      <c r="AO967" s="69" t="s">
        <v>1112</v>
      </c>
      <c r="AP967" s="72">
        <v>0</v>
      </c>
      <c r="AQ967" s="724" t="s">
        <v>1142</v>
      </c>
      <c r="AR967" s="725">
        <v>0.26700000000000002</v>
      </c>
      <c r="AS967" s="791" t="s">
        <v>1384</v>
      </c>
      <c r="AT967" s="792">
        <v>0.25900000000000001</v>
      </c>
      <c r="AU967" s="973" t="s">
        <v>433</v>
      </c>
      <c r="AV967" s="974">
        <v>0.27100000000000002</v>
      </c>
    </row>
    <row r="968" spans="10:48" ht="18" customHeight="1" x14ac:dyDescent="0.25">
      <c r="J968" s="42" t="e">
        <f t="shared" ca="1" si="169"/>
        <v>#REF!</v>
      </c>
      <c r="K968" s="66" t="e">
        <f t="shared" ca="1" si="170"/>
        <v>#REF!</v>
      </c>
      <c r="Q968" s="23"/>
      <c r="AB968" s="24"/>
      <c r="AG968" s="23"/>
      <c r="AI968" s="69" t="s">
        <v>395</v>
      </c>
      <c r="AJ968" s="72">
        <v>0.37999999523162842</v>
      </c>
      <c r="AK968" s="69" t="s">
        <v>200</v>
      </c>
      <c r="AL968" s="72">
        <v>0</v>
      </c>
      <c r="AM968" s="73" t="s">
        <v>462</v>
      </c>
      <c r="AN968" s="74">
        <v>0</v>
      </c>
      <c r="AO968" s="69" t="s">
        <v>591</v>
      </c>
      <c r="AP968" s="72">
        <v>0.21099999999999999</v>
      </c>
      <c r="AQ968" s="724" t="s">
        <v>1143</v>
      </c>
      <c r="AR968" s="725">
        <v>0.27300000000000002</v>
      </c>
      <c r="AS968" s="791" t="s">
        <v>1120</v>
      </c>
      <c r="AT968" s="792">
        <v>0</v>
      </c>
      <c r="AU968" s="973" t="s">
        <v>1107</v>
      </c>
      <c r="AV968" s="974">
        <v>0.28299999999999997</v>
      </c>
    </row>
    <row r="969" spans="10:48" ht="18" customHeight="1" x14ac:dyDescent="0.25">
      <c r="J969" s="42" t="e">
        <f t="shared" ca="1" si="169"/>
        <v>#REF!</v>
      </c>
      <c r="K969" s="66" t="e">
        <f t="shared" ca="1" si="170"/>
        <v>#REF!</v>
      </c>
      <c r="Q969" s="23"/>
      <c r="AB969" s="24"/>
      <c r="AG969" s="23"/>
      <c r="AI969" s="69" t="s">
        <v>396</v>
      </c>
      <c r="AJ969" s="72">
        <v>0</v>
      </c>
      <c r="AK969" s="69" t="s">
        <v>437</v>
      </c>
      <c r="AL969" s="72">
        <v>0</v>
      </c>
      <c r="AM969" s="73" t="s">
        <v>197</v>
      </c>
      <c r="AN969" s="74">
        <v>0</v>
      </c>
      <c r="AO969" s="69" t="s">
        <v>1113</v>
      </c>
      <c r="AP969" s="72">
        <v>0</v>
      </c>
      <c r="AQ969" s="724" t="s">
        <v>1145</v>
      </c>
      <c r="AR969" s="725">
        <v>0.27300000000000002</v>
      </c>
      <c r="AS969" s="791" t="s">
        <v>1122</v>
      </c>
      <c r="AT969" s="792">
        <v>0</v>
      </c>
      <c r="AU969" s="973" t="s">
        <v>1108</v>
      </c>
      <c r="AV969" s="974">
        <v>0</v>
      </c>
    </row>
    <row r="970" spans="10:48" ht="18" customHeight="1" x14ac:dyDescent="0.25">
      <c r="J970" s="42" t="e">
        <f t="shared" ca="1" si="169"/>
        <v>#REF!</v>
      </c>
      <c r="K970" s="66" t="e">
        <f t="shared" ca="1" si="170"/>
        <v>#REF!</v>
      </c>
      <c r="Q970" s="23"/>
      <c r="AB970" s="24"/>
      <c r="AG970" s="23"/>
      <c r="AI970" s="69" t="s">
        <v>291</v>
      </c>
      <c r="AJ970" s="72">
        <v>0</v>
      </c>
      <c r="AK970" s="69" t="s">
        <v>381</v>
      </c>
      <c r="AL970" s="72">
        <v>0.20999999344348907</v>
      </c>
      <c r="AM970" s="73" t="s">
        <v>417</v>
      </c>
      <c r="AN970" s="74">
        <v>0</v>
      </c>
      <c r="AO970" s="69" t="s">
        <v>592</v>
      </c>
      <c r="AP970" s="72">
        <v>0</v>
      </c>
      <c r="AQ970" s="724" t="s">
        <v>1386</v>
      </c>
      <c r="AR970" s="725">
        <v>0</v>
      </c>
      <c r="AS970" s="791" t="s">
        <v>1123</v>
      </c>
      <c r="AT970" s="792">
        <v>0</v>
      </c>
      <c r="AU970" s="973" t="s">
        <v>1109</v>
      </c>
      <c r="AV970" s="974">
        <v>0</v>
      </c>
    </row>
    <row r="971" spans="10:48" ht="18" customHeight="1" x14ac:dyDescent="0.25">
      <c r="J971" s="42" t="e">
        <f t="shared" ca="1" si="169"/>
        <v>#REF!</v>
      </c>
      <c r="K971" s="66" t="e">
        <f t="shared" ca="1" si="170"/>
        <v>#REF!</v>
      </c>
      <c r="Q971" s="23"/>
      <c r="AB971" s="24"/>
      <c r="AG971" s="23"/>
      <c r="AI971" s="69" t="s">
        <v>170</v>
      </c>
      <c r="AJ971" s="72">
        <v>0</v>
      </c>
      <c r="AK971" s="69" t="s">
        <v>201</v>
      </c>
      <c r="AL971" s="72">
        <v>0</v>
      </c>
      <c r="AM971" s="73" t="s">
        <v>588</v>
      </c>
      <c r="AN971" s="74">
        <v>0.25</v>
      </c>
      <c r="AO971" s="69" t="s">
        <v>594</v>
      </c>
      <c r="AP971" s="72">
        <v>0</v>
      </c>
      <c r="AQ971" s="724" t="s">
        <v>1387</v>
      </c>
      <c r="AR971" s="725">
        <v>0.25</v>
      </c>
      <c r="AS971" s="791" t="s">
        <v>1124</v>
      </c>
      <c r="AT971" s="792">
        <v>0</v>
      </c>
      <c r="AU971" s="973" t="s">
        <v>419</v>
      </c>
      <c r="AV971" s="974">
        <v>0</v>
      </c>
    </row>
    <row r="972" spans="10:48" ht="18" customHeight="1" x14ac:dyDescent="0.25">
      <c r="J972" s="42" t="e">
        <f t="shared" ca="1" si="169"/>
        <v>#REF!</v>
      </c>
      <c r="K972" s="66" t="e">
        <f t="shared" ca="1" si="170"/>
        <v>#REF!</v>
      </c>
      <c r="Q972" s="23"/>
      <c r="AB972" s="24"/>
      <c r="AG972" s="23"/>
      <c r="AI972" s="69" t="s">
        <v>293</v>
      </c>
      <c r="AJ972" s="72">
        <v>0.30000001192092896</v>
      </c>
      <c r="AK972" s="69" t="s">
        <v>424</v>
      </c>
      <c r="AL972" s="72">
        <v>1.9999999552965164E-2</v>
      </c>
      <c r="AM972" s="73" t="s">
        <v>463</v>
      </c>
      <c r="AN972" s="74">
        <v>0.25</v>
      </c>
      <c r="AO972" s="69" t="s">
        <v>1114</v>
      </c>
      <c r="AP972" s="72">
        <v>0</v>
      </c>
      <c r="AQ972" s="724" t="s">
        <v>1146</v>
      </c>
      <c r="AR972" s="725">
        <v>4.0000000000000001E-3</v>
      </c>
      <c r="AS972" s="791" t="s">
        <v>1473</v>
      </c>
      <c r="AT972" s="792">
        <v>0</v>
      </c>
      <c r="AU972" s="973" t="s">
        <v>1110</v>
      </c>
      <c r="AV972" s="974">
        <v>0</v>
      </c>
    </row>
    <row r="973" spans="10:48" ht="18" customHeight="1" x14ac:dyDescent="0.25">
      <c r="J973" s="42" t="e">
        <f t="shared" ca="1" si="169"/>
        <v>#REF!</v>
      </c>
      <c r="K973" s="66" t="e">
        <f t="shared" ca="1" si="170"/>
        <v>#REF!</v>
      </c>
      <c r="Q973" s="23"/>
      <c r="AB973" s="24"/>
      <c r="AG973" s="23"/>
      <c r="AI973" s="69" t="s">
        <v>315</v>
      </c>
      <c r="AJ973" s="72">
        <v>0.20999999344348907</v>
      </c>
      <c r="AK973" s="69" t="s">
        <v>382</v>
      </c>
      <c r="AL973" s="72">
        <v>0.31000000238418579</v>
      </c>
      <c r="AM973" s="73" t="s">
        <v>317</v>
      </c>
      <c r="AN973" s="74">
        <v>0.05</v>
      </c>
      <c r="AO973" s="69" t="s">
        <v>595</v>
      </c>
      <c r="AP973" s="72">
        <v>0</v>
      </c>
      <c r="AQ973" s="724" t="s">
        <v>1399</v>
      </c>
      <c r="AR973" s="725">
        <v>0</v>
      </c>
      <c r="AS973" s="791" t="s">
        <v>1126</v>
      </c>
      <c r="AT973" s="792">
        <v>0.254</v>
      </c>
      <c r="AU973" s="973" t="s">
        <v>1469</v>
      </c>
      <c r="AV973" s="974">
        <v>0</v>
      </c>
    </row>
    <row r="974" spans="10:48" ht="18" customHeight="1" x14ac:dyDescent="0.25">
      <c r="J974" s="42" t="e">
        <f t="shared" ca="1" si="169"/>
        <v>#REF!</v>
      </c>
      <c r="K974" s="66" t="e">
        <f t="shared" ca="1" si="170"/>
        <v>#REF!</v>
      </c>
      <c r="Q974" s="23"/>
      <c r="AB974" s="24"/>
      <c r="AG974" s="23"/>
      <c r="AI974" s="69" t="s">
        <v>387</v>
      </c>
      <c r="AJ974" s="72">
        <v>0</v>
      </c>
      <c r="AK974" s="69" t="s">
        <v>464</v>
      </c>
      <c r="AL974" s="72">
        <v>5.000000074505806E-2</v>
      </c>
      <c r="AM974" s="73" t="s">
        <v>589</v>
      </c>
      <c r="AN974" s="74">
        <v>0</v>
      </c>
      <c r="AO974" s="69" t="s">
        <v>1115</v>
      </c>
      <c r="AP974" s="72">
        <v>0</v>
      </c>
      <c r="AQ974" s="724" t="s">
        <v>1400</v>
      </c>
      <c r="AR974" s="725">
        <v>0</v>
      </c>
      <c r="AS974" s="791" t="s">
        <v>1385</v>
      </c>
      <c r="AT974" s="792">
        <v>0.26</v>
      </c>
      <c r="AU974" s="973" t="s">
        <v>591</v>
      </c>
      <c r="AV974" s="974">
        <v>0.22600000000000001</v>
      </c>
    </row>
    <row r="975" spans="10:48" ht="18" customHeight="1" x14ac:dyDescent="0.25">
      <c r="J975" s="42" t="e">
        <f t="shared" ca="1" si="169"/>
        <v>#REF!</v>
      </c>
      <c r="K975" s="66" t="e">
        <f t="shared" ca="1" si="170"/>
        <v>#REF!</v>
      </c>
      <c r="Q975" s="23"/>
      <c r="AB975" s="24"/>
      <c r="AG975" s="23"/>
      <c r="AI975" s="69" t="s">
        <v>388</v>
      </c>
      <c r="AJ975" s="72">
        <v>0.40999999642372131</v>
      </c>
      <c r="AK975" s="69" t="s">
        <v>473</v>
      </c>
      <c r="AL975" s="72">
        <v>0.30000001192092896</v>
      </c>
      <c r="AM975" s="73" t="s">
        <v>311</v>
      </c>
      <c r="AN975" s="74">
        <v>0</v>
      </c>
      <c r="AO975" s="69" t="s">
        <v>1116</v>
      </c>
      <c r="AP975" s="72">
        <v>0.25600000000000001</v>
      </c>
      <c r="AQ975" s="724" t="s">
        <v>1147</v>
      </c>
      <c r="AR975" s="725">
        <v>0</v>
      </c>
      <c r="AS975" s="791" t="s">
        <v>1127</v>
      </c>
      <c r="AT975" s="792">
        <v>0</v>
      </c>
      <c r="AU975" s="973" t="s">
        <v>1113</v>
      </c>
      <c r="AV975" s="974">
        <v>0.28299999999999997</v>
      </c>
    </row>
    <row r="976" spans="10:48" ht="18" customHeight="1" x14ac:dyDescent="0.25">
      <c r="J976" s="42" t="e">
        <f t="shared" ca="1" si="169"/>
        <v>#REF!</v>
      </c>
      <c r="K976" s="66" t="e">
        <f t="shared" ca="1" si="170"/>
        <v>#REF!</v>
      </c>
      <c r="Q976" s="23"/>
      <c r="AB976" s="24"/>
      <c r="AG976" s="23"/>
      <c r="AI976" s="69" t="s">
        <v>389</v>
      </c>
      <c r="AJ976" s="72">
        <v>0.38999998569488525</v>
      </c>
      <c r="AK976" s="69" t="s">
        <v>289</v>
      </c>
      <c r="AL976" s="72">
        <v>0.28999999165534973</v>
      </c>
      <c r="AM976" s="73" t="s">
        <v>590</v>
      </c>
      <c r="AN976" s="74">
        <v>0</v>
      </c>
      <c r="AO976" s="69" t="s">
        <v>1117</v>
      </c>
      <c r="AP976" s="72">
        <v>0.25900000000000001</v>
      </c>
      <c r="AQ976" s="724" t="s">
        <v>1148</v>
      </c>
      <c r="AR976" s="725">
        <v>0.27300000000000002</v>
      </c>
      <c r="AS976" s="791" t="s">
        <v>957</v>
      </c>
      <c r="AT976" s="792">
        <v>0.26</v>
      </c>
      <c r="AU976" s="973" t="s">
        <v>592</v>
      </c>
      <c r="AV976" s="974">
        <v>0.28299999999999997</v>
      </c>
    </row>
    <row r="977" spans="1:53" ht="18" customHeight="1" x14ac:dyDescent="0.25">
      <c r="J977" s="42" t="e">
        <f t="shared" ca="1" si="169"/>
        <v>#REF!</v>
      </c>
      <c r="K977" s="66" t="e">
        <f t="shared" ca="1" si="170"/>
        <v>#REF!</v>
      </c>
      <c r="Q977" s="23"/>
      <c r="AB977" s="24"/>
      <c r="AG977" s="23"/>
      <c r="AI977" s="69" t="s">
        <v>206</v>
      </c>
      <c r="AJ977" s="72">
        <v>0.34999999403953552</v>
      </c>
      <c r="AK977" s="69" t="s">
        <v>202</v>
      </c>
      <c r="AL977" s="72">
        <v>0.18000000715255737</v>
      </c>
      <c r="AM977" s="73" t="s">
        <v>418</v>
      </c>
      <c r="AN977" s="74">
        <v>0</v>
      </c>
      <c r="AO977" s="69" t="s">
        <v>1118</v>
      </c>
      <c r="AP977" s="72">
        <v>0</v>
      </c>
      <c r="AQ977" s="724" t="s">
        <v>1150</v>
      </c>
      <c r="AR977" s="725">
        <v>0.27300000000000002</v>
      </c>
      <c r="AS977" s="791" t="s">
        <v>1129</v>
      </c>
      <c r="AT977" s="792">
        <v>0.25900000000000001</v>
      </c>
      <c r="AU977" s="973" t="s">
        <v>1470</v>
      </c>
      <c r="AV977" s="974">
        <v>0</v>
      </c>
    </row>
    <row r="978" spans="1:53" ht="18" customHeight="1" x14ac:dyDescent="0.25">
      <c r="J978" s="42" t="e">
        <f t="shared" ca="1" si="169"/>
        <v>#REF!</v>
      </c>
      <c r="K978" s="66" t="e">
        <f t="shared" ca="1" si="170"/>
        <v>#REF!</v>
      </c>
      <c r="Q978" s="23"/>
      <c r="AB978" s="24"/>
      <c r="AG978" s="23"/>
      <c r="AI978" s="69" t="s">
        <v>295</v>
      </c>
      <c r="AJ978" s="72">
        <v>0.20000000298023224</v>
      </c>
      <c r="AK978" s="69" t="s">
        <v>394</v>
      </c>
      <c r="AL978" s="72">
        <v>0</v>
      </c>
      <c r="AM978" s="73" t="s">
        <v>419</v>
      </c>
      <c r="AN978" s="74">
        <v>0</v>
      </c>
      <c r="AO978" s="69" t="s">
        <v>422</v>
      </c>
      <c r="AP978" s="72">
        <v>0.25900000000000001</v>
      </c>
      <c r="AQ978" s="724" t="s">
        <v>1152</v>
      </c>
      <c r="AR978" s="725">
        <v>0.25800000000000001</v>
      </c>
      <c r="AS978" s="791" t="s">
        <v>600</v>
      </c>
      <c r="AT978" s="792">
        <v>0.26</v>
      </c>
      <c r="AU978" s="973" t="s">
        <v>594</v>
      </c>
      <c r="AV978" s="974">
        <v>0</v>
      </c>
    </row>
    <row r="979" spans="1:53" ht="18" customHeight="1" x14ac:dyDescent="0.25">
      <c r="J979" s="42" t="e">
        <f t="shared" ca="1" si="169"/>
        <v>#REF!</v>
      </c>
      <c r="K979" s="66" t="e">
        <f t="shared" ca="1" si="170"/>
        <v>#REF!</v>
      </c>
      <c r="Q979" s="23"/>
      <c r="AB979" s="24"/>
      <c r="AG979" s="23"/>
      <c r="AI979" s="75" t="s">
        <v>86</v>
      </c>
      <c r="AJ979" s="72">
        <v>0.41</v>
      </c>
      <c r="AK979" s="69" t="s">
        <v>43</v>
      </c>
      <c r="AL979" s="72">
        <v>0</v>
      </c>
      <c r="AM979" s="73" t="s">
        <v>332</v>
      </c>
      <c r="AN979" s="74">
        <v>0</v>
      </c>
      <c r="AO979" s="69" t="s">
        <v>1119</v>
      </c>
      <c r="AP979" s="72">
        <v>0</v>
      </c>
      <c r="AQ979" s="724" t="s">
        <v>1154</v>
      </c>
      <c r="AR979" s="725">
        <v>0</v>
      </c>
      <c r="AS979" s="791" t="s">
        <v>1130</v>
      </c>
      <c r="AT979" s="792">
        <v>4.0000000000000001E-3</v>
      </c>
      <c r="AU979" s="973" t="s">
        <v>1114</v>
      </c>
      <c r="AV979" s="974">
        <v>0.27600000000000002</v>
      </c>
    </row>
    <row r="980" spans="1:53" ht="18" customHeight="1" x14ac:dyDescent="0.25">
      <c r="J980" s="42" t="e">
        <f t="shared" ca="1" si="169"/>
        <v>#REF!</v>
      </c>
      <c r="K980" s="66" t="e">
        <f t="shared" ca="1" si="170"/>
        <v>#REF!</v>
      </c>
      <c r="Q980" s="23"/>
      <c r="AB980" s="24"/>
      <c r="AG980" s="23"/>
      <c r="AI980" s="75" t="s">
        <v>0</v>
      </c>
      <c r="AJ980" s="72">
        <v>0.41</v>
      </c>
      <c r="AK980" s="69" t="s">
        <v>383</v>
      </c>
      <c r="AL980" s="72">
        <v>0.23999999463558197</v>
      </c>
      <c r="AM980" s="73" t="s">
        <v>591</v>
      </c>
      <c r="AN980" s="74">
        <v>0.21</v>
      </c>
      <c r="AO980" s="69" t="s">
        <v>597</v>
      </c>
      <c r="AP980" s="72">
        <v>0.254</v>
      </c>
      <c r="AQ980" s="724" t="s">
        <v>1156</v>
      </c>
      <c r="AR980" s="725">
        <v>0.27300000000000002</v>
      </c>
      <c r="AS980" s="791" t="s">
        <v>1131</v>
      </c>
      <c r="AT980" s="792">
        <v>0.26</v>
      </c>
      <c r="AU980" s="973" t="s">
        <v>1471</v>
      </c>
      <c r="AV980" s="974">
        <v>0</v>
      </c>
    </row>
    <row r="981" spans="1:53" ht="18" customHeight="1" x14ac:dyDescent="0.25">
      <c r="J981" s="42" t="e">
        <f t="shared" ca="1" si="169"/>
        <v>#REF!</v>
      </c>
      <c r="K981" s="66" t="e">
        <f t="shared" ca="1" si="170"/>
        <v>#REF!</v>
      </c>
      <c r="Q981" s="23"/>
      <c r="AB981" s="24"/>
      <c r="AG981" s="23"/>
      <c r="AK981" s="69" t="s">
        <v>438</v>
      </c>
      <c r="AL981" s="72">
        <v>0</v>
      </c>
      <c r="AM981" s="73" t="s">
        <v>420</v>
      </c>
      <c r="AN981" s="74">
        <v>0</v>
      </c>
      <c r="AO981" s="69" t="s">
        <v>1120</v>
      </c>
      <c r="AP981" s="72">
        <v>0</v>
      </c>
      <c r="AQ981" s="724" t="s">
        <v>1157</v>
      </c>
      <c r="AR981" s="725">
        <v>5.0999999999999997E-2</v>
      </c>
      <c r="AS981" s="791" t="s">
        <v>1132</v>
      </c>
      <c r="AT981" s="792">
        <v>0.25800000000000001</v>
      </c>
      <c r="AU981" s="973" t="s">
        <v>595</v>
      </c>
      <c r="AV981" s="974">
        <v>0.28299999999999997</v>
      </c>
    </row>
    <row r="982" spans="1:53" ht="18" customHeight="1" x14ac:dyDescent="0.25">
      <c r="J982" s="42" t="e">
        <f t="shared" ca="1" si="169"/>
        <v>#REF!</v>
      </c>
      <c r="K982" s="66" t="e">
        <f t="shared" ca="1" si="170"/>
        <v>#REF!</v>
      </c>
      <c r="Q982" s="23"/>
      <c r="AB982" s="24"/>
      <c r="AG982" s="23"/>
      <c r="AK982" s="69" t="s">
        <v>203</v>
      </c>
      <c r="AL982" s="72">
        <v>0</v>
      </c>
      <c r="AM982" s="73" t="s">
        <v>592</v>
      </c>
      <c r="AN982" s="74">
        <v>0</v>
      </c>
      <c r="AO982" s="69" t="s">
        <v>1121</v>
      </c>
      <c r="AP982" s="72">
        <v>0</v>
      </c>
      <c r="AQ982" s="724" t="s">
        <v>1158</v>
      </c>
      <c r="AR982" s="725">
        <v>0.27</v>
      </c>
      <c r="AS982" s="791" t="s">
        <v>1135</v>
      </c>
      <c r="AT982" s="792">
        <v>0.25900000000000001</v>
      </c>
      <c r="AU982" s="973" t="s">
        <v>1115</v>
      </c>
      <c r="AV982" s="974">
        <v>0</v>
      </c>
    </row>
    <row r="983" spans="1:53" ht="18" customHeight="1" x14ac:dyDescent="0.25">
      <c r="J983" s="42" t="e">
        <f t="shared" ca="1" si="169"/>
        <v>#REF!</v>
      </c>
      <c r="K983" s="66" t="e">
        <f t="shared" ca="1" si="170"/>
        <v>#REF!</v>
      </c>
      <c r="Q983" s="23"/>
      <c r="AB983" s="24"/>
      <c r="AG983" s="23"/>
      <c r="AK983" s="69" t="s">
        <v>290</v>
      </c>
      <c r="AL983" s="72">
        <v>0</v>
      </c>
      <c r="AM983" s="73" t="s">
        <v>593</v>
      </c>
      <c r="AN983" s="74">
        <v>0</v>
      </c>
      <c r="AO983" s="69" t="s">
        <v>1122</v>
      </c>
      <c r="AP983" s="72">
        <v>0</v>
      </c>
      <c r="AQ983" s="724" t="s">
        <v>1159</v>
      </c>
      <c r="AR983" s="725">
        <v>0.23</v>
      </c>
      <c r="AS983" s="791" t="s">
        <v>1136</v>
      </c>
      <c r="AT983" s="792">
        <v>0</v>
      </c>
      <c r="AU983" s="973" t="s">
        <v>1398</v>
      </c>
      <c r="AV983" s="974">
        <v>0.28299999999999997</v>
      </c>
    </row>
    <row r="984" spans="1:53" s="24" customFormat="1" ht="18" customHeight="1" x14ac:dyDescent="0.25">
      <c r="A984" s="8"/>
      <c r="B984" s="23"/>
      <c r="C984" s="23"/>
      <c r="D984" s="23"/>
      <c r="E984" s="23"/>
      <c r="F984" s="23"/>
      <c r="H984" s="23"/>
      <c r="I984" s="23"/>
      <c r="J984" s="42" t="e">
        <f t="shared" ca="1" si="169"/>
        <v>#REF!</v>
      </c>
      <c r="K984" s="66" t="e">
        <f t="shared" ca="1" si="170"/>
        <v>#REF!</v>
      </c>
      <c r="U984" s="23"/>
      <c r="V984" s="23"/>
      <c r="W984" s="23"/>
      <c r="X984" s="23"/>
      <c r="Y984" s="23"/>
      <c r="Z984" s="23"/>
      <c r="AA984" s="23"/>
      <c r="AC984" s="23"/>
      <c r="AD984" s="23"/>
      <c r="AE984" s="23"/>
      <c r="AF984" s="23"/>
      <c r="AG984" s="23"/>
      <c r="AH984" s="23"/>
      <c r="AI984" s="23"/>
      <c r="AJ984" s="23"/>
      <c r="AK984" s="69" t="s">
        <v>385</v>
      </c>
      <c r="AL984" s="72">
        <v>0</v>
      </c>
      <c r="AM984" s="73" t="s">
        <v>421</v>
      </c>
      <c r="AN984" s="74">
        <v>0.2</v>
      </c>
      <c r="AO984" s="69" t="s">
        <v>1123</v>
      </c>
      <c r="AP984" s="72">
        <v>0</v>
      </c>
      <c r="AQ984" s="724" t="s">
        <v>396</v>
      </c>
      <c r="AR984" s="725">
        <v>0</v>
      </c>
      <c r="AS984" s="791" t="s">
        <v>1474</v>
      </c>
      <c r="AT984" s="792">
        <v>8.9999999999999993E-3</v>
      </c>
      <c r="AU984" s="973" t="s">
        <v>1472</v>
      </c>
      <c r="AV984" s="974">
        <v>0</v>
      </c>
      <c r="BA984" s="23"/>
    </row>
    <row r="985" spans="1:53" ht="18" customHeight="1" x14ac:dyDescent="0.25">
      <c r="J985" s="42" t="e">
        <f t="shared" ca="1" si="169"/>
        <v>#REF!</v>
      </c>
      <c r="K985" s="66" t="e">
        <f t="shared" ca="1" si="170"/>
        <v>#REF!</v>
      </c>
      <c r="Q985" s="23"/>
      <c r="AB985" s="24"/>
      <c r="AG985" s="23"/>
      <c r="AK985" s="69" t="s">
        <v>204</v>
      </c>
      <c r="AL985" s="72">
        <v>0</v>
      </c>
      <c r="AM985" s="73" t="s">
        <v>594</v>
      </c>
      <c r="AN985" s="74">
        <v>0</v>
      </c>
      <c r="AO985" s="69" t="s">
        <v>1124</v>
      </c>
      <c r="AP985" s="72">
        <v>0.25600000000000001</v>
      </c>
      <c r="AQ985" s="724" t="s">
        <v>1160</v>
      </c>
      <c r="AR985" s="725">
        <v>0</v>
      </c>
      <c r="AS985" s="791" t="s">
        <v>1475</v>
      </c>
      <c r="AT985" s="792">
        <v>0</v>
      </c>
      <c r="AU985" s="973" t="s">
        <v>1117</v>
      </c>
      <c r="AV985" s="974">
        <v>0.24299999999999999</v>
      </c>
    </row>
    <row r="986" spans="1:53" ht="18" customHeight="1" x14ac:dyDescent="0.25">
      <c r="J986" s="42" t="e">
        <f t="shared" ca="1" si="169"/>
        <v>#REF!</v>
      </c>
      <c r="K986" s="66" t="e">
        <f t="shared" ca="1" si="170"/>
        <v>#REF!</v>
      </c>
      <c r="Q986" s="23"/>
      <c r="AB986" s="24"/>
      <c r="AG986" s="23"/>
      <c r="AK986" s="69" t="s">
        <v>386</v>
      </c>
      <c r="AL986" s="72">
        <v>0</v>
      </c>
      <c r="AM986" s="73" t="s">
        <v>595</v>
      </c>
      <c r="AN986" s="74">
        <v>0</v>
      </c>
      <c r="AO986" s="69" t="s">
        <v>1125</v>
      </c>
      <c r="AP986" s="72">
        <v>0</v>
      </c>
      <c r="AQ986" s="724" t="s">
        <v>1161</v>
      </c>
      <c r="AR986" s="725">
        <v>0</v>
      </c>
      <c r="AS986" s="791" t="s">
        <v>1138</v>
      </c>
      <c r="AT986" s="792">
        <v>0.26300000000000001</v>
      </c>
      <c r="AU986" s="973" t="s">
        <v>1118</v>
      </c>
      <c r="AV986" s="974">
        <v>0.28299999999999997</v>
      </c>
    </row>
    <row r="987" spans="1:53" ht="18" customHeight="1" x14ac:dyDescent="0.25">
      <c r="J987" s="42" t="e">
        <f t="shared" ca="1" si="169"/>
        <v>#REF!</v>
      </c>
      <c r="K987" s="66" t="e">
        <f t="shared" ca="1" si="170"/>
        <v>#REF!</v>
      </c>
      <c r="Q987" s="23"/>
      <c r="AB987" s="24"/>
      <c r="AG987" s="23"/>
      <c r="AK987" s="69" t="s">
        <v>439</v>
      </c>
      <c r="AL987" s="72">
        <v>0</v>
      </c>
      <c r="AM987" s="73" t="s">
        <v>379</v>
      </c>
      <c r="AN987" s="74">
        <v>0</v>
      </c>
      <c r="AO987" s="69" t="s">
        <v>1126</v>
      </c>
      <c r="AP987" s="72">
        <v>0.18</v>
      </c>
      <c r="AQ987" s="724" t="s">
        <v>1162</v>
      </c>
      <c r="AR987" s="725">
        <v>0</v>
      </c>
      <c r="AS987" s="791" t="s">
        <v>1140</v>
      </c>
      <c r="AT987" s="792">
        <v>0.25</v>
      </c>
      <c r="AU987" s="973" t="s">
        <v>1383</v>
      </c>
      <c r="AV987" s="974">
        <v>0</v>
      </c>
    </row>
    <row r="988" spans="1:53" ht="18" customHeight="1" x14ac:dyDescent="0.25">
      <c r="J988" s="42" t="e">
        <f t="shared" ca="1" si="169"/>
        <v>#REF!</v>
      </c>
      <c r="K988" s="66" t="e">
        <f t="shared" ca="1" si="170"/>
        <v>#REF!</v>
      </c>
      <c r="Q988" s="23"/>
      <c r="AB988" s="24"/>
      <c r="AG988" s="23"/>
      <c r="AK988" s="69" t="s">
        <v>425</v>
      </c>
      <c r="AL988" s="72">
        <v>0</v>
      </c>
      <c r="AM988" s="73" t="s">
        <v>596</v>
      </c>
      <c r="AN988" s="74">
        <v>0</v>
      </c>
      <c r="AO988" s="69" t="s">
        <v>599</v>
      </c>
      <c r="AP988" s="72">
        <v>0</v>
      </c>
      <c r="AQ988" s="724" t="s">
        <v>1164</v>
      </c>
      <c r="AR988" s="725">
        <v>0.27300000000000002</v>
      </c>
      <c r="AS988" s="791" t="s">
        <v>1141</v>
      </c>
      <c r="AT988" s="792">
        <v>0</v>
      </c>
      <c r="AU988" s="973" t="s">
        <v>422</v>
      </c>
      <c r="AV988" s="974">
        <v>0.27800000000000002</v>
      </c>
    </row>
    <row r="989" spans="1:53" ht="18" customHeight="1" x14ac:dyDescent="0.25">
      <c r="J989" s="42" t="e">
        <f t="shared" ca="1" si="169"/>
        <v>#REF!</v>
      </c>
      <c r="K989" s="66" t="e">
        <f t="shared" ca="1" si="170"/>
        <v>#REF!</v>
      </c>
      <c r="Q989" s="23"/>
      <c r="AB989" s="24"/>
      <c r="AG989" s="23"/>
      <c r="AK989" s="69" t="s">
        <v>169</v>
      </c>
      <c r="AL989" s="72">
        <v>0</v>
      </c>
      <c r="AM989" s="73" t="s">
        <v>380</v>
      </c>
      <c r="AN989" s="74">
        <v>0</v>
      </c>
      <c r="AO989" s="69" t="s">
        <v>1127</v>
      </c>
      <c r="AP989" s="72">
        <v>0</v>
      </c>
      <c r="AQ989" s="724" t="s">
        <v>1165</v>
      </c>
      <c r="AR989" s="725">
        <v>0.27200000000000002</v>
      </c>
      <c r="AS989" s="791" t="s">
        <v>1142</v>
      </c>
      <c r="AT989" s="792">
        <v>0.25700000000000001</v>
      </c>
      <c r="AU989" s="973" t="s">
        <v>1384</v>
      </c>
      <c r="AV989" s="974">
        <v>0.28299999999999997</v>
      </c>
    </row>
    <row r="990" spans="1:53" ht="18" customHeight="1" x14ac:dyDescent="0.25">
      <c r="J990" s="42" t="e">
        <f t="shared" ca="1" si="169"/>
        <v>#REF!</v>
      </c>
      <c r="K990" s="66" t="e">
        <f t="shared" ca="1" si="170"/>
        <v>#REF!</v>
      </c>
      <c r="Q990" s="23"/>
      <c r="AB990" s="24"/>
      <c r="AG990" s="23"/>
      <c r="AK990" s="69" t="s">
        <v>440</v>
      </c>
      <c r="AL990" s="72">
        <v>0.30000001192092896</v>
      </c>
      <c r="AM990" s="73" t="s">
        <v>460</v>
      </c>
      <c r="AN990" s="74">
        <v>0</v>
      </c>
      <c r="AO990" s="69" t="s">
        <v>957</v>
      </c>
      <c r="AP990" s="72">
        <v>0.25900000000000001</v>
      </c>
      <c r="AQ990" s="724" t="s">
        <v>1401</v>
      </c>
      <c r="AR990" s="725">
        <v>0</v>
      </c>
      <c r="AS990" s="791" t="s">
        <v>1143</v>
      </c>
      <c r="AT990" s="792">
        <v>0.26</v>
      </c>
      <c r="AU990" s="973" t="s">
        <v>1658</v>
      </c>
      <c r="AV990" s="974">
        <v>0.28299999999999997</v>
      </c>
    </row>
    <row r="991" spans="1:53" ht="18" customHeight="1" x14ac:dyDescent="0.25">
      <c r="J991" s="42" t="e">
        <f t="shared" ca="1" si="169"/>
        <v>#REF!</v>
      </c>
      <c r="K991" s="66" t="e">
        <f t="shared" ca="1" si="170"/>
        <v>#REF!</v>
      </c>
      <c r="Q991" s="23"/>
      <c r="AB991" s="24"/>
      <c r="AG991" s="23"/>
      <c r="AK991" s="69" t="s">
        <v>396</v>
      </c>
      <c r="AL991" s="72">
        <v>0</v>
      </c>
      <c r="AM991" s="73" t="s">
        <v>422</v>
      </c>
      <c r="AN991" s="74">
        <v>0.25</v>
      </c>
      <c r="AO991" s="69" t="s">
        <v>1128</v>
      </c>
      <c r="AP991" s="72">
        <v>0</v>
      </c>
      <c r="AQ991" s="724" t="s">
        <v>1167</v>
      </c>
      <c r="AR991" s="725">
        <v>0.27300000000000002</v>
      </c>
      <c r="AS991" s="791" t="s">
        <v>1145</v>
      </c>
      <c r="AT991" s="792">
        <v>0.25900000000000001</v>
      </c>
      <c r="AU991" s="973" t="s">
        <v>1120</v>
      </c>
      <c r="AV991" s="974">
        <v>0</v>
      </c>
    </row>
    <row r="992" spans="1:53" ht="18" customHeight="1" x14ac:dyDescent="0.25">
      <c r="J992" s="42" t="e">
        <f t="shared" ca="1" si="169"/>
        <v>#REF!</v>
      </c>
      <c r="K992" s="66" t="e">
        <f t="shared" ca="1" si="170"/>
        <v>#REF!</v>
      </c>
      <c r="Q992" s="23"/>
      <c r="AB992" s="24"/>
      <c r="AG992" s="23"/>
      <c r="AK992" s="69" t="s">
        <v>291</v>
      </c>
      <c r="AL992" s="72">
        <v>0</v>
      </c>
      <c r="AM992" s="73" t="s">
        <v>423</v>
      </c>
      <c r="AN992" s="74">
        <v>0</v>
      </c>
      <c r="AO992" s="69" t="s">
        <v>1129</v>
      </c>
      <c r="AP992" s="72">
        <v>0.22</v>
      </c>
      <c r="AQ992" s="724" t="s">
        <v>206</v>
      </c>
      <c r="AR992" s="725">
        <v>0.27300000000000002</v>
      </c>
      <c r="AS992" s="791" t="s">
        <v>1387</v>
      </c>
      <c r="AT992" s="792">
        <v>0.25600000000000001</v>
      </c>
      <c r="AU992" s="973" t="s">
        <v>1659</v>
      </c>
      <c r="AV992" s="974">
        <v>0.28299999999999997</v>
      </c>
    </row>
    <row r="993" spans="10:48" ht="18" customHeight="1" x14ac:dyDescent="0.25">
      <c r="J993" s="42" t="e">
        <f t="shared" ca="1" si="169"/>
        <v>#REF!</v>
      </c>
      <c r="K993" s="66" t="e">
        <f t="shared" ca="1" si="170"/>
        <v>#REF!</v>
      </c>
      <c r="Q993" s="23"/>
      <c r="AB993" s="24"/>
      <c r="AG993" s="23"/>
      <c r="AK993" s="69" t="s">
        <v>170</v>
      </c>
      <c r="AL993" s="72">
        <v>0</v>
      </c>
      <c r="AM993" s="73" t="s">
        <v>597</v>
      </c>
      <c r="AN993" s="74">
        <v>0.24</v>
      </c>
      <c r="AO993" s="69" t="s">
        <v>600</v>
      </c>
      <c r="AP993" s="72">
        <v>0.25900000000000001</v>
      </c>
      <c r="AQ993" s="724" t="s">
        <v>1168</v>
      </c>
      <c r="AR993" s="725">
        <v>0.26100000000000001</v>
      </c>
      <c r="AS993" s="791" t="s">
        <v>1146</v>
      </c>
      <c r="AT993" s="792">
        <v>0</v>
      </c>
      <c r="AU993" s="973" t="s">
        <v>1660</v>
      </c>
      <c r="AV993" s="974">
        <v>0.28299999999999997</v>
      </c>
    </row>
    <row r="994" spans="10:48" ht="18" customHeight="1" x14ac:dyDescent="0.25">
      <c r="J994" s="42" t="e">
        <f t="shared" ca="1" si="169"/>
        <v>#REF!</v>
      </c>
      <c r="K994" s="66" t="e">
        <f t="shared" ca="1" si="170"/>
        <v>#REF!</v>
      </c>
      <c r="Q994" s="23"/>
      <c r="AB994" s="24"/>
      <c r="AG994" s="23"/>
      <c r="AK994" s="69" t="s">
        <v>441</v>
      </c>
      <c r="AL994" s="72">
        <v>0</v>
      </c>
      <c r="AM994" s="73" t="s">
        <v>598</v>
      </c>
      <c r="AN994" s="74">
        <v>0</v>
      </c>
      <c r="AO994" s="69" t="s">
        <v>1130</v>
      </c>
      <c r="AP994" s="72">
        <v>0</v>
      </c>
      <c r="AQ994" s="724" t="s">
        <v>86</v>
      </c>
      <c r="AR994" s="725">
        <v>0.27300000000000002</v>
      </c>
      <c r="AS994" s="791" t="s">
        <v>1399</v>
      </c>
      <c r="AT994" s="792">
        <v>0</v>
      </c>
      <c r="AU994" s="973" t="s">
        <v>1122</v>
      </c>
      <c r="AV994" s="974">
        <v>0</v>
      </c>
    </row>
    <row r="995" spans="10:48" ht="18" customHeight="1" x14ac:dyDescent="0.25">
      <c r="J995" s="42" t="e">
        <f t="shared" ca="1" si="169"/>
        <v>#REF!</v>
      </c>
      <c r="K995" s="66" t="e">
        <f t="shared" ca="1" si="170"/>
        <v>#REF!</v>
      </c>
      <c r="Q995" s="23"/>
      <c r="AB995" s="24"/>
      <c r="AG995" s="23"/>
      <c r="AK995" s="69" t="s">
        <v>474</v>
      </c>
      <c r="AL995" s="72">
        <v>0</v>
      </c>
      <c r="AM995" s="73" t="s">
        <v>444</v>
      </c>
      <c r="AN995" s="74">
        <v>0</v>
      </c>
      <c r="AO995" s="69" t="s">
        <v>335</v>
      </c>
      <c r="AP995" s="72">
        <v>0</v>
      </c>
      <c r="AQ995" s="724" t="s">
        <v>0</v>
      </c>
      <c r="AR995" s="725">
        <v>0.27300000000000002</v>
      </c>
      <c r="AS995" s="791" t="s">
        <v>1400</v>
      </c>
      <c r="AT995" s="792">
        <v>0</v>
      </c>
      <c r="AU995" s="973" t="s">
        <v>1123</v>
      </c>
      <c r="AV995" s="974">
        <v>0</v>
      </c>
    </row>
    <row r="996" spans="10:48" ht="18" customHeight="1" x14ac:dyDescent="0.25">
      <c r="J996" s="42" t="e">
        <f t="shared" ca="1" si="169"/>
        <v>#REF!</v>
      </c>
      <c r="K996" s="66" t="e">
        <f t="shared" ca="1" si="170"/>
        <v>#REF!</v>
      </c>
      <c r="Q996" s="23"/>
      <c r="AB996" s="24"/>
      <c r="AG996" s="23"/>
      <c r="AK996" s="69" t="s">
        <v>442</v>
      </c>
      <c r="AL996" s="72">
        <v>0</v>
      </c>
      <c r="AM996" s="73" t="s">
        <v>281</v>
      </c>
      <c r="AN996" s="74">
        <v>0</v>
      </c>
      <c r="AO996" s="69" t="s">
        <v>1131</v>
      </c>
      <c r="AP996" s="72">
        <v>0.25900000000000001</v>
      </c>
      <c r="AS996" s="791" t="s">
        <v>1476</v>
      </c>
      <c r="AT996" s="792">
        <v>0</v>
      </c>
      <c r="AU996" s="973" t="s">
        <v>1124</v>
      </c>
      <c r="AV996" s="974">
        <v>0</v>
      </c>
    </row>
    <row r="997" spans="10:48" ht="18" customHeight="1" x14ac:dyDescent="0.25">
      <c r="J997" s="42" t="e">
        <f t="shared" ca="1" si="169"/>
        <v>#REF!</v>
      </c>
      <c r="K997" s="66" t="e">
        <f t="shared" ca="1" si="170"/>
        <v>#REF!</v>
      </c>
      <c r="Q997" s="23"/>
      <c r="AB997" s="24"/>
      <c r="AG997" s="23"/>
      <c r="AK997" s="69" t="s">
        <v>475</v>
      </c>
      <c r="AL997" s="72">
        <v>0</v>
      </c>
      <c r="AM997" s="73" t="s">
        <v>282</v>
      </c>
      <c r="AN997" s="74">
        <v>0</v>
      </c>
      <c r="AO997" s="69" t="s">
        <v>1132</v>
      </c>
      <c r="AP997" s="72">
        <v>0</v>
      </c>
      <c r="AS997" s="791" t="s">
        <v>1147</v>
      </c>
      <c r="AT997" s="792">
        <v>0</v>
      </c>
      <c r="AU997" s="973" t="s">
        <v>1126</v>
      </c>
      <c r="AV997" s="974">
        <v>0.28100000000000003</v>
      </c>
    </row>
    <row r="998" spans="10:48" ht="18" customHeight="1" x14ac:dyDescent="0.25">
      <c r="J998" s="42" t="e">
        <f t="shared" ref="J998:J1050" ca="1" si="171">INDIRECT("_Com"&amp;$D$8)</f>
        <v>#REF!</v>
      </c>
      <c r="K998" s="66" t="e">
        <f t="shared" ref="K998:K1050" ca="1" si="172">INDIRECT("_Mix"&amp;$D$8)</f>
        <v>#REF!</v>
      </c>
      <c r="Q998" s="23"/>
      <c r="AB998" s="24"/>
      <c r="AG998" s="23"/>
      <c r="AK998" s="69" t="s">
        <v>426</v>
      </c>
      <c r="AL998" s="72">
        <v>0</v>
      </c>
      <c r="AM998" s="73" t="s">
        <v>283</v>
      </c>
      <c r="AN998" s="74">
        <v>0</v>
      </c>
      <c r="AO998" s="69" t="s">
        <v>1133</v>
      </c>
      <c r="AP998" s="72">
        <v>0.25900000000000001</v>
      </c>
      <c r="AS998" s="791" t="s">
        <v>1148</v>
      </c>
      <c r="AT998" s="792">
        <v>0.25900000000000001</v>
      </c>
      <c r="AU998" s="973" t="s">
        <v>1661</v>
      </c>
      <c r="AV998" s="974">
        <v>0</v>
      </c>
    </row>
    <row r="999" spans="10:48" ht="18" customHeight="1" x14ac:dyDescent="0.25">
      <c r="J999" s="42" t="e">
        <f t="shared" ca="1" si="171"/>
        <v>#REF!</v>
      </c>
      <c r="K999" s="66" t="e">
        <f t="shared" ca="1" si="172"/>
        <v>#REF!</v>
      </c>
      <c r="Q999" s="23"/>
      <c r="AB999" s="24"/>
      <c r="AG999" s="23"/>
      <c r="AK999" s="69" t="s">
        <v>293</v>
      </c>
      <c r="AL999" s="72">
        <v>5.000000074505806E-2</v>
      </c>
      <c r="AM999" s="73" t="s">
        <v>313</v>
      </c>
      <c r="AN999" s="74">
        <v>0.02</v>
      </c>
      <c r="AO999" s="69" t="s">
        <v>1134</v>
      </c>
      <c r="AP999" s="72">
        <v>0</v>
      </c>
      <c r="AS999" s="791" t="s">
        <v>1477</v>
      </c>
      <c r="AT999" s="792">
        <v>0.26</v>
      </c>
      <c r="AU999" s="973" t="s">
        <v>1385</v>
      </c>
      <c r="AV999" s="974">
        <v>0.28299999999999997</v>
      </c>
    </row>
    <row r="1000" spans="10:48" ht="18" customHeight="1" x14ac:dyDescent="0.25">
      <c r="J1000" s="42" t="e">
        <f t="shared" ca="1" si="171"/>
        <v>#REF!</v>
      </c>
      <c r="K1000" s="66" t="e">
        <f t="shared" ca="1" si="172"/>
        <v>#REF!</v>
      </c>
      <c r="Q1000" s="23"/>
      <c r="AB1000" s="24"/>
      <c r="AG1000" s="23"/>
      <c r="AK1000" s="69" t="s">
        <v>389</v>
      </c>
      <c r="AL1000" s="72">
        <v>0.27000001072883606</v>
      </c>
      <c r="AM1000" s="73" t="s">
        <v>284</v>
      </c>
      <c r="AN1000" s="74">
        <v>0</v>
      </c>
      <c r="AO1000" s="69" t="s">
        <v>1135</v>
      </c>
      <c r="AP1000" s="72">
        <v>0</v>
      </c>
      <c r="AS1000" s="791" t="s">
        <v>1152</v>
      </c>
      <c r="AT1000" s="792">
        <v>0.26</v>
      </c>
      <c r="AU1000" s="973" t="s">
        <v>1129</v>
      </c>
      <c r="AV1000" s="974">
        <v>0.28299999999999997</v>
      </c>
    </row>
    <row r="1001" spans="10:48" ht="18" customHeight="1" x14ac:dyDescent="0.25">
      <c r="J1001" s="42" t="e">
        <f t="shared" ca="1" si="171"/>
        <v>#REF!</v>
      </c>
      <c r="K1001" s="66" t="e">
        <f t="shared" ca="1" si="172"/>
        <v>#REF!</v>
      </c>
      <c r="Q1001" s="23"/>
      <c r="AB1001" s="24"/>
      <c r="AG1001" s="23"/>
      <c r="AK1001" s="69" t="s">
        <v>206</v>
      </c>
      <c r="AL1001" s="72">
        <v>0.2800000011920929</v>
      </c>
      <c r="AM1001" s="73" t="s">
        <v>285</v>
      </c>
      <c r="AN1001" s="74">
        <v>0</v>
      </c>
      <c r="AO1001" s="69" t="s">
        <v>1136</v>
      </c>
      <c r="AP1001" s="72">
        <v>0.246</v>
      </c>
      <c r="AS1001" s="791" t="s">
        <v>1154</v>
      </c>
      <c r="AT1001" s="792">
        <v>0</v>
      </c>
      <c r="AU1001" s="973" t="s">
        <v>600</v>
      </c>
      <c r="AV1001" s="974">
        <v>0</v>
      </c>
    </row>
    <row r="1002" spans="10:48" ht="18" customHeight="1" x14ac:dyDescent="0.25">
      <c r="J1002" s="42" t="e">
        <f t="shared" ca="1" si="171"/>
        <v>#REF!</v>
      </c>
      <c r="K1002" s="66" t="e">
        <f t="shared" ca="1" si="172"/>
        <v>#REF!</v>
      </c>
      <c r="Q1002" s="23"/>
      <c r="AB1002" s="24"/>
      <c r="AG1002" s="23"/>
      <c r="AK1002" s="69" t="s">
        <v>295</v>
      </c>
      <c r="AL1002" s="72">
        <v>0.20999999344348907</v>
      </c>
      <c r="AM1002" s="73" t="s">
        <v>599</v>
      </c>
      <c r="AN1002" s="74">
        <v>0</v>
      </c>
      <c r="AO1002" s="69" t="s">
        <v>1137</v>
      </c>
      <c r="AP1002" s="72">
        <v>9.1999999999999998E-2</v>
      </c>
      <c r="AS1002" s="791" t="s">
        <v>1155</v>
      </c>
      <c r="AT1002" s="792">
        <v>0</v>
      </c>
      <c r="AU1002" s="973" t="s">
        <v>1662</v>
      </c>
      <c r="AV1002" s="974">
        <v>6.0000000000000001E-3</v>
      </c>
    </row>
    <row r="1003" spans="10:48" ht="18" customHeight="1" x14ac:dyDescent="0.25">
      <c r="J1003" s="42" t="e">
        <f t="shared" ca="1" si="171"/>
        <v>#REF!</v>
      </c>
      <c r="K1003" s="66" t="e">
        <f t="shared" ca="1" si="172"/>
        <v>#REF!</v>
      </c>
      <c r="Q1003" s="23"/>
      <c r="AB1003" s="24"/>
      <c r="AG1003" s="23"/>
      <c r="AK1003" s="69" t="s">
        <v>347</v>
      </c>
      <c r="AL1003" s="72">
        <v>0</v>
      </c>
      <c r="AM1003" s="73" t="s">
        <v>286</v>
      </c>
      <c r="AN1003" s="74">
        <v>0</v>
      </c>
      <c r="AO1003" s="69" t="s">
        <v>1138</v>
      </c>
      <c r="AP1003" s="72">
        <v>0.25900000000000001</v>
      </c>
      <c r="AS1003" s="791" t="s">
        <v>607</v>
      </c>
      <c r="AT1003" s="792">
        <v>0.26</v>
      </c>
      <c r="AU1003" s="973" t="s">
        <v>1130</v>
      </c>
      <c r="AV1003" s="974">
        <v>0</v>
      </c>
    </row>
    <row r="1004" spans="10:48" ht="18" customHeight="1" x14ac:dyDescent="0.25">
      <c r="J1004" s="42" t="e">
        <f t="shared" ca="1" si="171"/>
        <v>#REF!</v>
      </c>
      <c r="K1004" s="66" t="e">
        <f t="shared" ca="1" si="172"/>
        <v>#REF!</v>
      </c>
      <c r="Q1004" s="23"/>
      <c r="AB1004" s="24"/>
      <c r="AG1004" s="23"/>
      <c r="AK1004" s="75" t="s">
        <v>86</v>
      </c>
      <c r="AL1004" s="72">
        <v>0.31000000238418579</v>
      </c>
      <c r="AM1004" s="73" t="s">
        <v>314</v>
      </c>
      <c r="AN1004" s="74">
        <v>0.22</v>
      </c>
      <c r="AO1004" s="69" t="s">
        <v>1139</v>
      </c>
      <c r="AP1004" s="72">
        <v>1.4E-2</v>
      </c>
      <c r="AS1004" s="791" t="s">
        <v>1156</v>
      </c>
      <c r="AT1004" s="792">
        <v>0.26</v>
      </c>
      <c r="AU1004" s="973" t="s">
        <v>1131</v>
      </c>
      <c r="AV1004" s="974">
        <v>0.28299999999999997</v>
      </c>
    </row>
    <row r="1005" spans="10:48" ht="18" customHeight="1" x14ac:dyDescent="0.25">
      <c r="J1005" s="42" t="e">
        <f t="shared" ca="1" si="171"/>
        <v>#REF!</v>
      </c>
      <c r="K1005" s="66" t="e">
        <f t="shared" ca="1" si="172"/>
        <v>#REF!</v>
      </c>
      <c r="Q1005" s="23"/>
      <c r="AB1005" s="24"/>
      <c r="AG1005" s="23"/>
      <c r="AK1005" s="75" t="s">
        <v>0</v>
      </c>
      <c r="AL1005" s="72">
        <v>0.31000000238418579</v>
      </c>
      <c r="AM1005" s="73" t="s">
        <v>333</v>
      </c>
      <c r="AN1005" s="74">
        <v>0.24</v>
      </c>
      <c r="AO1005" s="69" t="s">
        <v>1140</v>
      </c>
      <c r="AP1005" s="72">
        <v>0.25900000000000001</v>
      </c>
      <c r="AS1005" s="791" t="s">
        <v>1157</v>
      </c>
      <c r="AT1005" s="792">
        <v>0</v>
      </c>
      <c r="AU1005" s="973" t="s">
        <v>1132</v>
      </c>
      <c r="AV1005" s="974">
        <v>0.27100000000000002</v>
      </c>
    </row>
    <row r="1006" spans="10:48" ht="18" customHeight="1" x14ac:dyDescent="0.25">
      <c r="J1006" s="42" t="e">
        <f t="shared" ca="1" si="171"/>
        <v>#REF!</v>
      </c>
      <c r="K1006" s="66" t="e">
        <f t="shared" ca="1" si="172"/>
        <v>#REF!</v>
      </c>
      <c r="Q1006" s="23"/>
      <c r="AC1006" s="24"/>
      <c r="AG1006" s="23"/>
      <c r="AM1006" s="73" t="s">
        <v>600</v>
      </c>
      <c r="AN1006" s="74">
        <v>0</v>
      </c>
      <c r="AO1006" s="69" t="s">
        <v>1141</v>
      </c>
      <c r="AP1006" s="72">
        <v>0.252</v>
      </c>
      <c r="AS1006" s="791" t="s">
        <v>1158</v>
      </c>
      <c r="AT1006" s="792">
        <v>0.249</v>
      </c>
      <c r="AU1006" s="973" t="s">
        <v>1135</v>
      </c>
      <c r="AV1006" s="974">
        <v>7.3999999999999996E-2</v>
      </c>
    </row>
    <row r="1007" spans="10:48" ht="18" customHeight="1" x14ac:dyDescent="0.25">
      <c r="J1007" s="42" t="e">
        <f t="shared" ca="1" si="171"/>
        <v>#REF!</v>
      </c>
      <c r="K1007" s="66" t="e">
        <f t="shared" ca="1" si="172"/>
        <v>#REF!</v>
      </c>
      <c r="Q1007" s="23"/>
      <c r="W1007" s="24"/>
      <c r="X1007" s="24"/>
      <c r="Y1007" s="24"/>
      <c r="Z1007" s="24"/>
      <c r="AA1007" s="24"/>
      <c r="AB1007" s="24"/>
      <c r="AC1007" s="24"/>
      <c r="AD1007" s="24"/>
      <c r="AE1007" s="24"/>
      <c r="AF1007" s="24"/>
      <c r="AH1007" s="24"/>
      <c r="AI1007" s="24"/>
      <c r="AJ1007" s="24"/>
      <c r="AK1007" s="24"/>
      <c r="AL1007" s="24"/>
      <c r="AM1007" s="73" t="s">
        <v>200</v>
      </c>
      <c r="AN1007" s="74">
        <v>0</v>
      </c>
      <c r="AO1007" s="69" t="s">
        <v>1142</v>
      </c>
      <c r="AP1007" s="72">
        <v>0.254</v>
      </c>
      <c r="AS1007" s="791" t="s">
        <v>1159</v>
      </c>
      <c r="AT1007" s="792">
        <v>0.247</v>
      </c>
      <c r="AU1007" s="973" t="s">
        <v>1136</v>
      </c>
      <c r="AV1007" s="974">
        <v>0</v>
      </c>
    </row>
    <row r="1008" spans="10:48" ht="18" customHeight="1" x14ac:dyDescent="0.25">
      <c r="J1008" s="42" t="e">
        <f t="shared" ca="1" si="171"/>
        <v>#REF!</v>
      </c>
      <c r="K1008" s="66" t="e">
        <f t="shared" ca="1" si="172"/>
        <v>#REF!</v>
      </c>
      <c r="Q1008" s="23"/>
      <c r="AC1008" s="24"/>
      <c r="AG1008" s="23"/>
      <c r="AM1008" s="73" t="s">
        <v>288</v>
      </c>
      <c r="AN1008" s="74">
        <v>0</v>
      </c>
      <c r="AO1008" s="69" t="s">
        <v>1143</v>
      </c>
      <c r="AP1008" s="72">
        <v>0.25900000000000001</v>
      </c>
      <c r="AS1008" s="791" t="s">
        <v>396</v>
      </c>
      <c r="AT1008" s="792">
        <v>0</v>
      </c>
      <c r="AU1008" s="973" t="s">
        <v>1474</v>
      </c>
      <c r="AV1008" s="974">
        <v>0</v>
      </c>
    </row>
    <row r="1009" spans="10:48" ht="18" customHeight="1" x14ac:dyDescent="0.25">
      <c r="J1009" s="42" t="e">
        <f t="shared" ca="1" si="171"/>
        <v>#REF!</v>
      </c>
      <c r="K1009" s="66" t="e">
        <f t="shared" ca="1" si="172"/>
        <v>#REF!</v>
      </c>
      <c r="Q1009" s="23"/>
      <c r="AC1009" s="24"/>
      <c r="AG1009" s="23"/>
      <c r="AM1009" s="73" t="s">
        <v>601</v>
      </c>
      <c r="AN1009" s="74">
        <v>0</v>
      </c>
      <c r="AO1009" s="69" t="s">
        <v>1144</v>
      </c>
      <c r="AP1009" s="72">
        <v>0.25900000000000001</v>
      </c>
      <c r="AS1009" s="791" t="s">
        <v>1478</v>
      </c>
      <c r="AT1009" s="792">
        <v>0.26</v>
      </c>
      <c r="AU1009" s="973" t="s">
        <v>1475</v>
      </c>
      <c r="AV1009" s="974">
        <v>0</v>
      </c>
    </row>
    <row r="1010" spans="10:48" ht="18" customHeight="1" x14ac:dyDescent="0.25">
      <c r="J1010" s="42" t="e">
        <f t="shared" ca="1" si="171"/>
        <v>#REF!</v>
      </c>
      <c r="K1010" s="66" t="e">
        <f t="shared" ca="1" si="172"/>
        <v>#REF!</v>
      </c>
      <c r="Q1010" s="23"/>
      <c r="AC1010" s="24"/>
      <c r="AG1010" s="23"/>
      <c r="AM1010" s="73" t="s">
        <v>201</v>
      </c>
      <c r="AN1010" s="74">
        <v>0</v>
      </c>
      <c r="AO1010" s="69" t="s">
        <v>1145</v>
      </c>
      <c r="AP1010" s="72">
        <v>0.25800000000000001</v>
      </c>
      <c r="AS1010" s="791" t="s">
        <v>1161</v>
      </c>
      <c r="AT1010" s="792">
        <v>0</v>
      </c>
      <c r="AU1010" s="973" t="s">
        <v>1138</v>
      </c>
      <c r="AV1010" s="974">
        <v>0.28100000000000003</v>
      </c>
    </row>
    <row r="1011" spans="10:48" ht="18" customHeight="1" x14ac:dyDescent="0.25">
      <c r="J1011" s="42" t="e">
        <f t="shared" ca="1" si="171"/>
        <v>#REF!</v>
      </c>
      <c r="K1011" s="66" t="e">
        <f t="shared" ca="1" si="172"/>
        <v>#REF!</v>
      </c>
      <c r="Q1011" s="23"/>
      <c r="AC1011" s="24"/>
      <c r="AG1011" s="23"/>
      <c r="AM1011" s="73" t="s">
        <v>424</v>
      </c>
      <c r="AN1011" s="74">
        <v>0</v>
      </c>
      <c r="AO1011" s="69" t="s">
        <v>1146</v>
      </c>
      <c r="AP1011" s="72">
        <v>0</v>
      </c>
      <c r="AS1011" s="791" t="s">
        <v>1165</v>
      </c>
      <c r="AT1011" s="792">
        <v>0.26</v>
      </c>
      <c r="AU1011" s="973" t="s">
        <v>1140</v>
      </c>
      <c r="AV1011" s="974">
        <v>0.26600000000000001</v>
      </c>
    </row>
    <row r="1012" spans="10:48" ht="18" customHeight="1" x14ac:dyDescent="0.25">
      <c r="J1012" s="42" t="e">
        <f t="shared" ca="1" si="171"/>
        <v>#REF!</v>
      </c>
      <c r="K1012" s="66" t="e">
        <f t="shared" ca="1" si="172"/>
        <v>#REF!</v>
      </c>
      <c r="Q1012" s="23"/>
      <c r="AC1012" s="24"/>
      <c r="AG1012" s="23"/>
      <c r="AM1012" s="73" t="s">
        <v>464</v>
      </c>
      <c r="AN1012" s="74">
        <v>0.02</v>
      </c>
      <c r="AO1012" s="69" t="s">
        <v>1147</v>
      </c>
      <c r="AP1012" s="72">
        <v>0</v>
      </c>
      <c r="AS1012" s="791" t="s">
        <v>1401</v>
      </c>
      <c r="AT1012" s="792">
        <v>0</v>
      </c>
      <c r="AU1012" s="973" t="s">
        <v>1141</v>
      </c>
      <c r="AV1012" s="974">
        <v>0</v>
      </c>
    </row>
    <row r="1013" spans="10:48" ht="18" customHeight="1" x14ac:dyDescent="0.25">
      <c r="J1013" s="42" t="e">
        <f t="shared" ca="1" si="171"/>
        <v>#REF!</v>
      </c>
      <c r="K1013" s="66" t="e">
        <f t="shared" ca="1" si="172"/>
        <v>#REF!</v>
      </c>
      <c r="Q1013" s="23"/>
      <c r="AC1013" s="24"/>
      <c r="AG1013" s="23"/>
      <c r="AM1013" s="73" t="s">
        <v>382</v>
      </c>
      <c r="AN1013" s="74">
        <v>0.01</v>
      </c>
      <c r="AO1013" s="69" t="s">
        <v>1148</v>
      </c>
      <c r="AP1013" s="72">
        <v>0.245</v>
      </c>
      <c r="AS1013" s="791" t="s">
        <v>1167</v>
      </c>
      <c r="AT1013" s="792">
        <v>0.26</v>
      </c>
      <c r="AU1013" s="973" t="s">
        <v>1142</v>
      </c>
      <c r="AV1013" s="974">
        <v>0.28299999999999997</v>
      </c>
    </row>
    <row r="1014" spans="10:48" ht="18" customHeight="1" x14ac:dyDescent="0.25">
      <c r="J1014" s="42" t="e">
        <f t="shared" ca="1" si="171"/>
        <v>#REF!</v>
      </c>
      <c r="K1014" s="66" t="e">
        <f t="shared" ca="1" si="172"/>
        <v>#REF!</v>
      </c>
      <c r="Q1014" s="23"/>
      <c r="AC1014" s="24"/>
      <c r="AG1014" s="23"/>
      <c r="AM1014" s="73" t="s">
        <v>473</v>
      </c>
      <c r="AN1014" s="74">
        <v>0.21</v>
      </c>
      <c r="AO1014" s="69" t="s">
        <v>1149</v>
      </c>
      <c r="AP1014" s="72">
        <v>0</v>
      </c>
      <c r="AS1014" s="791" t="s">
        <v>206</v>
      </c>
      <c r="AT1014" s="792">
        <v>0.26</v>
      </c>
      <c r="AU1014" s="973" t="s">
        <v>1143</v>
      </c>
      <c r="AV1014" s="974">
        <v>0.28199999999999997</v>
      </c>
    </row>
    <row r="1015" spans="10:48" ht="18" customHeight="1" x14ac:dyDescent="0.25">
      <c r="J1015" s="42" t="e">
        <f t="shared" ca="1" si="171"/>
        <v>#REF!</v>
      </c>
      <c r="K1015" s="66" t="e">
        <f t="shared" ca="1" si="172"/>
        <v>#REF!</v>
      </c>
      <c r="Q1015" s="23"/>
      <c r="AC1015" s="24"/>
      <c r="AG1015" s="23"/>
      <c r="AM1015" s="73" t="s">
        <v>289</v>
      </c>
      <c r="AN1015" s="74">
        <v>0.24</v>
      </c>
      <c r="AO1015" s="69" t="s">
        <v>1150</v>
      </c>
      <c r="AP1015" s="72">
        <v>0</v>
      </c>
      <c r="AS1015" s="791" t="s">
        <v>1168</v>
      </c>
      <c r="AT1015" s="792">
        <v>0.254</v>
      </c>
      <c r="AU1015" s="973" t="s">
        <v>1663</v>
      </c>
      <c r="AV1015" s="974">
        <v>0</v>
      </c>
    </row>
    <row r="1016" spans="10:48" ht="18" customHeight="1" x14ac:dyDescent="0.25">
      <c r="J1016" s="42" t="e">
        <f t="shared" ca="1" si="171"/>
        <v>#REF!</v>
      </c>
      <c r="K1016" s="66" t="e">
        <f t="shared" ca="1" si="172"/>
        <v>#REF!</v>
      </c>
      <c r="Q1016" s="23"/>
      <c r="AC1016" s="24"/>
      <c r="AG1016" s="23"/>
      <c r="AM1016" s="73" t="s">
        <v>202</v>
      </c>
      <c r="AN1016" s="74">
        <v>0.05</v>
      </c>
      <c r="AO1016" s="69" t="s">
        <v>1151</v>
      </c>
      <c r="AP1016" s="72">
        <v>0</v>
      </c>
      <c r="AS1016" s="791" t="s">
        <v>86</v>
      </c>
      <c r="AT1016" s="792">
        <v>0.26</v>
      </c>
      <c r="AU1016" s="973" t="s">
        <v>1387</v>
      </c>
      <c r="AV1016" s="974">
        <v>0.219</v>
      </c>
    </row>
    <row r="1017" spans="10:48" ht="18" customHeight="1" x14ac:dyDescent="0.25">
      <c r="J1017" s="42" t="e">
        <f t="shared" ca="1" si="171"/>
        <v>#REF!</v>
      </c>
      <c r="K1017" s="66" t="e">
        <f t="shared" ca="1" si="172"/>
        <v>#REF!</v>
      </c>
      <c r="Q1017" s="23"/>
      <c r="AC1017" s="24"/>
      <c r="AG1017" s="23"/>
      <c r="AM1017" s="73" t="s">
        <v>394</v>
      </c>
      <c r="AN1017" s="74">
        <v>0</v>
      </c>
      <c r="AO1017" s="69" t="s">
        <v>1152</v>
      </c>
      <c r="AP1017" s="72">
        <v>0.20100000000000001</v>
      </c>
      <c r="AS1017" s="791" t="s">
        <v>0</v>
      </c>
      <c r="AT1017" s="792">
        <v>0.26</v>
      </c>
      <c r="AU1017" s="973" t="s">
        <v>1146</v>
      </c>
      <c r="AV1017" s="974">
        <v>0</v>
      </c>
    </row>
    <row r="1018" spans="10:48" ht="18" customHeight="1" x14ac:dyDescent="0.25">
      <c r="J1018" s="42" t="e">
        <f t="shared" ca="1" si="171"/>
        <v>#REF!</v>
      </c>
      <c r="K1018" s="66" t="e">
        <f t="shared" ca="1" si="172"/>
        <v>#REF!</v>
      </c>
      <c r="Q1018" s="23"/>
      <c r="AC1018" s="24"/>
      <c r="AG1018" s="23"/>
      <c r="AM1018" s="73" t="s">
        <v>602</v>
      </c>
      <c r="AN1018" s="74">
        <v>0.24</v>
      </c>
      <c r="AO1018" s="69" t="s">
        <v>1153</v>
      </c>
      <c r="AP1018" s="72">
        <v>8.5999999999999993E-2</v>
      </c>
      <c r="AU1018" s="973" t="s">
        <v>1400</v>
      </c>
      <c r="AV1018" s="974">
        <v>0</v>
      </c>
    </row>
    <row r="1019" spans="10:48" ht="18" customHeight="1" x14ac:dyDescent="0.25">
      <c r="J1019" s="42" t="e">
        <f t="shared" ca="1" si="171"/>
        <v>#REF!</v>
      </c>
      <c r="K1019" s="66" t="e">
        <f t="shared" ca="1" si="172"/>
        <v>#REF!</v>
      </c>
      <c r="Q1019" s="23"/>
      <c r="AC1019" s="24"/>
      <c r="AG1019" s="23"/>
      <c r="AM1019" s="73" t="s">
        <v>603</v>
      </c>
      <c r="AN1019" s="74">
        <v>0.2</v>
      </c>
      <c r="AO1019" s="69" t="s">
        <v>1154</v>
      </c>
      <c r="AP1019" s="72">
        <v>0</v>
      </c>
      <c r="AU1019" s="973" t="s">
        <v>1664</v>
      </c>
      <c r="AV1019" s="974">
        <v>0</v>
      </c>
    </row>
    <row r="1020" spans="10:48" ht="18" customHeight="1" x14ac:dyDescent="0.25">
      <c r="J1020" s="42" t="e">
        <f t="shared" ca="1" si="171"/>
        <v>#REF!</v>
      </c>
      <c r="K1020" s="66" t="e">
        <f t="shared" ca="1" si="172"/>
        <v>#REF!</v>
      </c>
      <c r="Q1020" s="23"/>
      <c r="AC1020" s="24"/>
      <c r="AG1020" s="23"/>
      <c r="AM1020" s="73" t="s">
        <v>604</v>
      </c>
      <c r="AN1020" s="74">
        <v>0</v>
      </c>
      <c r="AO1020" s="69" t="s">
        <v>1155</v>
      </c>
      <c r="AP1020" s="72">
        <v>0</v>
      </c>
      <c r="AU1020" s="973" t="s">
        <v>1147</v>
      </c>
      <c r="AV1020" s="974">
        <v>0</v>
      </c>
    </row>
    <row r="1021" spans="10:48" ht="18" customHeight="1" x14ac:dyDescent="0.25">
      <c r="J1021" s="42" t="e">
        <f t="shared" ca="1" si="171"/>
        <v>#REF!</v>
      </c>
      <c r="K1021" s="66" t="e">
        <f t="shared" ca="1" si="172"/>
        <v>#REF!</v>
      </c>
      <c r="Q1021" s="23"/>
      <c r="AC1021" s="24"/>
      <c r="AG1021" s="23"/>
      <c r="AM1021" s="73" t="s">
        <v>605</v>
      </c>
      <c r="AN1021" s="74">
        <v>0.25</v>
      </c>
      <c r="AO1021" s="69" t="s">
        <v>1156</v>
      </c>
      <c r="AP1021" s="72">
        <v>0.25900000000000001</v>
      </c>
      <c r="AU1021" s="973" t="s">
        <v>1148</v>
      </c>
      <c r="AV1021" s="974">
        <v>0.28299999999999997</v>
      </c>
    </row>
    <row r="1022" spans="10:48" ht="18" customHeight="1" x14ac:dyDescent="0.25">
      <c r="J1022" s="42" t="e">
        <f t="shared" ca="1" si="171"/>
        <v>#REF!</v>
      </c>
      <c r="K1022" s="66" t="e">
        <f t="shared" ca="1" si="172"/>
        <v>#REF!</v>
      </c>
      <c r="Q1022" s="23"/>
      <c r="AC1022" s="24"/>
      <c r="AG1022" s="23"/>
      <c r="AM1022" s="73" t="s">
        <v>43</v>
      </c>
      <c r="AN1022" s="74">
        <v>0</v>
      </c>
      <c r="AO1022" s="69" t="s">
        <v>1157</v>
      </c>
      <c r="AP1022" s="72">
        <v>0.25900000000000001</v>
      </c>
      <c r="AU1022" s="973" t="s">
        <v>1149</v>
      </c>
      <c r="AV1022" s="974">
        <v>0</v>
      </c>
    </row>
    <row r="1023" spans="10:48" ht="18" customHeight="1" x14ac:dyDescent="0.25">
      <c r="J1023" s="42" t="e">
        <f t="shared" ca="1" si="171"/>
        <v>#REF!</v>
      </c>
      <c r="K1023" s="66" t="e">
        <f t="shared" ca="1" si="172"/>
        <v>#REF!</v>
      </c>
      <c r="Q1023" s="23"/>
      <c r="AC1023" s="24"/>
      <c r="AG1023" s="23"/>
      <c r="AM1023" s="73" t="s">
        <v>383</v>
      </c>
      <c r="AN1023" s="74">
        <v>0.23</v>
      </c>
      <c r="AO1023" s="69" t="s">
        <v>1158</v>
      </c>
      <c r="AP1023" s="72">
        <v>0.25900000000000001</v>
      </c>
      <c r="AU1023" s="973" t="s">
        <v>1477</v>
      </c>
      <c r="AV1023" s="974">
        <v>0.28299999999999997</v>
      </c>
    </row>
    <row r="1024" spans="10:48" ht="18" customHeight="1" x14ac:dyDescent="0.25">
      <c r="J1024" s="42" t="e">
        <f t="shared" ca="1" si="171"/>
        <v>#REF!</v>
      </c>
      <c r="K1024" s="66" t="e">
        <f t="shared" ca="1" si="172"/>
        <v>#REF!</v>
      </c>
      <c r="Q1024" s="23"/>
      <c r="AC1024" s="24"/>
      <c r="AG1024" s="23"/>
      <c r="AM1024" s="73" t="s">
        <v>203</v>
      </c>
      <c r="AN1024" s="74">
        <v>0</v>
      </c>
      <c r="AO1024" s="69" t="s">
        <v>1159</v>
      </c>
      <c r="AP1024" s="72">
        <v>0.23300000000000001</v>
      </c>
      <c r="AU1024" s="973" t="s">
        <v>1154</v>
      </c>
      <c r="AV1024" s="974">
        <v>0</v>
      </c>
    </row>
    <row r="1025" spans="2:48" ht="18" customHeight="1" x14ac:dyDescent="0.25">
      <c r="J1025" s="42" t="e">
        <f t="shared" ca="1" si="171"/>
        <v>#REF!</v>
      </c>
      <c r="K1025" s="66" t="e">
        <f t="shared" ca="1" si="172"/>
        <v>#REF!</v>
      </c>
      <c r="Q1025" s="23"/>
      <c r="AC1025" s="24"/>
      <c r="AG1025" s="23"/>
      <c r="AM1025" s="73" t="s">
        <v>606</v>
      </c>
      <c r="AN1025" s="74">
        <v>0</v>
      </c>
      <c r="AO1025" s="69" t="s">
        <v>396</v>
      </c>
      <c r="AP1025" s="72">
        <v>0</v>
      </c>
      <c r="AU1025" s="973" t="s">
        <v>1155</v>
      </c>
      <c r="AV1025" s="974">
        <v>0</v>
      </c>
    </row>
    <row r="1026" spans="2:48" ht="18" customHeight="1" x14ac:dyDescent="0.25">
      <c r="J1026" s="42" t="e">
        <f t="shared" ca="1" si="171"/>
        <v>#REF!</v>
      </c>
      <c r="K1026" s="66" t="e">
        <f t="shared" ca="1" si="172"/>
        <v>#REF!</v>
      </c>
      <c r="Q1026" s="23"/>
      <c r="AC1026" s="24"/>
      <c r="AG1026" s="23"/>
      <c r="AM1026" s="73" t="s">
        <v>290</v>
      </c>
      <c r="AN1026" s="74">
        <v>0</v>
      </c>
      <c r="AO1026" s="69" t="s">
        <v>291</v>
      </c>
      <c r="AP1026" s="72">
        <v>0.191</v>
      </c>
      <c r="AU1026" s="973" t="s">
        <v>607</v>
      </c>
      <c r="AV1026" s="974">
        <v>0.28299999999999997</v>
      </c>
    </row>
    <row r="1027" spans="2:48" ht="18" customHeight="1" x14ac:dyDescent="0.25">
      <c r="J1027" s="42" t="e">
        <f t="shared" ca="1" si="171"/>
        <v>#REF!</v>
      </c>
      <c r="K1027" s="66" t="e">
        <f t="shared" ca="1" si="172"/>
        <v>#REF!</v>
      </c>
      <c r="Q1027" s="23"/>
      <c r="AC1027" s="24"/>
      <c r="AG1027" s="23"/>
      <c r="AM1027" s="73" t="s">
        <v>385</v>
      </c>
      <c r="AN1027" s="74">
        <v>0</v>
      </c>
      <c r="AO1027" s="69" t="s">
        <v>1160</v>
      </c>
      <c r="AP1027" s="72">
        <v>0</v>
      </c>
      <c r="AU1027" s="973" t="s">
        <v>1156</v>
      </c>
      <c r="AV1027" s="974">
        <v>0.28299999999999997</v>
      </c>
    </row>
    <row r="1028" spans="2:48" ht="18" customHeight="1" x14ac:dyDescent="0.25">
      <c r="J1028" s="42" t="e">
        <f t="shared" ca="1" si="171"/>
        <v>#REF!</v>
      </c>
      <c r="K1028" s="66" t="e">
        <f t="shared" ca="1" si="172"/>
        <v>#REF!</v>
      </c>
      <c r="Q1028" s="23"/>
      <c r="AC1028" s="24"/>
      <c r="AG1028" s="23"/>
      <c r="AM1028" s="73" t="s">
        <v>204</v>
      </c>
      <c r="AN1028" s="74">
        <v>0</v>
      </c>
      <c r="AO1028" s="69" t="s">
        <v>1161</v>
      </c>
      <c r="AP1028" s="72">
        <v>0</v>
      </c>
      <c r="AU1028" s="973" t="s">
        <v>1157</v>
      </c>
      <c r="AV1028" s="974">
        <v>0</v>
      </c>
    </row>
    <row r="1029" spans="2:48" ht="18" customHeight="1" x14ac:dyDescent="0.25">
      <c r="J1029" s="42" t="e">
        <f t="shared" ca="1" si="171"/>
        <v>#REF!</v>
      </c>
      <c r="K1029" s="66" t="e">
        <f t="shared" ca="1" si="172"/>
        <v>#REF!</v>
      </c>
      <c r="Q1029" s="23"/>
      <c r="AC1029" s="24"/>
      <c r="AG1029" s="23"/>
      <c r="AM1029" s="73" t="s">
        <v>386</v>
      </c>
      <c r="AN1029" s="74">
        <v>0</v>
      </c>
      <c r="AO1029" s="69" t="s">
        <v>1162</v>
      </c>
      <c r="AP1029" s="72">
        <v>0</v>
      </c>
      <c r="AU1029" s="973" t="s">
        <v>1158</v>
      </c>
      <c r="AV1029" s="974">
        <v>0.28299999999999997</v>
      </c>
    </row>
    <row r="1030" spans="2:48" ht="18" customHeight="1" x14ac:dyDescent="0.25">
      <c r="J1030" s="42" t="e">
        <f t="shared" ca="1" si="171"/>
        <v>#REF!</v>
      </c>
      <c r="K1030" s="66" t="e">
        <f t="shared" ca="1" si="172"/>
        <v>#REF!</v>
      </c>
      <c r="Q1030" s="23"/>
      <c r="AC1030" s="24"/>
      <c r="AG1030" s="23"/>
      <c r="AM1030" s="73" t="s">
        <v>607</v>
      </c>
      <c r="AN1030" s="74">
        <v>0</v>
      </c>
      <c r="AO1030" s="69" t="s">
        <v>1163</v>
      </c>
      <c r="AP1030" s="72">
        <v>0.25900000000000001</v>
      </c>
      <c r="AU1030" s="973" t="s">
        <v>1665</v>
      </c>
      <c r="AV1030" s="974">
        <v>0.26</v>
      </c>
    </row>
    <row r="1031" spans="2:48" ht="18" customHeight="1" x14ac:dyDescent="0.25">
      <c r="J1031" s="42" t="e">
        <f t="shared" ca="1" si="171"/>
        <v>#REF!</v>
      </c>
      <c r="K1031" s="66" t="e">
        <f t="shared" ca="1" si="172"/>
        <v>#REF!</v>
      </c>
      <c r="Q1031" s="23"/>
      <c r="AC1031" s="24"/>
      <c r="AG1031" s="23"/>
      <c r="AM1031" s="73" t="s">
        <v>169</v>
      </c>
      <c r="AN1031" s="74">
        <v>0</v>
      </c>
      <c r="AO1031" s="69" t="s">
        <v>387</v>
      </c>
      <c r="AP1031" s="72">
        <v>0.25900000000000001</v>
      </c>
      <c r="AU1031" s="973" t="s">
        <v>396</v>
      </c>
      <c r="AV1031" s="974">
        <v>0</v>
      </c>
    </row>
    <row r="1032" spans="2:48" ht="18" customHeight="1" x14ac:dyDescent="0.25">
      <c r="J1032" s="42" t="e">
        <f t="shared" ca="1" si="171"/>
        <v>#REF!</v>
      </c>
      <c r="K1032" s="66" t="e">
        <f t="shared" ca="1" si="172"/>
        <v>#REF!</v>
      </c>
      <c r="Q1032" s="23"/>
      <c r="AC1032" s="24"/>
      <c r="AG1032" s="23"/>
      <c r="AM1032" s="73" t="s">
        <v>395</v>
      </c>
      <c r="AN1032" s="74">
        <v>0.19</v>
      </c>
      <c r="AO1032" s="69" t="s">
        <v>1164</v>
      </c>
      <c r="AP1032" s="72">
        <v>0.25800000000000001</v>
      </c>
      <c r="AU1032" s="973" t="s">
        <v>1478</v>
      </c>
      <c r="AV1032" s="974">
        <v>0.28299999999999997</v>
      </c>
    </row>
    <row r="1033" spans="2:48" ht="18" customHeight="1" x14ac:dyDescent="0.25">
      <c r="J1033" s="42" t="e">
        <f t="shared" ca="1" si="171"/>
        <v>#REF!</v>
      </c>
      <c r="K1033" s="66" t="e">
        <f t="shared" ca="1" si="172"/>
        <v>#REF!</v>
      </c>
      <c r="Q1033" s="23"/>
      <c r="AC1033" s="24"/>
      <c r="AG1033" s="23"/>
      <c r="AM1033" s="73" t="s">
        <v>396</v>
      </c>
      <c r="AN1033" s="74">
        <v>0</v>
      </c>
      <c r="AO1033" s="69" t="s">
        <v>1165</v>
      </c>
      <c r="AP1033" s="72">
        <v>0</v>
      </c>
      <c r="AU1033" s="973" t="s">
        <v>1161</v>
      </c>
      <c r="AV1033" s="974">
        <v>7.0999999999999994E-2</v>
      </c>
    </row>
    <row r="1034" spans="2:48" ht="18" customHeight="1" x14ac:dyDescent="0.25">
      <c r="J1034" s="42" t="e">
        <f t="shared" ca="1" si="171"/>
        <v>#REF!</v>
      </c>
      <c r="K1034" s="66" t="e">
        <f t="shared" ca="1" si="172"/>
        <v>#REF!</v>
      </c>
      <c r="Q1034" s="23"/>
      <c r="AC1034" s="24"/>
      <c r="AG1034" s="23"/>
      <c r="AM1034" s="73" t="s">
        <v>291</v>
      </c>
      <c r="AN1034" s="74">
        <v>0</v>
      </c>
      <c r="AO1034" s="69" t="s">
        <v>1166</v>
      </c>
      <c r="AP1034" s="72">
        <v>0</v>
      </c>
      <c r="AU1034" s="973" t="s">
        <v>1164</v>
      </c>
      <c r="AV1034" s="974">
        <v>0</v>
      </c>
    </row>
    <row r="1035" spans="2:48" ht="18" customHeight="1" x14ac:dyDescent="0.25">
      <c r="B1035" s="24"/>
      <c r="C1035" s="24"/>
      <c r="D1035" s="24"/>
      <c r="E1035" s="24"/>
      <c r="F1035" s="24"/>
      <c r="J1035" s="42" t="e">
        <f t="shared" ca="1" si="171"/>
        <v>#REF!</v>
      </c>
      <c r="K1035" s="66" t="e">
        <f t="shared" ca="1" si="172"/>
        <v>#REF!</v>
      </c>
      <c r="Q1035" s="23"/>
      <c r="AC1035" s="24"/>
      <c r="AG1035" s="23"/>
      <c r="AM1035" s="73" t="s">
        <v>608</v>
      </c>
      <c r="AN1035" s="74">
        <v>0.19</v>
      </c>
      <c r="AO1035" s="69" t="s">
        <v>1167</v>
      </c>
      <c r="AP1035" s="72">
        <v>0.25900000000000001</v>
      </c>
      <c r="AU1035" s="973" t="s">
        <v>1165</v>
      </c>
      <c r="AV1035" s="974">
        <v>0.28299999999999997</v>
      </c>
    </row>
    <row r="1036" spans="2:48" ht="18" customHeight="1" x14ac:dyDescent="0.25">
      <c r="J1036" s="42" t="e">
        <f t="shared" ca="1" si="171"/>
        <v>#REF!</v>
      </c>
      <c r="K1036" s="66" t="e">
        <f t="shared" ca="1" si="172"/>
        <v>#REF!</v>
      </c>
      <c r="Q1036" s="23"/>
      <c r="AC1036" s="24"/>
      <c r="AG1036" s="23"/>
      <c r="AM1036" s="73" t="s">
        <v>170</v>
      </c>
      <c r="AN1036" s="74">
        <v>0</v>
      </c>
      <c r="AO1036" s="69" t="s">
        <v>206</v>
      </c>
      <c r="AP1036" s="72">
        <v>0.25900000000000001</v>
      </c>
      <c r="AU1036" s="973" t="s">
        <v>1666</v>
      </c>
      <c r="AV1036" s="974">
        <v>0.26800000000000002</v>
      </c>
    </row>
    <row r="1037" spans="2:48" ht="18" customHeight="1" x14ac:dyDescent="0.25">
      <c r="J1037" s="42" t="e">
        <f t="shared" ca="1" si="171"/>
        <v>#REF!</v>
      </c>
      <c r="K1037" s="66" t="e">
        <f t="shared" ca="1" si="172"/>
        <v>#REF!</v>
      </c>
      <c r="Q1037" s="23"/>
      <c r="AC1037" s="24"/>
      <c r="AG1037" s="23"/>
      <c r="AM1037" s="73" t="s">
        <v>609</v>
      </c>
      <c r="AN1037" s="74">
        <v>0.01</v>
      </c>
      <c r="AO1037" s="69" t="s">
        <v>1168</v>
      </c>
      <c r="AP1037" s="72">
        <v>0.25900000000000001</v>
      </c>
      <c r="AU1037" s="973" t="s">
        <v>1168</v>
      </c>
      <c r="AV1037" s="974">
        <v>0.19600000000000001</v>
      </c>
    </row>
    <row r="1038" spans="2:48" ht="18" customHeight="1" x14ac:dyDescent="0.25">
      <c r="J1038" s="42" t="e">
        <f t="shared" ca="1" si="171"/>
        <v>#REF!</v>
      </c>
      <c r="K1038" s="66" t="e">
        <f t="shared" ca="1" si="172"/>
        <v>#REF!</v>
      </c>
      <c r="Q1038" s="23"/>
      <c r="AC1038" s="24"/>
      <c r="AG1038" s="23"/>
      <c r="AM1038" s="73" t="s">
        <v>610</v>
      </c>
      <c r="AN1038" s="74">
        <v>0.24</v>
      </c>
      <c r="AO1038" s="69" t="s">
        <v>1169</v>
      </c>
      <c r="AP1038" s="72">
        <v>0</v>
      </c>
      <c r="AU1038" s="985" t="s">
        <v>1667</v>
      </c>
      <c r="AV1038" s="986">
        <v>0</v>
      </c>
    </row>
    <row r="1039" spans="2:48" ht="18" customHeight="1" x14ac:dyDescent="0.25">
      <c r="J1039" s="42" t="e">
        <f t="shared" ca="1" si="171"/>
        <v>#REF!</v>
      </c>
      <c r="K1039" s="66" t="e">
        <f t="shared" ca="1" si="172"/>
        <v>#REF!</v>
      </c>
      <c r="Q1039" s="23"/>
      <c r="AC1039" s="24"/>
      <c r="AG1039" s="23"/>
      <c r="AM1039" s="73" t="s">
        <v>387</v>
      </c>
      <c r="AN1039" s="74">
        <v>0</v>
      </c>
      <c r="AO1039" s="69" t="s">
        <v>1170</v>
      </c>
      <c r="AP1039" s="72">
        <v>5.3999999999999999E-2</v>
      </c>
      <c r="AU1039" s="987" t="s">
        <v>86</v>
      </c>
      <c r="AV1039" s="988">
        <v>0.28299999999999997</v>
      </c>
    </row>
    <row r="1040" spans="2:48" ht="18" customHeight="1" x14ac:dyDescent="0.25">
      <c r="J1040" s="42" t="e">
        <f t="shared" ca="1" si="171"/>
        <v>#REF!</v>
      </c>
      <c r="K1040" s="66" t="e">
        <f t="shared" ca="1" si="172"/>
        <v>#REF!</v>
      </c>
      <c r="Q1040" s="23"/>
      <c r="AC1040" s="24"/>
      <c r="AG1040" s="23"/>
      <c r="AM1040" s="73" t="s">
        <v>611</v>
      </c>
      <c r="AN1040" s="74">
        <v>0.2</v>
      </c>
      <c r="AO1040" s="69" t="s">
        <v>86</v>
      </c>
      <c r="AP1040" s="72">
        <v>0.25900000000000001</v>
      </c>
      <c r="AU1040" s="987" t="s">
        <v>0</v>
      </c>
      <c r="AV1040" s="988">
        <v>0.28299999999999997</v>
      </c>
    </row>
    <row r="1041" spans="10:42" ht="18" customHeight="1" x14ac:dyDescent="0.25">
      <c r="J1041" s="42" t="e">
        <f t="shared" ca="1" si="171"/>
        <v>#REF!</v>
      </c>
      <c r="K1041" s="66" t="e">
        <f t="shared" ca="1" si="172"/>
        <v>#REF!</v>
      </c>
      <c r="Q1041" s="23"/>
      <c r="AC1041" s="24"/>
      <c r="AG1041" s="23"/>
      <c r="AM1041" s="73" t="s">
        <v>612</v>
      </c>
      <c r="AN1041" s="74">
        <v>0</v>
      </c>
      <c r="AO1041" s="69" t="s">
        <v>0</v>
      </c>
      <c r="AP1041" s="72">
        <v>0.25900000000000001</v>
      </c>
    </row>
    <row r="1042" spans="10:42" ht="18" customHeight="1" x14ac:dyDescent="0.25">
      <c r="J1042" s="42" t="e">
        <f t="shared" ca="1" si="171"/>
        <v>#REF!</v>
      </c>
      <c r="K1042" s="66" t="e">
        <f t="shared" ca="1" si="172"/>
        <v>#REF!</v>
      </c>
      <c r="Q1042" s="23"/>
      <c r="AC1042" s="24"/>
      <c r="AG1042" s="23"/>
      <c r="AM1042" s="73" t="s">
        <v>388</v>
      </c>
      <c r="AN1042" s="74">
        <v>0</v>
      </c>
    </row>
    <row r="1043" spans="10:42" ht="18" customHeight="1" x14ac:dyDescent="0.25">
      <c r="J1043" s="42" t="e">
        <f t="shared" ca="1" si="171"/>
        <v>#REF!</v>
      </c>
      <c r="K1043" s="66" t="e">
        <f t="shared" ca="1" si="172"/>
        <v>#REF!</v>
      </c>
      <c r="Q1043" s="23"/>
      <c r="AC1043" s="24"/>
      <c r="AG1043" s="23"/>
      <c r="AM1043" s="73" t="s">
        <v>613</v>
      </c>
      <c r="AN1043" s="74">
        <v>0</v>
      </c>
    </row>
    <row r="1044" spans="10:42" ht="18" customHeight="1" x14ac:dyDescent="0.25">
      <c r="J1044" s="42" t="e">
        <f t="shared" ca="1" si="171"/>
        <v>#REF!</v>
      </c>
      <c r="K1044" s="66" t="e">
        <f t="shared" ca="1" si="172"/>
        <v>#REF!</v>
      </c>
      <c r="Q1044" s="23"/>
      <c r="AC1044" s="24"/>
      <c r="AG1044" s="23"/>
      <c r="AM1044" s="73" t="s">
        <v>426</v>
      </c>
      <c r="AN1044" s="74">
        <v>0</v>
      </c>
    </row>
    <row r="1045" spans="10:42" ht="18" customHeight="1" x14ac:dyDescent="0.25">
      <c r="J1045" s="42" t="e">
        <f t="shared" ca="1" si="171"/>
        <v>#REF!</v>
      </c>
      <c r="K1045" s="66" t="e">
        <f t="shared" ca="1" si="172"/>
        <v>#REF!</v>
      </c>
      <c r="Q1045" s="23"/>
      <c r="AC1045" s="24"/>
      <c r="AG1045" s="23"/>
      <c r="AM1045" s="73" t="s">
        <v>389</v>
      </c>
      <c r="AN1045" s="74">
        <v>0.17</v>
      </c>
    </row>
    <row r="1046" spans="10:42" ht="18" customHeight="1" x14ac:dyDescent="0.25">
      <c r="J1046" s="42" t="e">
        <f t="shared" ca="1" si="171"/>
        <v>#REF!</v>
      </c>
      <c r="K1046" s="66" t="e">
        <f t="shared" ca="1" si="172"/>
        <v>#REF!</v>
      </c>
      <c r="Q1046" s="23"/>
      <c r="AC1046" s="24"/>
      <c r="AG1046" s="23"/>
      <c r="AM1046" s="73" t="s">
        <v>206</v>
      </c>
      <c r="AN1046" s="74">
        <v>0.25</v>
      </c>
    </row>
    <row r="1047" spans="10:42" ht="18" customHeight="1" x14ac:dyDescent="0.25">
      <c r="J1047" s="42" t="e">
        <f t="shared" ca="1" si="171"/>
        <v>#REF!</v>
      </c>
      <c r="K1047" s="66" t="e">
        <f t="shared" ca="1" si="172"/>
        <v>#REF!</v>
      </c>
      <c r="Q1047" s="23"/>
      <c r="AC1047" s="24"/>
      <c r="AG1047" s="23"/>
      <c r="AM1047" s="73" t="s">
        <v>295</v>
      </c>
      <c r="AN1047" s="74">
        <v>0.16</v>
      </c>
    </row>
    <row r="1048" spans="10:42" ht="18" customHeight="1" x14ac:dyDescent="0.25">
      <c r="J1048" s="42" t="e">
        <f t="shared" ca="1" si="171"/>
        <v>#REF!</v>
      </c>
      <c r="K1048" s="66" t="e">
        <f t="shared" ca="1" si="172"/>
        <v>#REF!</v>
      </c>
      <c r="Q1048" s="23"/>
      <c r="AC1048" s="24"/>
      <c r="AG1048" s="23"/>
      <c r="AM1048" s="73" t="s">
        <v>614</v>
      </c>
      <c r="AN1048" s="74">
        <v>0.24</v>
      </c>
    </row>
    <row r="1049" spans="10:42" ht="18" customHeight="1" x14ac:dyDescent="0.25">
      <c r="J1049" s="42" t="e">
        <f t="shared" ca="1" si="171"/>
        <v>#REF!</v>
      </c>
      <c r="K1049" s="66" t="e">
        <f t="shared" ca="1" si="172"/>
        <v>#REF!</v>
      </c>
      <c r="Q1049" s="23"/>
      <c r="AC1049" s="24"/>
      <c r="AG1049" s="23"/>
      <c r="AM1049" s="76" t="s">
        <v>86</v>
      </c>
      <c r="AN1049" s="44">
        <v>0.25</v>
      </c>
    </row>
    <row r="1050" spans="10:42" ht="18" customHeight="1" x14ac:dyDescent="0.25">
      <c r="J1050" s="42" t="e">
        <f t="shared" ca="1" si="171"/>
        <v>#REF!</v>
      </c>
      <c r="K1050" s="66" t="e">
        <f t="shared" ca="1" si="172"/>
        <v>#REF!</v>
      </c>
      <c r="Q1050" s="23"/>
      <c r="AC1050" s="24"/>
      <c r="AG1050" s="23"/>
      <c r="AM1050" s="75" t="s">
        <v>0</v>
      </c>
      <c r="AN1050" s="18">
        <v>0.25</v>
      </c>
    </row>
    <row r="1051" spans="10:42" ht="18" customHeight="1" x14ac:dyDescent="0.25">
      <c r="Q1051" s="23"/>
      <c r="AG1051" s="23"/>
    </row>
    <row r="1052" spans="10:42" ht="18" customHeight="1" x14ac:dyDescent="0.25">
      <c r="Q1052" s="23"/>
      <c r="AG1052" s="23"/>
    </row>
    <row r="1053" spans="10:42" ht="18" customHeight="1" x14ac:dyDescent="0.25">
      <c r="Q1053" s="23"/>
      <c r="AG1053" s="23"/>
    </row>
    <row r="1054" spans="10:42" ht="18" customHeight="1" x14ac:dyDescent="0.25">
      <c r="Q1054" s="23"/>
      <c r="AG1054" s="23"/>
    </row>
    <row r="1055" spans="10:42" ht="18" customHeight="1" x14ac:dyDescent="0.25">
      <c r="Q1055" s="23"/>
      <c r="AG1055" s="23"/>
    </row>
    <row r="1056" spans="10:42" ht="18" customHeight="1" x14ac:dyDescent="0.25">
      <c r="Q1056" s="23"/>
      <c r="AG1056" s="23"/>
    </row>
    <row r="1057" spans="17:33" ht="18" customHeight="1" x14ac:dyDescent="0.25">
      <c r="Q1057" s="23"/>
      <c r="AG1057" s="23"/>
    </row>
    <row r="1058" spans="17:33" ht="18" customHeight="1" x14ac:dyDescent="0.25">
      <c r="Q1058" s="23"/>
      <c r="AG1058" s="23"/>
    </row>
    <row r="1059" spans="17:33" ht="18" customHeight="1" x14ac:dyDescent="0.25">
      <c r="Q1059" s="23"/>
      <c r="AG1059" s="23"/>
    </row>
    <row r="1060" spans="17:33" ht="18" customHeight="1" x14ac:dyDescent="0.25">
      <c r="Q1060" s="23"/>
      <c r="AG1060" s="23"/>
    </row>
    <row r="1061" spans="17:33" ht="18" customHeight="1" x14ac:dyDescent="0.25">
      <c r="Q1061" s="23"/>
      <c r="AG1061" s="23"/>
    </row>
    <row r="1062" spans="17:33" ht="18" customHeight="1" x14ac:dyDescent="0.25">
      <c r="Q1062" s="23"/>
      <c r="AG1062" s="23"/>
    </row>
    <row r="1063" spans="17:33" ht="18" customHeight="1" x14ac:dyDescent="0.25">
      <c r="Q1063" s="23"/>
      <c r="AG1063" s="23"/>
    </row>
    <row r="1064" spans="17:33" ht="18" customHeight="1" x14ac:dyDescent="0.25">
      <c r="Q1064" s="23"/>
      <c r="AG1064" s="23"/>
    </row>
    <row r="1065" spans="17:33" ht="18" customHeight="1" x14ac:dyDescent="0.25">
      <c r="Q1065" s="23"/>
      <c r="AG1065" s="23"/>
    </row>
    <row r="1066" spans="17:33" ht="18" customHeight="1" x14ac:dyDescent="0.25">
      <c r="Q1066" s="23"/>
      <c r="AG1066" s="23"/>
    </row>
    <row r="1067" spans="17:33" ht="18" customHeight="1" x14ac:dyDescent="0.25">
      <c r="Q1067" s="23"/>
      <c r="AG1067" s="23"/>
    </row>
    <row r="1068" spans="17:33" ht="18" customHeight="1" x14ac:dyDescent="0.25">
      <c r="Q1068" s="23"/>
      <c r="AG1068" s="23"/>
    </row>
    <row r="1069" spans="17:33" ht="18" customHeight="1" x14ac:dyDescent="0.25">
      <c r="Q1069" s="23"/>
      <c r="AG1069" s="23"/>
    </row>
    <row r="1070" spans="17:33" ht="18" customHeight="1" x14ac:dyDescent="0.25">
      <c r="Q1070" s="23"/>
      <c r="AG1070" s="23"/>
    </row>
    <row r="1071" spans="17:33" ht="18" customHeight="1" x14ac:dyDescent="0.25">
      <c r="Q1071" s="23"/>
      <c r="AG1071" s="23"/>
    </row>
    <row r="1072" spans="17:33" ht="18" customHeight="1" x14ac:dyDescent="0.25">
      <c r="Q1072" s="23"/>
      <c r="AG1072" s="23"/>
    </row>
    <row r="1073" spans="8:41" ht="18" customHeight="1" x14ac:dyDescent="0.25">
      <c r="Q1073" s="23"/>
      <c r="AG1073" s="23"/>
    </row>
    <row r="1074" spans="8:41" ht="18" customHeight="1" x14ac:dyDescent="0.25">
      <c r="Q1074" s="23"/>
      <c r="AG1074" s="23"/>
    </row>
    <row r="1075" spans="8:41" ht="18" customHeight="1" x14ac:dyDescent="0.25">
      <c r="Q1075" s="23"/>
      <c r="AG1075" s="23"/>
    </row>
    <row r="1076" spans="8:41" ht="18" customHeight="1" x14ac:dyDescent="0.25">
      <c r="Q1076" s="23"/>
      <c r="AG1076" s="23"/>
    </row>
    <row r="1077" spans="8:41" ht="18" customHeight="1" x14ac:dyDescent="0.25">
      <c r="Q1077" s="23"/>
      <c r="AG1077" s="23"/>
    </row>
    <row r="1078" spans="8:41" ht="18" customHeight="1" x14ac:dyDescent="0.25">
      <c r="Q1078" s="23"/>
      <c r="AG1078" s="23"/>
    </row>
    <row r="1079" spans="8:41" ht="18" customHeight="1" x14ac:dyDescent="0.25">
      <c r="H1079" s="150"/>
      <c r="I1079" s="151"/>
      <c r="Q1079" s="23"/>
      <c r="AD1079" s="24"/>
      <c r="AG1079" s="23"/>
      <c r="AN1079" s="152"/>
    </row>
    <row r="1080" spans="8:41" ht="18" customHeight="1" x14ac:dyDescent="0.25">
      <c r="H1080" s="150"/>
      <c r="I1080" s="151"/>
      <c r="Q1080" s="23"/>
      <c r="AD1080" s="24"/>
      <c r="AG1080" s="23"/>
      <c r="AN1080" s="152"/>
    </row>
    <row r="1081" spans="8:41" ht="18" customHeight="1" x14ac:dyDescent="0.25">
      <c r="H1081" s="150"/>
      <c r="I1081" s="151"/>
      <c r="Q1081" s="23"/>
      <c r="AD1081" s="24"/>
      <c r="AG1081" s="23"/>
      <c r="AN1081" s="152"/>
    </row>
    <row r="1082" spans="8:41" ht="18" customHeight="1" x14ac:dyDescent="0.25">
      <c r="H1082" s="150"/>
      <c r="I1082" s="151"/>
      <c r="Q1082" s="23"/>
      <c r="AD1082" s="24"/>
      <c r="AG1082" s="23"/>
      <c r="AN1082" s="152"/>
    </row>
    <row r="1083" spans="8:41" ht="18" customHeight="1" x14ac:dyDescent="0.25">
      <c r="H1083" s="150"/>
      <c r="I1083" s="151"/>
      <c r="Q1083" s="23"/>
      <c r="AD1083" s="24"/>
      <c r="AG1083" s="23"/>
      <c r="AN1083" s="152"/>
      <c r="AO1083" s="32"/>
    </row>
    <row r="1084" spans="8:41" ht="18" customHeight="1" x14ac:dyDescent="0.25">
      <c r="H1084" s="150"/>
      <c r="I1084" s="151"/>
      <c r="Q1084" s="23"/>
      <c r="AD1084" s="24"/>
      <c r="AG1084" s="23"/>
      <c r="AN1084" s="152"/>
      <c r="AO1084" s="32"/>
    </row>
    <row r="1085" spans="8:41" ht="18" customHeight="1" x14ac:dyDescent="0.25">
      <c r="H1085" s="150"/>
      <c r="I1085" s="151"/>
      <c r="Q1085" s="23"/>
      <c r="AD1085" s="24"/>
      <c r="AG1085" s="23"/>
      <c r="AN1085" s="152"/>
      <c r="AO1085" s="32"/>
    </row>
    <row r="1086" spans="8:41" ht="18" customHeight="1" x14ac:dyDescent="0.25">
      <c r="H1086" s="150"/>
      <c r="I1086" s="151"/>
      <c r="Q1086" s="23"/>
      <c r="AD1086" s="24"/>
      <c r="AG1086" s="23"/>
      <c r="AN1086" s="152"/>
      <c r="AO1086" s="32"/>
    </row>
    <row r="1087" spans="8:41" ht="18" customHeight="1" x14ac:dyDescent="0.25">
      <c r="H1087" s="150"/>
      <c r="I1087" s="151"/>
      <c r="Q1087" s="23"/>
      <c r="AD1087" s="24"/>
      <c r="AG1087" s="23"/>
      <c r="AN1087" s="152"/>
      <c r="AO1087" s="32"/>
    </row>
    <row r="1088" spans="8:41" ht="18" customHeight="1" x14ac:dyDescent="0.25">
      <c r="H1088" s="150"/>
      <c r="I1088" s="151"/>
      <c r="Q1088" s="23"/>
      <c r="AD1088" s="24"/>
      <c r="AG1088" s="23"/>
      <c r="AN1088" s="152"/>
      <c r="AO1088" s="32"/>
    </row>
    <row r="1089" spans="1:53" ht="18" customHeight="1" x14ac:dyDescent="0.25">
      <c r="H1089" s="150"/>
      <c r="I1089" s="151"/>
      <c r="Q1089" s="23"/>
      <c r="AD1089" s="24"/>
      <c r="AG1089" s="23"/>
      <c r="AN1089" s="152"/>
      <c r="AO1089" s="32"/>
    </row>
    <row r="1090" spans="1:53" ht="18" customHeight="1" x14ac:dyDescent="0.25">
      <c r="H1090" s="150"/>
      <c r="I1090" s="151"/>
      <c r="Q1090" s="23"/>
      <c r="AD1090" s="24"/>
      <c r="AG1090" s="23"/>
      <c r="AN1090" s="152"/>
      <c r="AO1090" s="32"/>
    </row>
    <row r="1091" spans="1:53" ht="18" customHeight="1" x14ac:dyDescent="0.25">
      <c r="B1091" s="131" t="s">
        <v>703</v>
      </c>
      <c r="C1091" s="131"/>
      <c r="D1091" s="131"/>
      <c r="E1091" s="131"/>
      <c r="F1091" s="131"/>
      <c r="G1091" s="131"/>
      <c r="H1091" s="131"/>
      <c r="I1091" s="131"/>
      <c r="J1091" s="131"/>
      <c r="K1091" s="131"/>
      <c r="Q1091" s="23"/>
    </row>
    <row r="1092" spans="1:53" ht="18" customHeight="1" x14ac:dyDescent="0.25">
      <c r="B1092" s="8"/>
      <c r="C1092" s="8"/>
      <c r="D1092" s="8"/>
      <c r="E1092" s="8"/>
      <c r="F1092" s="8"/>
      <c r="G1092" s="8"/>
      <c r="H1092" s="8"/>
      <c r="I1092" s="8"/>
      <c r="J1092" s="8"/>
      <c r="K1092" s="8"/>
      <c r="Q1092" s="23"/>
    </row>
    <row r="1093" spans="1:53" ht="18" customHeight="1" x14ac:dyDescent="0.25">
      <c r="D1093" s="169" t="s">
        <v>815</v>
      </c>
      <c r="E1093" s="169" t="s">
        <v>816</v>
      </c>
      <c r="F1093" s="169" t="s">
        <v>817</v>
      </c>
      <c r="G1093" s="169" t="s">
        <v>818</v>
      </c>
      <c r="Q1093" s="23"/>
    </row>
    <row r="1094" spans="1:53" ht="18" customHeight="1" x14ac:dyDescent="0.25">
      <c r="B1094" s="23">
        <v>12</v>
      </c>
      <c r="C1094" s="123" t="s">
        <v>806</v>
      </c>
      <c r="D1094" s="179" t="s">
        <v>131</v>
      </c>
      <c r="E1094" s="179" t="s">
        <v>131</v>
      </c>
      <c r="F1094" s="179" t="s">
        <v>131</v>
      </c>
      <c r="G1094" s="170">
        <f ca="1">ROUND(H1121,2)</f>
        <v>0</v>
      </c>
      <c r="J1094" s="32"/>
      <c r="K1094" s="32"/>
      <c r="Q1094" s="23"/>
      <c r="R1094" s="24"/>
      <c r="AG1094" s="23"/>
      <c r="AH1094" s="24"/>
    </row>
    <row r="1095" spans="1:53" ht="18" customHeight="1" x14ac:dyDescent="0.25">
      <c r="A1095" s="96"/>
      <c r="B1095" s="83"/>
      <c r="C1095" s="80"/>
      <c r="D1095" s="80"/>
      <c r="E1095" s="80"/>
      <c r="F1095" s="80"/>
      <c r="G1095" s="168" t="e">
        <f>D1094+E1094*$H$13/1000+F1094*$H$14/1000</f>
        <v>#VALUE!</v>
      </c>
      <c r="H1095" s="80"/>
      <c r="J1095" s="82"/>
      <c r="K1095" s="82"/>
      <c r="L1095" s="82"/>
      <c r="M1095" s="82"/>
      <c r="N1095" s="82"/>
      <c r="O1095" s="82"/>
      <c r="P1095" s="80"/>
      <c r="Q1095" s="80"/>
      <c r="R1095" s="80"/>
      <c r="S1095" s="80"/>
      <c r="T1095" s="80"/>
      <c r="U1095" s="80"/>
      <c r="V1095" s="82"/>
      <c r="W1095" s="82"/>
      <c r="X1095" s="82"/>
      <c r="Y1095" s="82"/>
      <c r="Z1095" s="82"/>
      <c r="AA1095" s="82"/>
      <c r="AB1095" s="80"/>
      <c r="AC1095" s="80"/>
      <c r="AD1095" s="80"/>
      <c r="AE1095" s="80"/>
      <c r="AF1095" s="80"/>
      <c r="AG1095" s="80"/>
      <c r="AH1095" s="82"/>
      <c r="AI1095" s="82"/>
      <c r="AJ1095" s="82"/>
      <c r="AK1095" s="82"/>
      <c r="AL1095" s="82"/>
      <c r="AM1095" s="82"/>
      <c r="AN1095" s="80"/>
      <c r="AO1095" s="80"/>
      <c r="AP1095" s="80"/>
      <c r="AQ1095" s="80"/>
      <c r="AR1095" s="80"/>
      <c r="AS1095" s="80"/>
      <c r="AT1095" s="82"/>
      <c r="AU1095" s="82"/>
      <c r="AV1095" s="82"/>
      <c r="AW1095" s="82"/>
      <c r="AX1095" s="82"/>
      <c r="AY1095" s="82"/>
      <c r="AZ1095" s="80"/>
      <c r="BA1095" s="80"/>
    </row>
    <row r="1096" spans="1:53" ht="18" customHeight="1" x14ac:dyDescent="0.25">
      <c r="B1096" s="8"/>
      <c r="C1096" s="8"/>
      <c r="D1096" s="8"/>
      <c r="E1096" s="8"/>
      <c r="J1096" s="32"/>
      <c r="K1096" s="32"/>
      <c r="Q1096" s="23"/>
      <c r="R1096" s="24"/>
      <c r="AG1096" s="23"/>
      <c r="AH1096" s="24"/>
    </row>
    <row r="1097" spans="1:53" ht="18" customHeight="1" x14ac:dyDescent="0.25">
      <c r="B1097" s="109" t="s">
        <v>808</v>
      </c>
      <c r="F1097" s="133"/>
      <c r="J1097" s="32"/>
      <c r="K1097" s="32"/>
      <c r="Q1097" s="23"/>
      <c r="R1097" s="24"/>
      <c r="AG1097" s="23"/>
      <c r="AH1097" s="24"/>
    </row>
    <row r="1098" spans="1:53" ht="18" customHeight="1" x14ac:dyDescent="0.25">
      <c r="F1098" s="19" t="s">
        <v>771</v>
      </c>
      <c r="M1098" s="32"/>
      <c r="N1098" s="32"/>
      <c r="Q1098" s="23"/>
      <c r="R1098" s="24"/>
      <c r="AG1098" s="23"/>
      <c r="AH1098" s="24"/>
    </row>
    <row r="1099" spans="1:53" ht="18" customHeight="1" x14ac:dyDescent="0.25">
      <c r="C1099" s="94" t="s">
        <v>827</v>
      </c>
      <c r="D1099" s="94" t="s">
        <v>216</v>
      </c>
      <c r="E1099" s="94" t="s">
        <v>517</v>
      </c>
      <c r="F1099" s="94" t="s">
        <v>966</v>
      </c>
      <c r="G1099" s="94" t="s">
        <v>217</v>
      </c>
      <c r="H1099" s="94" t="s">
        <v>218</v>
      </c>
      <c r="J1099" s="122" t="s">
        <v>810</v>
      </c>
      <c r="L1099" s="18" t="s">
        <v>515</v>
      </c>
      <c r="M1099" s="18">
        <v>1</v>
      </c>
      <c r="Q1099" s="23"/>
      <c r="R1099" s="24"/>
      <c r="AG1099" s="23"/>
      <c r="AH1099" s="24"/>
    </row>
    <row r="1100" spans="1:53" ht="18" customHeight="1" x14ac:dyDescent="0.25">
      <c r="C1100" s="174" t="s">
        <v>220</v>
      </c>
      <c r="D1100" s="174"/>
      <c r="E1100" s="174"/>
      <c r="F1100" s="174"/>
      <c r="G1100" s="174"/>
      <c r="H1100" s="174" t="s">
        <v>219</v>
      </c>
      <c r="J1100" s="18">
        <f>IF(D1101="Varias comercializadoras",1,2)</f>
        <v>2</v>
      </c>
      <c r="L1100" s="18" t="s">
        <v>516</v>
      </c>
      <c r="M1100" s="18">
        <v>2</v>
      </c>
      <c r="Q1100" s="23"/>
      <c r="R1100" s="24"/>
      <c r="AG1100" s="23"/>
      <c r="AH1100" s="24"/>
    </row>
    <row r="1101" spans="1:53" ht="18" customHeight="1" x14ac:dyDescent="0.25">
      <c r="C1101" s="40" t="str">
        <f>IF(ISTEXT('7.Electricidad y otras energías'!E104),'7.Electricidad y otras energías'!E104,"")</f>
        <v/>
      </c>
      <c r="D1101" s="40">
        <f>'7.Electricidad y otras energías'!F104</f>
        <v>0</v>
      </c>
      <c r="E1101" s="40">
        <f>'7.Electricidad y otras energías'!G104</f>
        <v>0</v>
      </c>
      <c r="F1101" s="291">
        <f>'7.Electricidad y otras energías'!H104</f>
        <v>0</v>
      </c>
      <c r="G1101" s="305" t="str">
        <f t="shared" ref="G1101:G1109" ca="1" si="173">IFERROR((IF($E1101=$L$1103,$M$1103,IF($E1101=$L$1104,$M$1104,VLOOKUP(D1101,$J$805:$K$1050,2,0)))),"")</f>
        <v/>
      </c>
      <c r="H1101" s="67" t="str">
        <f t="shared" ref="H1101:H1109" ca="1" si="174">IF(ISNUMBER(F1101*G1101),F1101*G1101,"")</f>
        <v/>
      </c>
      <c r="J1101" s="18">
        <f t="shared" ref="J1101:J1118" si="175">IF(D1102="Varias comercializadoras",1,2)</f>
        <v>2</v>
      </c>
      <c r="Q1101" s="23"/>
      <c r="R1101" s="24"/>
      <c r="AG1101" s="23"/>
      <c r="AH1101" s="24"/>
    </row>
    <row r="1102" spans="1:53" ht="18" customHeight="1" x14ac:dyDescent="0.25">
      <c r="C1102" s="40" t="str">
        <f>IF(ISTEXT('7.Electricidad y otras energías'!E105),'7.Electricidad y otras energías'!E105,"")</f>
        <v/>
      </c>
      <c r="D1102" s="40">
        <f>'7.Electricidad y otras energías'!F105</f>
        <v>0</v>
      </c>
      <c r="E1102" s="40">
        <f>'7.Electricidad y otras energías'!G105</f>
        <v>0</v>
      </c>
      <c r="F1102" s="291">
        <f>'7.Electricidad y otras energías'!H105</f>
        <v>0</v>
      </c>
      <c r="G1102" s="305" t="str">
        <f t="shared" ca="1" si="173"/>
        <v/>
      </c>
      <c r="H1102" s="67" t="str">
        <f t="shared" ca="1" si="174"/>
        <v/>
      </c>
      <c r="J1102" s="18">
        <f t="shared" si="175"/>
        <v>2</v>
      </c>
      <c r="L1102" s="17" t="s">
        <v>518</v>
      </c>
      <c r="M1102" s="24"/>
      <c r="Q1102" s="23"/>
      <c r="R1102" s="24"/>
      <c r="AG1102" s="23"/>
      <c r="AH1102" s="24"/>
    </row>
    <row r="1103" spans="1:53" ht="18" customHeight="1" x14ac:dyDescent="0.25">
      <c r="C1103" s="40" t="str">
        <f>IF(ISTEXT('7.Electricidad y otras energías'!E106),'7.Electricidad y otras energías'!E106,"")</f>
        <v/>
      </c>
      <c r="D1103" s="40">
        <f>'7.Electricidad y otras energías'!F106</f>
        <v>0</v>
      </c>
      <c r="E1103" s="40">
        <f>'7.Electricidad y otras energías'!G106</f>
        <v>0</v>
      </c>
      <c r="F1103" s="291">
        <f>'7.Electricidad y otras energías'!H106</f>
        <v>0</v>
      </c>
      <c r="G1103" s="305" t="str">
        <f t="shared" ca="1" si="173"/>
        <v/>
      </c>
      <c r="H1103" s="67" t="str">
        <f t="shared" ca="1" si="174"/>
        <v/>
      </c>
      <c r="J1103" s="18">
        <f t="shared" si="175"/>
        <v>2</v>
      </c>
      <c r="L1103" s="120" t="s">
        <v>513</v>
      </c>
      <c r="M1103" s="120">
        <f>H864</f>
        <v>0</v>
      </c>
      <c r="Q1103" s="23"/>
      <c r="R1103" s="24"/>
      <c r="AG1103" s="23"/>
      <c r="AH1103" s="24"/>
    </row>
    <row r="1104" spans="1:53" ht="18" customHeight="1" x14ac:dyDescent="0.25">
      <c r="C1104" s="40" t="str">
        <f>IF(ISTEXT('7.Electricidad y otras energías'!E107),'7.Electricidad y otras energías'!E107,"")</f>
        <v/>
      </c>
      <c r="D1104" s="40">
        <f>'7.Electricidad y otras energías'!F107</f>
        <v>0</v>
      </c>
      <c r="E1104" s="40">
        <f>'7.Electricidad y otras energías'!G107</f>
        <v>0</v>
      </c>
      <c r="F1104" s="291">
        <f>'7.Electricidad y otras energías'!H107</f>
        <v>0</v>
      </c>
      <c r="G1104" s="305" t="str">
        <f t="shared" ca="1" si="173"/>
        <v/>
      </c>
      <c r="H1104" s="67" t="str">
        <f t="shared" ca="1" si="174"/>
        <v/>
      </c>
      <c r="J1104" s="18">
        <f t="shared" si="175"/>
        <v>2</v>
      </c>
      <c r="L1104" s="120" t="s">
        <v>514</v>
      </c>
      <c r="M1104" s="120">
        <f>H865</f>
        <v>0.30199999999999999</v>
      </c>
      <c r="Q1104" s="23"/>
      <c r="R1104" s="24"/>
      <c r="AG1104" s="23"/>
      <c r="AH1104" s="24"/>
    </row>
    <row r="1105" spans="3:34" ht="18" customHeight="1" x14ac:dyDescent="0.25">
      <c r="C1105" s="40" t="str">
        <f>IF(ISTEXT('7.Electricidad y otras energías'!E108),'7.Electricidad y otras energías'!E108,"")</f>
        <v/>
      </c>
      <c r="D1105" s="40">
        <f>'7.Electricidad y otras energías'!F108</f>
        <v>0</v>
      </c>
      <c r="E1105" s="40">
        <f>'7.Electricidad y otras energías'!G108</f>
        <v>0</v>
      </c>
      <c r="F1105" s="291">
        <f>'7.Electricidad y otras energías'!H108</f>
        <v>0</v>
      </c>
      <c r="G1105" s="305" t="str">
        <f t="shared" ca="1" si="173"/>
        <v/>
      </c>
      <c r="H1105" s="67" t="str">
        <f t="shared" ca="1" si="174"/>
        <v/>
      </c>
      <c r="J1105" s="18">
        <f t="shared" si="175"/>
        <v>2</v>
      </c>
      <c r="L1105" s="120" t="s">
        <v>7</v>
      </c>
      <c r="M1105" s="120" t="s">
        <v>131</v>
      </c>
      <c r="Q1105" s="23"/>
      <c r="R1105" s="24"/>
      <c r="AG1105" s="23"/>
      <c r="AH1105" s="24"/>
    </row>
    <row r="1106" spans="3:34" ht="18" customHeight="1" x14ac:dyDescent="0.25">
      <c r="C1106" s="40" t="str">
        <f>IF(ISTEXT('7.Electricidad y otras energías'!E109),'7.Electricidad y otras energías'!E109,"")</f>
        <v/>
      </c>
      <c r="D1106" s="40">
        <f>'7.Electricidad y otras energías'!F109</f>
        <v>0</v>
      </c>
      <c r="E1106" s="40">
        <f>'7.Electricidad y otras energías'!G109</f>
        <v>0</v>
      </c>
      <c r="F1106" s="291">
        <f>'7.Electricidad y otras energías'!H109</f>
        <v>0</v>
      </c>
      <c r="G1106" s="305" t="str">
        <f t="shared" ca="1" si="173"/>
        <v/>
      </c>
      <c r="H1106" s="67" t="str">
        <f t="shared" ca="1" si="174"/>
        <v/>
      </c>
      <c r="J1106" s="18">
        <f t="shared" si="175"/>
        <v>2</v>
      </c>
      <c r="L1106" s="32"/>
      <c r="M1106" s="32"/>
      <c r="Q1106" s="23"/>
      <c r="R1106" s="24"/>
      <c r="AG1106" s="23"/>
      <c r="AH1106" s="24"/>
    </row>
    <row r="1107" spans="3:34" ht="18" customHeight="1" x14ac:dyDescent="0.25">
      <c r="C1107" s="40" t="str">
        <f>IF(ISTEXT('7.Electricidad y otras energías'!E110),'7.Electricidad y otras energías'!E110,"")</f>
        <v/>
      </c>
      <c r="D1107" s="40">
        <f>'7.Electricidad y otras energías'!F110</f>
        <v>0</v>
      </c>
      <c r="E1107" s="40">
        <f>'7.Electricidad y otras energías'!G110</f>
        <v>0</v>
      </c>
      <c r="F1107" s="291">
        <f>'7.Electricidad y otras energías'!H110</f>
        <v>0</v>
      </c>
      <c r="G1107" s="305" t="str">
        <f t="shared" ca="1" si="173"/>
        <v/>
      </c>
      <c r="H1107" s="67" t="str">
        <f t="shared" ca="1" si="174"/>
        <v/>
      </c>
      <c r="J1107" s="18">
        <f t="shared" si="175"/>
        <v>2</v>
      </c>
      <c r="L1107" s="32"/>
      <c r="M1107" s="32"/>
      <c r="Q1107" s="23"/>
      <c r="R1107" s="24"/>
      <c r="AG1107" s="23"/>
      <c r="AH1107" s="24"/>
    </row>
    <row r="1108" spans="3:34" ht="18" customHeight="1" x14ac:dyDescent="0.25">
      <c r="C1108" s="40" t="str">
        <f>IF(ISTEXT('7.Electricidad y otras energías'!E111),'7.Electricidad y otras energías'!E111,"")</f>
        <v/>
      </c>
      <c r="D1108" s="40">
        <f>'7.Electricidad y otras energías'!F111</f>
        <v>0</v>
      </c>
      <c r="E1108" s="40">
        <f>'7.Electricidad y otras energías'!G111</f>
        <v>0</v>
      </c>
      <c r="F1108" s="291">
        <f>'7.Electricidad y otras energías'!H111</f>
        <v>0</v>
      </c>
      <c r="G1108" s="305" t="str">
        <f t="shared" ca="1" si="173"/>
        <v/>
      </c>
      <c r="H1108" s="67" t="str">
        <f t="shared" ca="1" si="174"/>
        <v/>
      </c>
      <c r="J1108" s="18">
        <f t="shared" si="175"/>
        <v>2</v>
      </c>
      <c r="L1108" s="32"/>
      <c r="M1108" s="32"/>
      <c r="Q1108" s="23"/>
      <c r="R1108" s="24"/>
      <c r="AG1108" s="23"/>
      <c r="AH1108" s="24"/>
    </row>
    <row r="1109" spans="3:34" ht="18" customHeight="1" x14ac:dyDescent="0.25">
      <c r="C1109" s="40" t="str">
        <f>IF(ISTEXT('7.Electricidad y otras energías'!E112),'7.Electricidad y otras energías'!E112,"")</f>
        <v/>
      </c>
      <c r="D1109" s="40">
        <f>'7.Electricidad y otras energías'!F112</f>
        <v>0</v>
      </c>
      <c r="E1109" s="40">
        <f>'7.Electricidad y otras energías'!G112</f>
        <v>0</v>
      </c>
      <c r="F1109" s="291">
        <f>'7.Electricidad y otras energías'!H112</f>
        <v>0</v>
      </c>
      <c r="G1109" s="305" t="str">
        <f t="shared" ca="1" si="173"/>
        <v/>
      </c>
      <c r="H1109" s="67" t="str">
        <f t="shared" ca="1" si="174"/>
        <v/>
      </c>
      <c r="J1109" s="18">
        <f t="shared" si="175"/>
        <v>2</v>
      </c>
      <c r="L1109" s="32"/>
      <c r="M1109" s="32"/>
      <c r="Q1109" s="23"/>
      <c r="R1109" s="24"/>
      <c r="AG1109" s="23"/>
      <c r="AH1109" s="24"/>
    </row>
    <row r="1110" spans="3:34" ht="18" customHeight="1" x14ac:dyDescent="0.25">
      <c r="C1110" s="40" t="str">
        <f>IF(ISTEXT('7.Electricidad y otras energías'!E113),'7.Electricidad y otras energías'!E113,"")</f>
        <v/>
      </c>
      <c r="D1110" s="40">
        <f>'7.Electricidad y otras energías'!F113</f>
        <v>0</v>
      </c>
      <c r="E1110" s="40">
        <f>'7.Electricidad y otras energías'!G113</f>
        <v>0</v>
      </c>
      <c r="F1110" s="291">
        <f>'7.Electricidad y otras energías'!H113</f>
        <v>0</v>
      </c>
      <c r="G1110" s="305" t="str">
        <f t="shared" ref="G1110:G1120" ca="1" si="176">IFERROR((IF($E1110=$L$1103,$M$1103,IF($E1110=$L$1104,$M$1104,VLOOKUP(D1110,$J$805:$K$1050,2,0)))),"")</f>
        <v/>
      </c>
      <c r="H1110" s="67" t="str">
        <f t="shared" ref="H1110:H1120" ca="1" si="177">IF(ISNUMBER(F1110*G1110),F1110*G1110,"")</f>
        <v/>
      </c>
      <c r="J1110" s="18">
        <f t="shared" si="175"/>
        <v>2</v>
      </c>
      <c r="M1110" s="32"/>
      <c r="Q1110" s="23"/>
      <c r="R1110" s="24"/>
      <c r="AG1110" s="23"/>
      <c r="AH1110" s="24"/>
    </row>
    <row r="1111" spans="3:34" ht="18" customHeight="1" x14ac:dyDescent="0.25">
      <c r="C1111" s="40" t="str">
        <f>IF(ISTEXT('7.Electricidad y otras energías'!E114),'7.Electricidad y otras energías'!E114,"")</f>
        <v/>
      </c>
      <c r="D1111" s="40">
        <f>'7.Electricidad y otras energías'!F114</f>
        <v>0</v>
      </c>
      <c r="E1111" s="40">
        <f>'7.Electricidad y otras energías'!G114</f>
        <v>0</v>
      </c>
      <c r="F1111" s="291">
        <f>'7.Electricidad y otras energías'!H114</f>
        <v>0</v>
      </c>
      <c r="G1111" s="305" t="str">
        <f t="shared" ca="1" si="176"/>
        <v/>
      </c>
      <c r="H1111" s="67" t="str">
        <f t="shared" ca="1" si="177"/>
        <v/>
      </c>
      <c r="J1111" s="18">
        <f t="shared" si="175"/>
        <v>2</v>
      </c>
      <c r="M1111" s="32"/>
      <c r="Q1111" s="23"/>
      <c r="R1111" s="24"/>
      <c r="AG1111" s="23"/>
      <c r="AH1111" s="24"/>
    </row>
    <row r="1112" spans="3:34" ht="18" customHeight="1" x14ac:dyDescent="0.25">
      <c r="C1112" s="40" t="str">
        <f>IF(ISTEXT('7.Electricidad y otras energías'!E115),'7.Electricidad y otras energías'!E115,"")</f>
        <v/>
      </c>
      <c r="D1112" s="40">
        <f>'7.Electricidad y otras energías'!F115</f>
        <v>0</v>
      </c>
      <c r="E1112" s="40">
        <f>'7.Electricidad y otras energías'!G115</f>
        <v>0</v>
      </c>
      <c r="F1112" s="291">
        <f>'7.Electricidad y otras energías'!H115</f>
        <v>0</v>
      </c>
      <c r="G1112" s="305" t="str">
        <f t="shared" ca="1" si="176"/>
        <v/>
      </c>
      <c r="H1112" s="67" t="str">
        <f t="shared" ca="1" si="177"/>
        <v/>
      </c>
      <c r="J1112" s="18">
        <f t="shared" si="175"/>
        <v>2</v>
      </c>
      <c r="M1112" s="32"/>
      <c r="Q1112" s="23"/>
      <c r="R1112" s="24"/>
      <c r="AG1112" s="23"/>
      <c r="AH1112" s="24"/>
    </row>
    <row r="1113" spans="3:34" ht="18" customHeight="1" x14ac:dyDescent="0.25">
      <c r="C1113" s="40" t="str">
        <f>IF(ISTEXT('7.Electricidad y otras energías'!E116),'7.Electricidad y otras energías'!E116,"")</f>
        <v/>
      </c>
      <c r="D1113" s="40">
        <f>'7.Electricidad y otras energías'!F116</f>
        <v>0</v>
      </c>
      <c r="E1113" s="40">
        <f>'7.Electricidad y otras energías'!G116</f>
        <v>0</v>
      </c>
      <c r="F1113" s="291">
        <f>'7.Electricidad y otras energías'!H116</f>
        <v>0</v>
      </c>
      <c r="G1113" s="305" t="str">
        <f ca="1">IFERROR((IF($E1113=$L$1103,$M$1103,IF($E1113=$L$1104,$M$1104,VLOOKUP(D1113,$J$805:$K$1050,2,0)))),"")</f>
        <v/>
      </c>
      <c r="H1113" s="67" t="str">
        <f t="shared" ca="1" si="177"/>
        <v/>
      </c>
      <c r="J1113" s="18">
        <f t="shared" si="175"/>
        <v>2</v>
      </c>
      <c r="M1113" s="32"/>
      <c r="Q1113" s="23"/>
      <c r="R1113" s="24"/>
      <c r="AG1113" s="23"/>
      <c r="AH1113" s="24"/>
    </row>
    <row r="1114" spans="3:34" ht="18" customHeight="1" x14ac:dyDescent="0.25">
      <c r="C1114" s="40" t="str">
        <f>IF(ISTEXT('7.Electricidad y otras energías'!E117),'7.Electricidad y otras energías'!E117,"")</f>
        <v/>
      </c>
      <c r="D1114" s="40">
        <f>'7.Electricidad y otras energías'!F117</f>
        <v>0</v>
      </c>
      <c r="E1114" s="40">
        <f>'7.Electricidad y otras energías'!G117</f>
        <v>0</v>
      </c>
      <c r="F1114" s="291">
        <f>'7.Electricidad y otras energías'!H117</f>
        <v>0</v>
      </c>
      <c r="G1114" s="305" t="str">
        <f t="shared" ca="1" si="176"/>
        <v/>
      </c>
      <c r="H1114" s="67" t="str">
        <f t="shared" ca="1" si="177"/>
        <v/>
      </c>
      <c r="J1114" s="18">
        <f t="shared" si="175"/>
        <v>2</v>
      </c>
      <c r="M1114" s="32"/>
      <c r="Q1114" s="23"/>
      <c r="R1114" s="24"/>
      <c r="AG1114" s="23"/>
      <c r="AH1114" s="24"/>
    </row>
    <row r="1115" spans="3:34" ht="18" customHeight="1" x14ac:dyDescent="0.25">
      <c r="C1115" s="40" t="str">
        <f>IF(ISTEXT('7.Electricidad y otras energías'!E118),'7.Electricidad y otras energías'!E118,"")</f>
        <v/>
      </c>
      <c r="D1115" s="40">
        <f>'7.Electricidad y otras energías'!F118</f>
        <v>0</v>
      </c>
      <c r="E1115" s="40">
        <f>'7.Electricidad y otras energías'!G118</f>
        <v>0</v>
      </c>
      <c r="F1115" s="291">
        <f>'7.Electricidad y otras energías'!H118</f>
        <v>0</v>
      </c>
      <c r="G1115" s="305" t="str">
        <f t="shared" ca="1" si="176"/>
        <v/>
      </c>
      <c r="H1115" s="67" t="str">
        <f t="shared" ca="1" si="177"/>
        <v/>
      </c>
      <c r="J1115" s="18">
        <f t="shared" si="175"/>
        <v>2</v>
      </c>
      <c r="M1115" s="32"/>
      <c r="Q1115" s="23"/>
      <c r="R1115" s="24"/>
      <c r="AG1115" s="23"/>
      <c r="AH1115" s="24"/>
    </row>
    <row r="1116" spans="3:34" ht="18" customHeight="1" x14ac:dyDescent="0.25">
      <c r="C1116" s="40" t="str">
        <f>IF(ISTEXT('7.Electricidad y otras energías'!E119),'7.Electricidad y otras energías'!E119,"")</f>
        <v/>
      </c>
      <c r="D1116" s="40">
        <f>'7.Electricidad y otras energías'!F119</f>
        <v>0</v>
      </c>
      <c r="E1116" s="40">
        <f>'7.Electricidad y otras energías'!G119</f>
        <v>0</v>
      </c>
      <c r="F1116" s="291">
        <f>'7.Electricidad y otras energías'!H119</f>
        <v>0</v>
      </c>
      <c r="G1116" s="305" t="str">
        <f t="shared" ca="1" si="176"/>
        <v/>
      </c>
      <c r="H1116" s="67" t="str">
        <f t="shared" ca="1" si="177"/>
        <v/>
      </c>
      <c r="J1116" s="18">
        <f t="shared" si="175"/>
        <v>2</v>
      </c>
      <c r="M1116" s="32"/>
      <c r="Q1116" s="23"/>
      <c r="R1116" s="24"/>
      <c r="AG1116" s="23"/>
      <c r="AH1116" s="24"/>
    </row>
    <row r="1117" spans="3:34" ht="18" customHeight="1" x14ac:dyDescent="0.25">
      <c r="C1117" s="40" t="str">
        <f>IF(ISTEXT('7.Electricidad y otras energías'!E120),'7.Electricidad y otras energías'!E120,"")</f>
        <v/>
      </c>
      <c r="D1117" s="40">
        <f>'7.Electricidad y otras energías'!F120</f>
        <v>0</v>
      </c>
      <c r="E1117" s="40">
        <f>'7.Electricidad y otras energías'!G120</f>
        <v>0</v>
      </c>
      <c r="F1117" s="291">
        <f>'7.Electricidad y otras energías'!H120</f>
        <v>0</v>
      </c>
      <c r="G1117" s="305" t="str">
        <f ca="1">IFERROR((IF($E1117=$L$1103,$M$1103,IF($E1117=$L$1104,$M$1104,VLOOKUP(D1117,$J$805:$K$1050,2,0)))),"")</f>
        <v/>
      </c>
      <c r="H1117" s="67" t="str">
        <f t="shared" ca="1" si="177"/>
        <v/>
      </c>
      <c r="J1117" s="18">
        <f t="shared" si="175"/>
        <v>2</v>
      </c>
      <c r="M1117" s="32"/>
      <c r="Q1117" s="23"/>
      <c r="R1117" s="24"/>
      <c r="AG1117" s="23"/>
      <c r="AH1117" s="24"/>
    </row>
    <row r="1118" spans="3:34" ht="18" customHeight="1" x14ac:dyDescent="0.25">
      <c r="C1118" s="40" t="str">
        <f>IF(ISTEXT('7.Electricidad y otras energías'!E121),'7.Electricidad y otras energías'!E121,"")</f>
        <v/>
      </c>
      <c r="D1118" s="40">
        <f>'7.Electricidad y otras energías'!F121</f>
        <v>0</v>
      </c>
      <c r="E1118" s="40">
        <f>'7.Electricidad y otras energías'!G121</f>
        <v>0</v>
      </c>
      <c r="F1118" s="291">
        <f>'7.Electricidad y otras energías'!H121</f>
        <v>0</v>
      </c>
      <c r="G1118" s="305" t="str">
        <f t="shared" ca="1" si="176"/>
        <v/>
      </c>
      <c r="H1118" s="67" t="str">
        <f t="shared" ca="1" si="177"/>
        <v/>
      </c>
      <c r="J1118" s="18">
        <f t="shared" si="175"/>
        <v>2</v>
      </c>
      <c r="M1118" s="32"/>
      <c r="Q1118" s="23"/>
      <c r="R1118" s="24"/>
      <c r="AG1118" s="23"/>
      <c r="AH1118" s="24"/>
    </row>
    <row r="1119" spans="3:34" ht="18" customHeight="1" x14ac:dyDescent="0.25">
      <c r="C1119" s="40" t="str">
        <f>IF(ISTEXT('7.Electricidad y otras energías'!E122),'7.Electricidad y otras energías'!E122,"")</f>
        <v/>
      </c>
      <c r="D1119" s="40">
        <f>'7.Electricidad y otras energías'!F122</f>
        <v>0</v>
      </c>
      <c r="E1119" s="40">
        <f>'7.Electricidad y otras energías'!G122</f>
        <v>0</v>
      </c>
      <c r="F1119" s="291">
        <f>'7.Electricidad y otras energías'!H122</f>
        <v>0</v>
      </c>
      <c r="G1119" s="305" t="str">
        <f t="shared" ca="1" si="176"/>
        <v/>
      </c>
      <c r="H1119" s="67" t="str">
        <f t="shared" ca="1" si="177"/>
        <v/>
      </c>
      <c r="J1119" s="18">
        <f>IF(D1120="Varias comercializadoras",1,2)</f>
        <v>2</v>
      </c>
      <c r="M1119" s="32"/>
      <c r="Q1119" s="23"/>
      <c r="R1119" s="24"/>
      <c r="AG1119" s="23"/>
      <c r="AH1119" s="24"/>
    </row>
    <row r="1120" spans="3:34" ht="18" customHeight="1" x14ac:dyDescent="0.25">
      <c r="C1120" s="40" t="str">
        <f>IF(ISTEXT('7.Electricidad y otras energías'!E123),'7.Electricidad y otras energías'!E123,"")</f>
        <v/>
      </c>
      <c r="D1120" s="40">
        <f>'7.Electricidad y otras energías'!F123</f>
        <v>0</v>
      </c>
      <c r="E1120" s="40">
        <f>'7.Electricidad y otras energías'!G123</f>
        <v>0</v>
      </c>
      <c r="F1120" s="291">
        <f>'7.Electricidad y otras energías'!H123</f>
        <v>0</v>
      </c>
      <c r="G1120" s="305" t="str">
        <f t="shared" ca="1" si="176"/>
        <v/>
      </c>
      <c r="H1120" s="67" t="str">
        <f t="shared" ca="1" si="177"/>
        <v/>
      </c>
      <c r="M1120" s="32"/>
      <c r="Q1120" s="23"/>
      <c r="R1120" s="24"/>
      <c r="AG1120" s="23"/>
      <c r="AH1120" s="24"/>
    </row>
    <row r="1121" spans="1:53" ht="18" customHeight="1" x14ac:dyDescent="0.25">
      <c r="H1121" s="149">
        <f ca="1">SUMIF(H1101:H1120,"&gt;0")</f>
        <v>0</v>
      </c>
      <c r="K1121" s="32"/>
      <c r="L1121" s="32"/>
      <c r="Q1121" s="23"/>
      <c r="R1121" s="24"/>
      <c r="AG1121" s="23"/>
      <c r="AH1121" s="24"/>
    </row>
    <row r="1122" spans="1:53" ht="18" customHeight="1" x14ac:dyDescent="0.25">
      <c r="Q1122" s="23"/>
      <c r="R1122" s="24"/>
      <c r="AG1122" s="23"/>
      <c r="AH1122" s="24"/>
    </row>
    <row r="1123" spans="1:53" ht="18" customHeight="1" x14ac:dyDescent="0.25">
      <c r="J1123" s="32"/>
      <c r="K1123" s="32"/>
      <c r="Q1123" s="23"/>
      <c r="R1123" s="24"/>
      <c r="AG1123" s="23"/>
      <c r="AH1123" s="24"/>
    </row>
    <row r="1124" spans="1:53" ht="18" customHeight="1" x14ac:dyDescent="0.25">
      <c r="K1124" s="150"/>
      <c r="L1124" s="151"/>
      <c r="Q1124" s="23"/>
      <c r="AQ1124" s="152"/>
      <c r="AR1124" s="32"/>
      <c r="AS1124" s="153"/>
      <c r="AT1124" s="154"/>
    </row>
    <row r="1125" spans="1:53" ht="18" customHeight="1" x14ac:dyDescent="0.25">
      <c r="B1125" s="131" t="s">
        <v>698</v>
      </c>
      <c r="C1125" s="131"/>
      <c r="D1125" s="131"/>
      <c r="E1125" s="131"/>
      <c r="F1125" s="131"/>
      <c r="G1125" s="131"/>
      <c r="H1125" s="131"/>
      <c r="I1125" s="131"/>
      <c r="J1125" s="131"/>
      <c r="K1125" s="131"/>
    </row>
    <row r="1126" spans="1:53" ht="18" customHeight="1" x14ac:dyDescent="0.25">
      <c r="B1126" s="8"/>
      <c r="C1126" s="8"/>
      <c r="D1126" s="8"/>
      <c r="E1126" s="8"/>
      <c r="F1126" s="8"/>
      <c r="G1126" s="8"/>
      <c r="H1126" s="8"/>
      <c r="I1126" s="8"/>
      <c r="J1126" s="8"/>
      <c r="K1126" s="8"/>
    </row>
    <row r="1127" spans="1:53" ht="18" customHeight="1" x14ac:dyDescent="0.25">
      <c r="D1127" s="169" t="s">
        <v>815</v>
      </c>
      <c r="E1127" s="169" t="s">
        <v>816</v>
      </c>
      <c r="F1127" s="169" t="s">
        <v>817</v>
      </c>
      <c r="G1127" s="169" t="s">
        <v>818</v>
      </c>
    </row>
    <row r="1128" spans="1:53" ht="18" customHeight="1" x14ac:dyDescent="0.25">
      <c r="B1128" s="23">
        <v>13</v>
      </c>
      <c r="C1128" s="123" t="s">
        <v>807</v>
      </c>
      <c r="D1128" s="179" t="s">
        <v>131</v>
      </c>
      <c r="E1128" s="179" t="s">
        <v>131</v>
      </c>
      <c r="F1128" s="179" t="s">
        <v>131</v>
      </c>
      <c r="G1128" s="170">
        <f>ROUND(G1145,2)</f>
        <v>0</v>
      </c>
      <c r="Q1128" s="23"/>
      <c r="R1128" s="24"/>
      <c r="AG1128" s="23"/>
      <c r="AH1128" s="24"/>
    </row>
    <row r="1129" spans="1:53" ht="18" customHeight="1" x14ac:dyDescent="0.25">
      <c r="A1129" s="96"/>
      <c r="B1129" s="83"/>
      <c r="C1129" s="80"/>
      <c r="D1129" s="80"/>
      <c r="E1129" s="80"/>
      <c r="F1129" s="80"/>
      <c r="G1129" s="168" t="e">
        <f>D1128+E1128*$H$13/1000+F1128*$H$14/1000</f>
        <v>#VALUE!</v>
      </c>
      <c r="H1129" s="80"/>
      <c r="J1129" s="82"/>
      <c r="K1129" s="82"/>
      <c r="L1129" s="82"/>
      <c r="M1129" s="82"/>
      <c r="N1129" s="82"/>
      <c r="O1129" s="82"/>
      <c r="P1129" s="80"/>
      <c r="Q1129" s="80"/>
      <c r="R1129" s="80"/>
      <c r="S1129" s="80"/>
      <c r="T1129" s="80"/>
      <c r="U1129" s="80"/>
      <c r="V1129" s="82"/>
      <c r="W1129" s="82"/>
      <c r="X1129" s="82"/>
      <c r="Y1129" s="82"/>
      <c r="Z1129" s="82"/>
      <c r="AA1129" s="82"/>
      <c r="AB1129" s="80"/>
      <c r="AC1129" s="80"/>
      <c r="AD1129" s="80"/>
      <c r="AE1129" s="80"/>
      <c r="AF1129" s="80"/>
      <c r="AG1129" s="80"/>
      <c r="AH1129" s="82"/>
      <c r="AI1129" s="82"/>
      <c r="AJ1129" s="82"/>
      <c r="AK1129" s="82"/>
      <c r="AL1129" s="82"/>
      <c r="AM1129" s="82"/>
      <c r="AN1129" s="80"/>
      <c r="AO1129" s="80"/>
      <c r="AP1129" s="80"/>
      <c r="AQ1129" s="80"/>
      <c r="AR1129" s="80"/>
      <c r="AS1129" s="80"/>
      <c r="AT1129" s="82"/>
      <c r="AU1129" s="82"/>
      <c r="AV1129" s="82"/>
      <c r="AW1129" s="82"/>
      <c r="AX1129" s="82"/>
      <c r="AY1129" s="82"/>
      <c r="AZ1129" s="80"/>
      <c r="BA1129" s="80"/>
    </row>
    <row r="1130" spans="1:53" ht="18" customHeight="1" x14ac:dyDescent="0.25">
      <c r="Q1130" s="23"/>
      <c r="AQ1130" s="152"/>
      <c r="AR1130" s="32"/>
      <c r="AS1130" s="153"/>
      <c r="AT1130" s="154"/>
    </row>
    <row r="1131" spans="1:53" ht="18" customHeight="1" x14ac:dyDescent="0.25">
      <c r="B1131" s="109" t="s">
        <v>813</v>
      </c>
      <c r="F1131" s="133"/>
      <c r="G1131" s="133"/>
      <c r="H1131" s="133"/>
      <c r="I1131" s="133"/>
      <c r="J1131" s="133"/>
      <c r="K1131" s="133"/>
      <c r="L1131" s="133"/>
      <c r="Q1131" s="23"/>
      <c r="R1131" s="24"/>
      <c r="AG1131" s="23"/>
      <c r="AH1131" s="24"/>
    </row>
    <row r="1132" spans="1:53" ht="18" customHeight="1" x14ac:dyDescent="0.25">
      <c r="B1132" s="8"/>
      <c r="J1132" s="43"/>
      <c r="Q1132" s="23"/>
      <c r="R1132" s="24"/>
      <c r="AG1132" s="23"/>
      <c r="AH1132" s="24"/>
    </row>
    <row r="1133" spans="1:53" ht="18" customHeight="1" x14ac:dyDescent="0.25">
      <c r="C1133" s="94" t="s">
        <v>827</v>
      </c>
      <c r="D1133" s="94" t="s">
        <v>710</v>
      </c>
      <c r="E1133" s="94" t="s">
        <v>794</v>
      </c>
      <c r="F1133" s="94" t="s">
        <v>814</v>
      </c>
      <c r="G1133" s="94" t="s">
        <v>736</v>
      </c>
      <c r="I1133" s="121" t="s">
        <v>696</v>
      </c>
      <c r="Q1133" s="23"/>
      <c r="R1133" s="24"/>
      <c r="AG1133" s="23"/>
      <c r="AH1133" s="24"/>
    </row>
    <row r="1134" spans="1:53" ht="18" customHeight="1" x14ac:dyDescent="0.25">
      <c r="C1134" s="174" t="s">
        <v>220</v>
      </c>
      <c r="D1134" s="174"/>
      <c r="E1134" s="174"/>
      <c r="F1134" s="174"/>
      <c r="G1134" s="174" t="s">
        <v>219</v>
      </c>
      <c r="I1134" s="46" t="s">
        <v>634</v>
      </c>
      <c r="Q1134" s="23"/>
      <c r="R1134" s="24"/>
      <c r="AG1134" s="23"/>
      <c r="AH1134" s="24"/>
    </row>
    <row r="1135" spans="1:53" ht="18" customHeight="1" x14ac:dyDescent="0.25">
      <c r="C1135" s="40" t="str">
        <f>IF(ISTEXT('7.Electricidad y otras energías'!E146),'7.Electricidad y otras energías'!E146,"")</f>
        <v/>
      </c>
      <c r="D1135" s="40">
        <f>'7.Electricidad y otras energías'!F146</f>
        <v>0</v>
      </c>
      <c r="E1135" s="40">
        <f>'7.Electricidad y otras energías'!G146</f>
        <v>0</v>
      </c>
      <c r="F1135" s="41" t="str">
        <f>IF(ISNUMBER('7.Electricidad y otras energías'!H146),'7.Electricidad y otras energías'!H146,"")</f>
        <v/>
      </c>
      <c r="G1135" s="67" t="str">
        <f>IF(ISNUMBER(E1135*F1135),E1135*F1135,"")</f>
        <v/>
      </c>
      <c r="I1135" s="47" t="s">
        <v>635</v>
      </c>
    </row>
    <row r="1136" spans="1:53" ht="18" customHeight="1" x14ac:dyDescent="0.25">
      <c r="C1136" s="40" t="str">
        <f>IF(ISTEXT('7.Electricidad y otras energías'!E147),'7.Electricidad y otras energías'!E147,"")</f>
        <v/>
      </c>
      <c r="D1136" s="40">
        <f>'7.Electricidad y otras energías'!F147</f>
        <v>0</v>
      </c>
      <c r="E1136" s="40">
        <f>'7.Electricidad y otras energías'!G147</f>
        <v>0</v>
      </c>
      <c r="F1136" s="41" t="str">
        <f>IF(ISNUMBER('7.Electricidad y otras energías'!H147),'7.Electricidad y otras energías'!H147,"")</f>
        <v/>
      </c>
      <c r="G1136" s="67" t="str">
        <f t="shared" ref="G1136:G1144" si="178">IF(ISNUMBER(E1136*F1136),E1136*F1136,"")</f>
        <v/>
      </c>
      <c r="I1136" s="47" t="s">
        <v>636</v>
      </c>
    </row>
    <row r="1137" spans="1:34" ht="18" customHeight="1" x14ac:dyDescent="0.25">
      <c r="C1137" s="40" t="str">
        <f>IF(ISTEXT('7.Electricidad y otras energías'!E148),'7.Electricidad y otras energías'!E148,"")</f>
        <v/>
      </c>
      <c r="D1137" s="40">
        <f>'7.Electricidad y otras energías'!F148</f>
        <v>0</v>
      </c>
      <c r="E1137" s="40">
        <f>'7.Electricidad y otras energías'!G148</f>
        <v>0</v>
      </c>
      <c r="F1137" s="41" t="str">
        <f>IF(ISNUMBER('7.Electricidad y otras energías'!H148),'7.Electricidad y otras energías'!H148,"")</f>
        <v/>
      </c>
      <c r="G1137" s="67" t="str">
        <f t="shared" si="178"/>
        <v/>
      </c>
      <c r="I1137" s="48" t="s">
        <v>637</v>
      </c>
    </row>
    <row r="1138" spans="1:34" ht="18" customHeight="1" x14ac:dyDescent="0.25">
      <c r="C1138" s="40" t="str">
        <f>IF(ISTEXT('7.Electricidad y otras energías'!E149),'7.Electricidad y otras energías'!E149,"")</f>
        <v/>
      </c>
      <c r="D1138" s="40">
        <f>'7.Electricidad y otras energías'!F149</f>
        <v>0</v>
      </c>
      <c r="E1138" s="40">
        <f>'7.Electricidad y otras energías'!G149</f>
        <v>0</v>
      </c>
      <c r="F1138" s="41" t="str">
        <f>IF(ISNUMBER('7.Electricidad y otras energías'!H149),'7.Electricidad y otras energías'!H149,"")</f>
        <v/>
      </c>
      <c r="G1138" s="67" t="str">
        <f t="shared" si="178"/>
        <v/>
      </c>
    </row>
    <row r="1139" spans="1:34" ht="18" customHeight="1" x14ac:dyDescent="0.25">
      <c r="C1139" s="40" t="str">
        <f>IF(ISTEXT('7.Electricidad y otras energías'!E150),'7.Electricidad y otras energías'!E150,"")</f>
        <v/>
      </c>
      <c r="D1139" s="40">
        <f>'7.Electricidad y otras energías'!F150</f>
        <v>0</v>
      </c>
      <c r="E1139" s="40">
        <f>'7.Electricidad y otras energías'!G150</f>
        <v>0</v>
      </c>
      <c r="F1139" s="41" t="str">
        <f>IF(ISNUMBER('7.Electricidad y otras energías'!H150),'7.Electricidad y otras energías'!H150,"")</f>
        <v/>
      </c>
      <c r="G1139" s="67" t="str">
        <f t="shared" si="178"/>
        <v/>
      </c>
      <c r="J1139" s="43"/>
    </row>
    <row r="1140" spans="1:34" ht="18" customHeight="1" x14ac:dyDescent="0.25">
      <c r="C1140" s="40" t="str">
        <f>IF(ISTEXT('7.Electricidad y otras energías'!E151),'7.Electricidad y otras energías'!E151,"")</f>
        <v/>
      </c>
      <c r="D1140" s="40">
        <f>'7.Electricidad y otras energías'!F151</f>
        <v>0</v>
      </c>
      <c r="E1140" s="40">
        <f>'7.Electricidad y otras energías'!G151</f>
        <v>0</v>
      </c>
      <c r="F1140" s="41" t="str">
        <f>IF(ISNUMBER('7.Electricidad y otras energías'!H151),'7.Electricidad y otras energías'!H151,"")</f>
        <v/>
      </c>
      <c r="G1140" s="67" t="str">
        <f t="shared" si="178"/>
        <v/>
      </c>
      <c r="J1140" s="43"/>
    </row>
    <row r="1141" spans="1:34" ht="18" customHeight="1" x14ac:dyDescent="0.25">
      <c r="C1141" s="40" t="str">
        <f>IF(ISTEXT('7.Electricidad y otras energías'!E152),'7.Electricidad y otras energías'!E152,"")</f>
        <v/>
      </c>
      <c r="D1141" s="40">
        <f>'7.Electricidad y otras energías'!F152</f>
        <v>0</v>
      </c>
      <c r="E1141" s="40">
        <f>'7.Electricidad y otras energías'!G152</f>
        <v>0</v>
      </c>
      <c r="F1141" s="41" t="str">
        <f>IF(ISNUMBER('7.Electricidad y otras energías'!H152),'7.Electricidad y otras energías'!H152,"")</f>
        <v/>
      </c>
      <c r="G1141" s="67" t="str">
        <f t="shared" si="178"/>
        <v/>
      </c>
      <c r="J1141" s="43"/>
    </row>
    <row r="1142" spans="1:34" ht="18" customHeight="1" x14ac:dyDescent="0.25">
      <c r="C1142" s="40" t="str">
        <f>IF(ISTEXT('7.Electricidad y otras energías'!E153),'7.Electricidad y otras energías'!E153,"")</f>
        <v/>
      </c>
      <c r="D1142" s="40">
        <f>'7.Electricidad y otras energías'!F153</f>
        <v>0</v>
      </c>
      <c r="E1142" s="40">
        <f>'7.Electricidad y otras energías'!G153</f>
        <v>0</v>
      </c>
      <c r="F1142" s="41" t="str">
        <f>IF(ISNUMBER('7.Electricidad y otras energías'!H153),'7.Electricidad y otras energías'!H153,"")</f>
        <v/>
      </c>
      <c r="G1142" s="67" t="str">
        <f t="shared" si="178"/>
        <v/>
      </c>
      <c r="J1142" s="43"/>
    </row>
    <row r="1143" spans="1:34" ht="18" customHeight="1" x14ac:dyDescent="0.25">
      <c r="C1143" s="40" t="str">
        <f>IF(ISTEXT('7.Electricidad y otras energías'!E154),'7.Electricidad y otras energías'!E154,"")</f>
        <v/>
      </c>
      <c r="D1143" s="40">
        <f>'7.Electricidad y otras energías'!F154</f>
        <v>0</v>
      </c>
      <c r="E1143" s="40">
        <f>'7.Electricidad y otras energías'!G154</f>
        <v>0</v>
      </c>
      <c r="F1143" s="41" t="str">
        <f>IF(ISNUMBER('7.Electricidad y otras energías'!H154),'7.Electricidad y otras energías'!H154,"")</f>
        <v/>
      </c>
      <c r="G1143" s="67" t="str">
        <f t="shared" si="178"/>
        <v/>
      </c>
      <c r="J1143" s="43"/>
    </row>
    <row r="1144" spans="1:34" ht="18" customHeight="1" x14ac:dyDescent="0.25">
      <c r="C1144" s="40" t="str">
        <f>IF(ISTEXT('7.Electricidad y otras energías'!E155),'7.Electricidad y otras energías'!E155,"")</f>
        <v/>
      </c>
      <c r="D1144" s="40">
        <f>'7.Electricidad y otras energías'!F155</f>
        <v>0</v>
      </c>
      <c r="E1144" s="40">
        <f>'7.Electricidad y otras energías'!G155</f>
        <v>0</v>
      </c>
      <c r="F1144" s="41" t="str">
        <f>IF(ISNUMBER('7.Electricidad y otras energías'!H155),'7.Electricidad y otras energías'!H155,"")</f>
        <v/>
      </c>
      <c r="G1144" s="67" t="str">
        <f t="shared" si="178"/>
        <v/>
      </c>
      <c r="J1144" s="43"/>
    </row>
    <row r="1145" spans="1:34" ht="18" customHeight="1" x14ac:dyDescent="0.25">
      <c r="G1145" s="149">
        <f>SUMIF(G1135:G1144,"&gt;0")</f>
        <v>0</v>
      </c>
      <c r="Q1145" s="23"/>
      <c r="R1145" s="24"/>
      <c r="AG1145" s="23"/>
      <c r="AH1145" s="24"/>
    </row>
    <row r="1146" spans="1:34" ht="18" customHeight="1" x14ac:dyDescent="0.25"/>
    <row r="1147" spans="1:34" s="26" customFormat="1" ht="18" customHeight="1" x14ac:dyDescent="0.35">
      <c r="A1147" s="95" t="s">
        <v>234</v>
      </c>
      <c r="B1147" s="99" t="s">
        <v>13</v>
      </c>
      <c r="C1147" s="27"/>
      <c r="D1147" s="27"/>
      <c r="E1147" s="27"/>
      <c r="F1147" s="27"/>
      <c r="G1147" s="27"/>
      <c r="H1147" s="27"/>
      <c r="I1147" s="27"/>
      <c r="J1147" s="27"/>
      <c r="K1147" s="27"/>
      <c r="L1147" s="27"/>
      <c r="M1147" s="27"/>
      <c r="Q1147" s="77"/>
      <c r="AG1147" s="77"/>
    </row>
    <row r="1148" spans="1:34" ht="18" customHeight="1" x14ac:dyDescent="0.25"/>
    <row r="1149" spans="1:34" ht="18" customHeight="1" x14ac:dyDescent="0.25">
      <c r="A1149" s="23"/>
      <c r="H1149" s="43"/>
    </row>
    <row r="1150" spans="1:34" ht="18" customHeight="1" x14ac:dyDescent="0.25">
      <c r="A1150" s="8" t="s">
        <v>221</v>
      </c>
      <c r="D1150" s="43"/>
      <c r="E1150" s="43"/>
      <c r="H1150" s="43"/>
    </row>
    <row r="1151" spans="1:34" ht="18" customHeight="1" x14ac:dyDescent="0.25">
      <c r="B1151" s="162" t="s">
        <v>222</v>
      </c>
      <c r="C1151" s="163"/>
      <c r="D1151" s="164">
        <f>'1.Datos generales municipio'!D10</f>
        <v>0</v>
      </c>
      <c r="H1151" s="43"/>
      <c r="I1151" s="43"/>
    </row>
    <row r="1152" spans="1:34" ht="18" customHeight="1" x14ac:dyDescent="0.25">
      <c r="B1152" s="128" t="s">
        <v>1271</v>
      </c>
      <c r="C1152" s="32"/>
      <c r="D1152" s="167" t="str">
        <f>D10</f>
        <v/>
      </c>
      <c r="H1152" s="43"/>
      <c r="I1152" s="43"/>
    </row>
    <row r="1153" spans="2:17" ht="18" customHeight="1" x14ac:dyDescent="0.25">
      <c r="B1153" s="165" t="s">
        <v>158</v>
      </c>
      <c r="C1153" s="32"/>
      <c r="D1153" s="167" t="str">
        <f>D8</f>
        <v/>
      </c>
      <c r="H1153" s="43"/>
      <c r="I1153" s="43"/>
    </row>
    <row r="1154" spans="2:17" ht="18" customHeight="1" x14ac:dyDescent="0.25">
      <c r="B1154" s="89" t="s">
        <v>1194</v>
      </c>
      <c r="C1154" s="32"/>
      <c r="D1154" s="265">
        <f>ROUND(I1159/1000,2)</f>
        <v>0</v>
      </c>
      <c r="H1154" s="43"/>
      <c r="I1154" s="43"/>
    </row>
    <row r="1155" spans="2:17" ht="18" customHeight="1" x14ac:dyDescent="0.25">
      <c r="B1155" s="89" t="s">
        <v>1195</v>
      </c>
      <c r="C1155" s="32"/>
      <c r="D1155" s="265">
        <f ca="1">ROUND(I1168/1000,2)</f>
        <v>0</v>
      </c>
      <c r="H1155" s="43"/>
      <c r="I1155" s="43"/>
    </row>
    <row r="1156" spans="2:17" ht="18" customHeight="1" x14ac:dyDescent="0.25">
      <c r="B1156" s="38" t="s">
        <v>223</v>
      </c>
      <c r="C1156" s="166"/>
      <c r="D1156" s="306">
        <f ca="1">D1154+D1155</f>
        <v>0</v>
      </c>
      <c r="I1156" s="43"/>
    </row>
    <row r="1157" spans="2:17" ht="18" customHeight="1" x14ac:dyDescent="0.25">
      <c r="B1157" s="32"/>
      <c r="C1157" s="32"/>
      <c r="D1157" s="32"/>
      <c r="I1157" s="43"/>
    </row>
    <row r="1158" spans="2:17" ht="18" customHeight="1" thickBot="1" x14ac:dyDescent="0.3">
      <c r="E1158" s="212" t="s">
        <v>815</v>
      </c>
      <c r="F1158" s="212" t="s">
        <v>816</v>
      </c>
      <c r="G1158" s="212" t="s">
        <v>817</v>
      </c>
      <c r="H1158" s="212" t="s">
        <v>818</v>
      </c>
      <c r="Q1158" s="23"/>
    </row>
    <row r="1159" spans="2:17" ht="18" customHeight="1" x14ac:dyDescent="0.25">
      <c r="B1159" s="23">
        <v>1</v>
      </c>
      <c r="C1159" s="213" t="s">
        <v>838</v>
      </c>
      <c r="D1159" s="214"/>
      <c r="E1159" s="307">
        <f>D69</f>
        <v>0</v>
      </c>
      <c r="F1159" s="307">
        <f>E69</f>
        <v>0</v>
      </c>
      <c r="G1159" s="307">
        <f>F69</f>
        <v>0</v>
      </c>
      <c r="H1159" s="216">
        <f>G69</f>
        <v>0</v>
      </c>
      <c r="I1159" s="211">
        <f>SUM(H1159:H1167)</f>
        <v>0</v>
      </c>
      <c r="K1159" s="168">
        <f>E1159+F1159*$H$13/1000+G1159*$H$14/1000</f>
        <v>0</v>
      </c>
      <c r="Q1159" s="23"/>
    </row>
    <row r="1160" spans="2:17" ht="18" customHeight="1" x14ac:dyDescent="0.25">
      <c r="B1160" s="23">
        <v>2</v>
      </c>
      <c r="C1160" s="217" t="s">
        <v>670</v>
      </c>
      <c r="D1160" s="208"/>
      <c r="E1160" s="209">
        <f>D186+D333</f>
        <v>0</v>
      </c>
      <c r="F1160" s="209">
        <f>E186+E333</f>
        <v>0</v>
      </c>
      <c r="G1160" s="209">
        <f>F186+F333</f>
        <v>0</v>
      </c>
      <c r="H1160" s="209">
        <f>G186+G333</f>
        <v>0</v>
      </c>
      <c r="K1160" s="168">
        <f>E1160+F1160*$H$13/1000+G1160*$H$14/1000</f>
        <v>0</v>
      </c>
      <c r="Q1160" s="23"/>
    </row>
    <row r="1161" spans="2:17" ht="18" customHeight="1" x14ac:dyDescent="0.25">
      <c r="B1161" s="37">
        <v>3</v>
      </c>
      <c r="C1161" s="217" t="s">
        <v>668</v>
      </c>
      <c r="D1161" s="208"/>
      <c r="E1161" s="209">
        <f t="shared" ref="E1161:H1163" si="179">D476</f>
        <v>0</v>
      </c>
      <c r="F1161" s="209">
        <f t="shared" si="179"/>
        <v>0</v>
      </c>
      <c r="G1161" s="209">
        <f t="shared" si="179"/>
        <v>0</v>
      </c>
      <c r="H1161" s="209">
        <f t="shared" si="179"/>
        <v>0</v>
      </c>
      <c r="K1161" s="168">
        <f>E1161+F1161*$H$13/1000+G1161*$H$14/1000</f>
        <v>0</v>
      </c>
      <c r="Q1161" s="23"/>
    </row>
    <row r="1162" spans="2:17" ht="18" customHeight="1" x14ac:dyDescent="0.25">
      <c r="B1162" s="37">
        <v>4</v>
      </c>
      <c r="C1162" s="726" t="s">
        <v>630</v>
      </c>
      <c r="D1162" s="727"/>
      <c r="E1162" s="209">
        <f t="shared" si="179"/>
        <v>0</v>
      </c>
      <c r="F1162" s="209">
        <f t="shared" si="179"/>
        <v>0</v>
      </c>
      <c r="G1162" s="209">
        <f t="shared" si="179"/>
        <v>0</v>
      </c>
      <c r="H1162" s="209">
        <f t="shared" si="179"/>
        <v>0</v>
      </c>
      <c r="K1162" s="168">
        <f t="shared" ref="K1162:K1163" si="180">E1162+F1162*$H$13/1000+G1162*$H$14/1000</f>
        <v>0</v>
      </c>
      <c r="Q1162" s="23"/>
    </row>
    <row r="1163" spans="2:17" ht="18" customHeight="1" x14ac:dyDescent="0.25">
      <c r="B1163" s="23">
        <v>5</v>
      </c>
      <c r="C1163" s="726" t="s">
        <v>669</v>
      </c>
      <c r="D1163" s="727"/>
      <c r="E1163" s="209">
        <f t="shared" si="179"/>
        <v>0</v>
      </c>
      <c r="F1163" s="209">
        <f t="shared" si="179"/>
        <v>0</v>
      </c>
      <c r="G1163" s="209">
        <f t="shared" si="179"/>
        <v>0</v>
      </c>
      <c r="H1163" s="209">
        <f t="shared" si="179"/>
        <v>0</v>
      </c>
      <c r="K1163" s="168">
        <f t="shared" si="180"/>
        <v>0</v>
      </c>
      <c r="Q1163" s="23"/>
    </row>
    <row r="1164" spans="2:17" ht="18" customHeight="1" x14ac:dyDescent="0.25">
      <c r="B1164" s="23">
        <v>6</v>
      </c>
      <c r="C1164" s="217" t="s">
        <v>678</v>
      </c>
      <c r="D1164" s="208"/>
      <c r="E1164" s="209">
        <f>D517</f>
        <v>0</v>
      </c>
      <c r="F1164" s="209">
        <f>E517</f>
        <v>0</v>
      </c>
      <c r="G1164" s="209">
        <f>F517</f>
        <v>0</v>
      </c>
      <c r="H1164" s="218">
        <f>G517</f>
        <v>0</v>
      </c>
      <c r="K1164" s="168">
        <f>E1164+F1164*$H$13/1000+G1164*$H$14/1000</f>
        <v>0</v>
      </c>
      <c r="Q1164" s="23"/>
    </row>
    <row r="1165" spans="2:17" ht="18" customHeight="1" x14ac:dyDescent="0.25">
      <c r="B1165" s="37">
        <v>7</v>
      </c>
      <c r="C1165" s="217" t="s">
        <v>829</v>
      </c>
      <c r="D1165" s="208"/>
      <c r="E1165" s="308" t="str">
        <f>D626</f>
        <v>-</v>
      </c>
      <c r="F1165" s="308" t="str">
        <f>E626</f>
        <v>-</v>
      </c>
      <c r="G1165" s="308" t="str">
        <f>F626</f>
        <v>-</v>
      </c>
      <c r="H1165" s="219">
        <f>G626</f>
        <v>0</v>
      </c>
      <c r="K1165" s="168"/>
      <c r="Q1165" s="23"/>
    </row>
    <row r="1166" spans="2:17" ht="18" customHeight="1" x14ac:dyDescent="0.25">
      <c r="B1166" s="37">
        <v>8</v>
      </c>
      <c r="C1166" s="217" t="s">
        <v>830</v>
      </c>
      <c r="D1166" s="208"/>
      <c r="E1166" s="308" t="str">
        <f>D710</f>
        <v>-</v>
      </c>
      <c r="F1166" s="308" t="str">
        <f>E710</f>
        <v>-</v>
      </c>
      <c r="G1166" s="308" t="str">
        <f>F710</f>
        <v>-</v>
      </c>
      <c r="H1166" s="219">
        <f>G710</f>
        <v>0</v>
      </c>
      <c r="K1166" s="168"/>
      <c r="Q1166" s="23"/>
    </row>
    <row r="1167" spans="2:17" ht="18" customHeight="1" thickBot="1" x14ac:dyDescent="0.3">
      <c r="B1167" s="23">
        <v>9</v>
      </c>
      <c r="C1167" s="220" t="s">
        <v>831</v>
      </c>
      <c r="D1167" s="221"/>
      <c r="E1167" s="222">
        <f>D781</f>
        <v>0</v>
      </c>
      <c r="F1167" s="222">
        <f>E781</f>
        <v>0</v>
      </c>
      <c r="G1167" s="222">
        <f>F781</f>
        <v>0</v>
      </c>
      <c r="H1167" s="223">
        <f>G781</f>
        <v>0</v>
      </c>
      <c r="K1167" s="168">
        <f>E1167+F1167*$H$13/1000+G1167*$H$14/1000</f>
        <v>0</v>
      </c>
      <c r="Q1167" s="23"/>
    </row>
    <row r="1168" spans="2:17" ht="18" customHeight="1" x14ac:dyDescent="0.25">
      <c r="B1168" s="23">
        <v>10</v>
      </c>
      <c r="C1168" s="213" t="s">
        <v>833</v>
      </c>
      <c r="D1168" s="214"/>
      <c r="E1168" s="215" t="str">
        <f>D800</f>
        <v>-</v>
      </c>
      <c r="F1168" s="215" t="str">
        <f>E800</f>
        <v>-</v>
      </c>
      <c r="G1168" s="215" t="str">
        <f>F800</f>
        <v>-</v>
      </c>
      <c r="H1168" s="216">
        <f ca="1">G800</f>
        <v>0</v>
      </c>
      <c r="I1168" s="211">
        <f ca="1">SUM(H1168:H1170)</f>
        <v>0</v>
      </c>
      <c r="K1168" s="168" t="e">
        <f>E1168+F1168*$H$13/1000+G1168*$H$14/1000</f>
        <v>#VALUE!</v>
      </c>
      <c r="Q1168" s="23"/>
    </row>
    <row r="1169" spans="2:17" ht="18" customHeight="1" x14ac:dyDescent="0.25">
      <c r="B1169" s="37">
        <v>11</v>
      </c>
      <c r="C1169" s="224" t="s">
        <v>834</v>
      </c>
      <c r="D1169" s="207"/>
      <c r="E1169" s="173" t="str">
        <f>D1094</f>
        <v>-</v>
      </c>
      <c r="F1169" s="173" t="str">
        <f>E1094</f>
        <v>-</v>
      </c>
      <c r="G1169" s="173" t="str">
        <f>F1094</f>
        <v>-</v>
      </c>
      <c r="H1169" s="225">
        <f ca="1">G1094</f>
        <v>0</v>
      </c>
      <c r="K1169" s="168" t="e">
        <f>E1169+F1169*$H$13/1000+G1169*$H$14/1000</f>
        <v>#VALUE!</v>
      </c>
      <c r="Q1169" s="23"/>
    </row>
    <row r="1170" spans="2:17" ht="18" customHeight="1" thickBot="1" x14ac:dyDescent="0.3">
      <c r="B1170" s="37">
        <v>12</v>
      </c>
      <c r="C1170" s="226" t="s">
        <v>832</v>
      </c>
      <c r="D1170" s="227"/>
      <c r="E1170" s="228" t="str">
        <f>D1128</f>
        <v>-</v>
      </c>
      <c r="F1170" s="228" t="str">
        <f>E1128</f>
        <v>-</v>
      </c>
      <c r="G1170" s="228" t="str">
        <f>F1128</f>
        <v>-</v>
      </c>
      <c r="H1170" s="229">
        <f>G1128</f>
        <v>0</v>
      </c>
      <c r="K1170" s="168" t="e">
        <f>E1170+F1170*$H$13/1000+G1170*$H$14/1000</f>
        <v>#VALUE!</v>
      </c>
      <c r="Q1170" s="23"/>
    </row>
    <row r="1171" spans="2:17" ht="18" customHeight="1" x14ac:dyDescent="0.25">
      <c r="I1171" s="43"/>
      <c r="Q1171" s="23"/>
    </row>
    <row r="1172" spans="2:17" ht="24" customHeight="1" x14ac:dyDescent="0.25">
      <c r="B1172" s="8"/>
      <c r="C1172" s="8"/>
      <c r="D1172" s="8"/>
      <c r="E1172" s="8"/>
      <c r="F1172" s="253" t="s">
        <v>847</v>
      </c>
      <c r="G1172" s="253" t="s">
        <v>848</v>
      </c>
      <c r="H1172" s="253" t="s">
        <v>849</v>
      </c>
      <c r="I1172" s="253" t="s">
        <v>850</v>
      </c>
      <c r="K1172" s="297" t="s">
        <v>851</v>
      </c>
    </row>
    <row r="1173" spans="2:17" ht="15.75" customHeight="1" x14ac:dyDescent="0.25">
      <c r="C1173" s="250" t="s">
        <v>639</v>
      </c>
      <c r="D1173" s="247" t="s">
        <v>9</v>
      </c>
      <c r="E1173" s="254"/>
      <c r="F1173" s="255">
        <f>IF(ISNUMBER(E1159),E1159,"")</f>
        <v>0</v>
      </c>
      <c r="G1173" s="255">
        <f t="shared" ref="G1173:I1178" si="181">IF(ISNUMBER(F1159),F1159,"")</f>
        <v>0</v>
      </c>
      <c r="H1173" s="255">
        <f t="shared" si="181"/>
        <v>0</v>
      </c>
      <c r="I1173" s="255">
        <f t="shared" si="181"/>
        <v>0</v>
      </c>
      <c r="K1173" s="264" t="e">
        <f>I1173/$I$1180</f>
        <v>#DIV/0!</v>
      </c>
    </row>
    <row r="1174" spans="2:17" ht="15" customHeight="1" x14ac:dyDescent="0.25">
      <c r="C1174" s="251"/>
      <c r="D1174" s="247" t="s">
        <v>670</v>
      </c>
      <c r="E1174" s="210"/>
      <c r="F1174" s="255">
        <f>IF(ISNUMBER(E1160),E1160,"")</f>
        <v>0</v>
      </c>
      <c r="G1174" s="255">
        <f>IF(ISNUMBER(F1160),F1160,"")</f>
        <v>0</v>
      </c>
      <c r="H1174" s="255">
        <f>IF(ISNUMBER(G1160),G1160,"")</f>
        <v>0</v>
      </c>
      <c r="I1174" s="255">
        <f t="shared" si="181"/>
        <v>0</v>
      </c>
      <c r="K1174" s="264" t="e">
        <f t="shared" ref="K1174:K1180" si="182">I1174/$I$1180</f>
        <v>#DIV/0!</v>
      </c>
    </row>
    <row r="1175" spans="2:17" ht="15" customHeight="1" x14ac:dyDescent="0.25">
      <c r="C1175" s="251"/>
      <c r="D1175" s="247" t="s">
        <v>668</v>
      </c>
      <c r="E1175" s="210"/>
      <c r="F1175" s="255">
        <f t="shared" ref="F1175:H1175" si="183">IF(ISNUMBER(E1161),E1161,"")</f>
        <v>0</v>
      </c>
      <c r="G1175" s="255">
        <f t="shared" si="183"/>
        <v>0</v>
      </c>
      <c r="H1175" s="255">
        <f t="shared" si="183"/>
        <v>0</v>
      </c>
      <c r="I1175" s="255">
        <f t="shared" si="181"/>
        <v>0</v>
      </c>
      <c r="K1175" s="264" t="e">
        <f t="shared" si="182"/>
        <v>#DIV/0!</v>
      </c>
    </row>
    <row r="1176" spans="2:17" ht="15" customHeight="1" x14ac:dyDescent="0.25">
      <c r="C1176" s="728"/>
      <c r="D1176" s="729" t="s">
        <v>630</v>
      </c>
      <c r="E1176" s="727"/>
      <c r="F1176" s="255">
        <f t="shared" ref="F1176:H1176" si="184">IF(ISNUMBER(E1162),E1162,"")</f>
        <v>0</v>
      </c>
      <c r="G1176" s="255">
        <f t="shared" si="184"/>
        <v>0</v>
      </c>
      <c r="H1176" s="255">
        <f t="shared" si="184"/>
        <v>0</v>
      </c>
      <c r="I1176" s="255">
        <f t="shared" si="181"/>
        <v>0</v>
      </c>
      <c r="K1176" s="264" t="e">
        <f t="shared" si="182"/>
        <v>#DIV/0!</v>
      </c>
    </row>
    <row r="1177" spans="2:17" ht="15" customHeight="1" x14ac:dyDescent="0.25">
      <c r="C1177" s="728"/>
      <c r="D1177" s="729" t="s">
        <v>669</v>
      </c>
      <c r="E1177" s="727"/>
      <c r="F1177" s="255">
        <f t="shared" ref="F1177:H1177" si="185">IF(ISNUMBER(E1163),E1163,"")</f>
        <v>0</v>
      </c>
      <c r="G1177" s="255">
        <f t="shared" si="185"/>
        <v>0</v>
      </c>
      <c r="H1177" s="255">
        <f t="shared" si="185"/>
        <v>0</v>
      </c>
      <c r="I1177" s="255">
        <f t="shared" si="181"/>
        <v>0</v>
      </c>
      <c r="K1177" s="264" t="e">
        <f t="shared" si="182"/>
        <v>#DIV/0!</v>
      </c>
    </row>
    <row r="1178" spans="2:17" ht="15" customHeight="1" x14ac:dyDescent="0.25">
      <c r="C1178" s="251"/>
      <c r="D1178" s="247" t="s">
        <v>678</v>
      </c>
      <c r="E1178" s="210"/>
      <c r="F1178" s="255">
        <f t="shared" ref="F1178:H1178" si="186">IF(ISNUMBER(E1164),E1164,"")</f>
        <v>0</v>
      </c>
      <c r="G1178" s="255">
        <f t="shared" si="186"/>
        <v>0</v>
      </c>
      <c r="H1178" s="255">
        <f t="shared" si="186"/>
        <v>0</v>
      </c>
      <c r="I1178" s="255">
        <f t="shared" si="181"/>
        <v>0</v>
      </c>
      <c r="K1178" s="264" t="e">
        <f t="shared" si="182"/>
        <v>#DIV/0!</v>
      </c>
    </row>
    <row r="1179" spans="2:17" ht="15" customHeight="1" x14ac:dyDescent="0.25">
      <c r="C1179" s="251"/>
      <c r="D1179" s="247" t="s">
        <v>852</v>
      </c>
      <c r="E1179" s="210"/>
      <c r="F1179" s="256" t="str">
        <f>IF(ISNUMBER(E1165+E1166),E1165+E1166,"-")</f>
        <v>-</v>
      </c>
      <c r="G1179" s="256" t="str">
        <f>IF(ISNUMBER(F1165+F1166),F1165+F1166,"-")</f>
        <v>-</v>
      </c>
      <c r="H1179" s="256" t="str">
        <f>IF(ISNUMBER(G1165+G1166),G1165+G1166,"-")</f>
        <v>-</v>
      </c>
      <c r="I1179" s="255">
        <f>IF(ISNUMBER(H1165+H1166),H1165+H1166,"")</f>
        <v>0</v>
      </c>
      <c r="K1179" s="264" t="e">
        <f t="shared" si="182"/>
        <v>#DIV/0!</v>
      </c>
    </row>
    <row r="1180" spans="2:17" ht="15" customHeight="1" x14ac:dyDescent="0.25">
      <c r="C1180" s="252"/>
      <c r="D1180" s="247" t="s">
        <v>846</v>
      </c>
      <c r="E1180" s="210"/>
      <c r="F1180" s="257">
        <f>ROUND(SUM(F1173:F1179),2)</f>
        <v>0</v>
      </c>
      <c r="G1180" s="257">
        <f>ROUND(SUM(G1173:G1179),2)</f>
        <v>0</v>
      </c>
      <c r="H1180" s="257">
        <f>ROUND(SUM(H1173:H1179),2)</f>
        <v>0</v>
      </c>
      <c r="I1180" s="257">
        <f>ROUND(SUM(I1173:I1179),2)</f>
        <v>0</v>
      </c>
      <c r="K1180" s="264" t="e">
        <f t="shared" si="182"/>
        <v>#DIV/0!</v>
      </c>
    </row>
    <row r="1181" spans="2:17" ht="27" x14ac:dyDescent="0.25">
      <c r="B1181" s="8"/>
      <c r="C1181" s="8"/>
      <c r="D1181" s="8"/>
      <c r="E1181" s="8"/>
      <c r="F1181" s="8"/>
      <c r="G1181" s="8"/>
      <c r="H1181" s="8"/>
      <c r="I1181" s="8"/>
      <c r="J1181" s="8"/>
      <c r="K1181" s="297" t="s">
        <v>970</v>
      </c>
    </row>
    <row r="1182" spans="2:17" ht="15" customHeight="1" x14ac:dyDescent="0.25">
      <c r="C1182" s="250" t="s">
        <v>845</v>
      </c>
      <c r="D1182" s="247" t="s">
        <v>833</v>
      </c>
      <c r="E1182" s="248"/>
      <c r="F1182" s="258" t="str">
        <f>IF(ISNUMBER(E1168+E1169),E1168+E1169,"")</f>
        <v/>
      </c>
      <c r="G1182" s="258" t="str">
        <f>IF(ISNUMBER(F1168+F1169),F1168+F1169,"")</f>
        <v/>
      </c>
      <c r="H1182" s="258" t="str">
        <f>IF(ISNUMBER(G1168+G1169),G1168+G1169,"")</f>
        <v/>
      </c>
      <c r="I1182" s="258">
        <f ca="1">IF(ISNUMBER(H1168),H1168,0)</f>
        <v>0</v>
      </c>
      <c r="K1182" s="264" t="e">
        <f ca="1">I1182/$I$1185</f>
        <v>#DIV/0!</v>
      </c>
      <c r="Q1182" s="23"/>
    </row>
    <row r="1183" spans="2:17" ht="15" customHeight="1" x14ac:dyDescent="0.25">
      <c r="C1183" s="293"/>
      <c r="D1183" s="294" t="s">
        <v>834</v>
      </c>
      <c r="E1183" s="295"/>
      <c r="F1183" s="296"/>
      <c r="G1183" s="296"/>
      <c r="H1183" s="296"/>
      <c r="I1183" s="258">
        <f ca="1">IF(ISNUMBER(H1169),H1169,0)</f>
        <v>0</v>
      </c>
      <c r="K1183" s="264" t="e">
        <f ca="1">I1183/$I$1185</f>
        <v>#DIV/0!</v>
      </c>
      <c r="Q1183" s="23"/>
    </row>
    <row r="1184" spans="2:17" ht="15" customHeight="1" x14ac:dyDescent="0.25">
      <c r="C1184" s="251"/>
      <c r="D1184" s="247" t="s">
        <v>971</v>
      </c>
      <c r="E1184" s="249"/>
      <c r="F1184" s="259" t="str">
        <f>IF(ISNUMBER(E1170),E1170,"")</f>
        <v/>
      </c>
      <c r="G1184" s="259" t="str">
        <f>IF(ISNUMBER(F1170),F1170,"")</f>
        <v/>
      </c>
      <c r="H1184" s="259" t="str">
        <f>IF(ISNUMBER(G1170),G1170,"")</f>
        <v/>
      </c>
      <c r="I1184" s="259">
        <f>IF(ISNUMBER(H1170),H1170,0)</f>
        <v>0</v>
      </c>
      <c r="K1184" s="264" t="e">
        <f t="shared" ref="K1184" si="187">I1184/$I$1180</f>
        <v>#DIV/0!</v>
      </c>
      <c r="Q1184" s="23"/>
    </row>
    <row r="1185" spans="2:17" ht="15.75" customHeight="1" x14ac:dyDescent="0.25">
      <c r="C1185" s="252"/>
      <c r="D1185" s="247" t="s">
        <v>846</v>
      </c>
      <c r="E1185" s="248"/>
      <c r="F1185" s="261">
        <f>ROUND(SUM(F1182:F1184),2)</f>
        <v>0</v>
      </c>
      <c r="G1185" s="261">
        <f t="shared" ref="G1185:H1185" si="188">ROUND(SUM(G1182:G1184),2)</f>
        <v>0</v>
      </c>
      <c r="H1185" s="261">
        <f t="shared" si="188"/>
        <v>0</v>
      </c>
      <c r="I1185" s="261">
        <f ca="1">ROUND(SUM(I1182:I1184),2)</f>
        <v>0</v>
      </c>
      <c r="K1185" s="264" t="e">
        <f ca="1">I1185/$I$1185</f>
        <v>#DIV/0!</v>
      </c>
      <c r="Q1185" s="23"/>
    </row>
    <row r="1186" spans="2:17" ht="18" customHeight="1" x14ac:dyDescent="0.25">
      <c r="B1186" s="8"/>
      <c r="C1186" s="8"/>
      <c r="D1186" s="8"/>
      <c r="E1186" s="8"/>
      <c r="F1186" s="8"/>
      <c r="G1186" s="8"/>
      <c r="H1186" s="8"/>
      <c r="I1186" s="8"/>
      <c r="J1186" s="8"/>
      <c r="K1186" s="8"/>
      <c r="Q1186" s="23"/>
    </row>
    <row r="1187" spans="2:17" ht="16.5" x14ac:dyDescent="0.25">
      <c r="C1187" s="1279" t="s">
        <v>497</v>
      </c>
      <c r="D1187" s="1280"/>
      <c r="E1187" s="1281"/>
      <c r="F1187" s="262">
        <f>IF(ISNUMBER(SUM(F1180+F1185)),ROUND(SUM(F1180+F1185),2),"")</f>
        <v>0</v>
      </c>
      <c r="G1187" s="263">
        <f t="shared" ref="G1187:H1187" si="189">IF(ISNUMBER(SUM(G1180+G1185)),ROUND(SUM(G1180+G1185),2),"")</f>
        <v>0</v>
      </c>
      <c r="H1187" s="263">
        <f t="shared" si="189"/>
        <v>0</v>
      </c>
      <c r="I1187" s="260">
        <f ca="1">SUM(I1180+I1185)</f>
        <v>0</v>
      </c>
      <c r="K1187" s="8"/>
      <c r="Q1187" s="23"/>
    </row>
    <row r="1188" spans="2:17" x14ac:dyDescent="0.25">
      <c r="K1188" s="8"/>
      <c r="Q1188" s="23"/>
    </row>
    <row r="1189" spans="2:17" x14ac:dyDescent="0.25">
      <c r="Q1189" s="23"/>
    </row>
    <row r="1190" spans="2:17" ht="18" customHeight="1" x14ac:dyDescent="0.25">
      <c r="D1190" s="23" t="s">
        <v>90</v>
      </c>
      <c r="E1190" s="23" t="s">
        <v>92</v>
      </c>
      <c r="F1190" s="23" t="s">
        <v>226</v>
      </c>
      <c r="G1190" s="23" t="s">
        <v>153</v>
      </c>
      <c r="I1190" s="43"/>
      <c r="Q1190" s="23"/>
    </row>
    <row r="1191" spans="2:17" ht="18" customHeight="1" x14ac:dyDescent="0.25">
      <c r="C1191" s="18" t="s">
        <v>158</v>
      </c>
      <c r="D1191" s="18" t="str">
        <f>IF(ISNUMBER('1.Datos generales municipio'!E21),'1.Datos generales municipio'!E21,"")</f>
        <v/>
      </c>
      <c r="E1191" s="18" t="str">
        <f>IF(ISNUMBER('1.Datos generales municipio'!E23),'1.Datos generales municipio'!E23,"")</f>
        <v/>
      </c>
      <c r="F1191" s="18" t="str">
        <f>IF(ISNUMBER('1.Datos generales municipio'!E25),'1.Datos generales municipio'!E25,"")</f>
        <v/>
      </c>
      <c r="G1191" s="18" t="str">
        <f>IF(ISNUMBER('1.Datos generales municipio'!F7),'1.Datos generales municipio'!F7,"")</f>
        <v/>
      </c>
      <c r="I1191" s="43"/>
      <c r="Q1191" s="23"/>
    </row>
    <row r="1192" spans="2:17" ht="18" customHeight="1" x14ac:dyDescent="0.25">
      <c r="C1192" s="18" t="s">
        <v>1274</v>
      </c>
      <c r="D1192" s="50" t="str">
        <f>IF(ISNUMBER('1.Datos generales municipio'!K38),ROUND('1.Datos generales municipio'!K38,2),"")</f>
        <v/>
      </c>
      <c r="E1192" s="50" t="str">
        <f>IF(ISNUMBER('1.Datos generales municipio'!K39),ROUND('1.Datos generales municipio'!K39,2),"")</f>
        <v/>
      </c>
      <c r="F1192" s="50" t="str">
        <f>IF(ISNUMBER('1.Datos generales municipio'!K40),ROUND('1.Datos generales municipio'!K40,2),"")</f>
        <v/>
      </c>
      <c r="G1192" s="50" t="str">
        <f>IF(ISNUMBER('1.Datos generales municipio'!H13),ROUND('1.Datos generales municipio'!H13,2),"")</f>
        <v/>
      </c>
      <c r="H1192" s="16" t="s">
        <v>508</v>
      </c>
      <c r="I1192" s="43"/>
      <c r="Q1192" s="23"/>
    </row>
    <row r="1193" spans="2:17" ht="18" customHeight="1" x14ac:dyDescent="0.25">
      <c r="D1193" s="24"/>
      <c r="E1193" s="24"/>
      <c r="F1193" s="24"/>
      <c r="G1193" s="24"/>
      <c r="H1193" s="16"/>
      <c r="I1193" s="43"/>
      <c r="Q1193" s="23"/>
    </row>
    <row r="1194" spans="2:17" ht="18" customHeight="1" x14ac:dyDescent="0.25">
      <c r="D1194" s="24" t="s">
        <v>90</v>
      </c>
      <c r="E1194" s="24" t="s">
        <v>92</v>
      </c>
      <c r="F1194" s="24" t="s">
        <v>226</v>
      </c>
      <c r="G1194" s="24" t="s">
        <v>153</v>
      </c>
      <c r="Q1194" s="23"/>
    </row>
    <row r="1195" spans="2:17" ht="18" customHeight="1" x14ac:dyDescent="0.25">
      <c r="D1195" s="24" t="str">
        <f>IF(ISNUMBER(D1191),D1191,"")</f>
        <v/>
      </c>
      <c r="E1195" s="24" t="str">
        <f>IF(ISNUMBER(E1191),E1191,"")</f>
        <v/>
      </c>
      <c r="F1195" s="24" t="str">
        <f>IF(ISNUMBER(F1191),F1191,"")</f>
        <v/>
      </c>
      <c r="G1195" s="24" t="str">
        <f>IF(ISNUMBER(G1191),G1191,"")</f>
        <v/>
      </c>
      <c r="Q1195" s="23"/>
    </row>
    <row r="1196" spans="2:17" ht="18" customHeight="1" x14ac:dyDescent="0.25">
      <c r="C1196" s="18" t="s">
        <v>154</v>
      </c>
      <c r="D1196" s="50">
        <f>ROUND('1.Datos generales municipio'!J21,2)</f>
        <v>0</v>
      </c>
      <c r="E1196" s="50">
        <f>ROUND('1.Datos generales municipio'!J23,2)</f>
        <v>0</v>
      </c>
      <c r="F1196" s="50">
        <f>ROUND('1.Datos generales municipio'!J25,2)</f>
        <v>0</v>
      </c>
      <c r="G1196" s="50">
        <f ca="1">ROUND(D1156,2)</f>
        <v>0</v>
      </c>
      <c r="H1196" s="16" t="s">
        <v>508</v>
      </c>
      <c r="Q1196" s="23"/>
    </row>
    <row r="1197" spans="2:17" ht="18" customHeight="1" x14ac:dyDescent="0.25">
      <c r="D1197" s="24"/>
      <c r="E1197" s="24"/>
      <c r="F1197" s="24"/>
      <c r="G1197" s="24"/>
      <c r="Q1197" s="23"/>
    </row>
    <row r="1198" spans="2:17" ht="18" customHeight="1" x14ac:dyDescent="0.25">
      <c r="Q1198" s="23"/>
    </row>
    <row r="1199" spans="2:17" ht="18" customHeight="1" x14ac:dyDescent="0.25">
      <c r="D1199" s="18" t="str">
        <f>D1191</f>
        <v/>
      </c>
      <c r="E1199" s="18" t="str">
        <f>E1191</f>
        <v/>
      </c>
      <c r="F1199" s="18" t="str">
        <f>F1191</f>
        <v/>
      </c>
      <c r="G1199" s="18" t="str">
        <f>G1191</f>
        <v/>
      </c>
      <c r="Q1199" s="23"/>
    </row>
    <row r="1200" spans="2:17" ht="18" customHeight="1" x14ac:dyDescent="0.25">
      <c r="C1200" s="18" t="s">
        <v>154</v>
      </c>
      <c r="D1200" s="51">
        <f>D1196</f>
        <v>0</v>
      </c>
      <c r="E1200" s="51">
        <f>E1196</f>
        <v>0</v>
      </c>
      <c r="F1200" s="51">
        <f>F1196</f>
        <v>0</v>
      </c>
      <c r="G1200" s="51">
        <f ca="1">G1196</f>
        <v>0</v>
      </c>
      <c r="Q1200" s="23"/>
    </row>
    <row r="1201" spans="3:17" ht="18" customHeight="1" x14ac:dyDescent="0.25">
      <c r="C1201" s="318" t="s">
        <v>1275</v>
      </c>
      <c r="D1201" s="319" t="str">
        <f>IFERROR(ROUND((D1200/D1192),4),"")</f>
        <v/>
      </c>
      <c r="E1201" s="319" t="str">
        <f>IFERROR(ROUND((E1200/E1192),4),"")</f>
        <v/>
      </c>
      <c r="F1201" s="319" t="str">
        <f>IFERROR(ROUND((F1200/F1192),4),"")</f>
        <v/>
      </c>
      <c r="G1201" s="319" t="str">
        <f ca="1">IFERROR(ROUND((G1200/G1192),4),"")</f>
        <v/>
      </c>
      <c r="H1201" s="16" t="s">
        <v>507</v>
      </c>
      <c r="Q1201" s="23"/>
    </row>
    <row r="1202" spans="3:17" ht="18" customHeight="1" x14ac:dyDescent="0.25">
      <c r="Q1202" s="23"/>
    </row>
    <row r="1203" spans="3:17" ht="18" customHeight="1" x14ac:dyDescent="0.25">
      <c r="C1203" s="23" t="s">
        <v>1276</v>
      </c>
      <c r="Q1203" s="23"/>
    </row>
    <row r="1204" spans="3:17" ht="18" customHeight="1" thickBot="1" x14ac:dyDescent="0.3">
      <c r="C1204" s="18" t="s">
        <v>509</v>
      </c>
      <c r="D1204" s="52" t="e">
        <f>ROUND(AVERAGE((D1201,E1201,F1201)),4)</f>
        <v>#DIV/0!</v>
      </c>
      <c r="F1204" s="23" t="str">
        <f ca="1">IF(ISNUMBER(D1207),"Se cumple la condición de reducción","No se cumple la condición de reducción")</f>
        <v>No se cumple la condición de reducción</v>
      </c>
      <c r="Q1204" s="23"/>
    </row>
    <row r="1205" spans="3:17" ht="18" customHeight="1" thickBot="1" x14ac:dyDescent="0.3">
      <c r="C1205" s="18" t="s">
        <v>510</v>
      </c>
      <c r="D1205" s="18" t="e">
        <f ca="1">ROUND(AVERAGE((E1201,F1201,G1201)),4)</f>
        <v>#DIV/0!</v>
      </c>
      <c r="G1205" s="300" t="str">
        <f ca="1">IF(OR(ISNUMBER(D1206),ISNUMBER(D1207)),IF(ISNUMBER(D1207),"Reducción de","Incremento de"),"")</f>
        <v/>
      </c>
      <c r="H1205" s="301" t="str">
        <f ca="1">IFERROR(IF(ISNUMBER(D1206),D1206,D1207),"")</f>
        <v/>
      </c>
      <c r="I1205" s="16" t="s">
        <v>507</v>
      </c>
      <c r="Q1205" s="23"/>
    </row>
    <row r="1206" spans="3:17" ht="18" customHeight="1" x14ac:dyDescent="0.25">
      <c r="C1206" s="53" t="s">
        <v>296</v>
      </c>
      <c r="D1206" s="54" t="e">
        <f ca="1">IF(D1205-D1204&gt;0,ROUND((D1205-D1204)/D1204,4),"")</f>
        <v>#DIV/0!</v>
      </c>
      <c r="F1206" s="55" t="e">
        <f ca="1">$D$1205-$D$1204</f>
        <v>#DIV/0!</v>
      </c>
      <c r="I1206" s="16" t="s">
        <v>507</v>
      </c>
      <c r="Q1206" s="23"/>
    </row>
    <row r="1207" spans="3:17" ht="18" customHeight="1" x14ac:dyDescent="0.25">
      <c r="C1207" s="56" t="s">
        <v>297</v>
      </c>
      <c r="D1207" s="57" t="e">
        <f ca="1">IF(D1204-D1205&gt;0,ROUND((D1204-D1205)/D1204,4),"")</f>
        <v>#DIV/0!</v>
      </c>
      <c r="Q1207" s="23"/>
    </row>
    <row r="1208" spans="3:17" ht="18" customHeight="1" x14ac:dyDescent="0.25">
      <c r="K1208" s="24"/>
      <c r="L1208" s="24"/>
      <c r="M1208" s="24"/>
      <c r="N1208" s="24"/>
      <c r="O1208" s="24"/>
      <c r="Q1208" s="23"/>
    </row>
    <row r="1209" spans="3:17" ht="18" customHeight="1" x14ac:dyDescent="0.25">
      <c r="K1209" s="24"/>
      <c r="L1209" s="24"/>
      <c r="M1209" s="24"/>
      <c r="N1209" s="24"/>
      <c r="O1209" s="24"/>
      <c r="Q1209" s="23"/>
    </row>
    <row r="1210" spans="3:17" ht="18" customHeight="1" x14ac:dyDescent="0.25">
      <c r="K1210" s="24"/>
      <c r="L1210" s="24"/>
      <c r="M1210" s="24"/>
      <c r="N1210" s="24"/>
      <c r="O1210" s="24"/>
      <c r="Q1210" s="23"/>
    </row>
    <row r="1211" spans="3:17" ht="18" customHeight="1" x14ac:dyDescent="0.25">
      <c r="F1211" s="18" t="s">
        <v>224</v>
      </c>
      <c r="K1211" s="24"/>
      <c r="L1211" s="24"/>
      <c r="M1211" s="24"/>
      <c r="N1211" s="24"/>
      <c r="O1211" s="24"/>
      <c r="Q1211" s="23"/>
    </row>
    <row r="1212" spans="3:17" ht="18" customHeight="1" x14ac:dyDescent="0.25">
      <c r="F1212" s="18"/>
      <c r="K1212" s="24"/>
      <c r="L1212" s="24"/>
      <c r="M1212" s="24"/>
      <c r="N1212" s="24"/>
      <c r="O1212" s="24"/>
      <c r="Q1212" s="23"/>
    </row>
    <row r="1213" spans="3:17" ht="18" customHeight="1" x14ac:dyDescent="0.25">
      <c r="K1213" s="24"/>
      <c r="L1213" s="24"/>
      <c r="M1213" s="24"/>
      <c r="N1213" s="24"/>
      <c r="O1213" s="24"/>
      <c r="Q1213" s="23"/>
    </row>
    <row r="1214" spans="3:17" ht="18" customHeight="1" x14ac:dyDescent="0.25">
      <c r="C1214" s="23" t="s">
        <v>230</v>
      </c>
      <c r="K1214" s="24"/>
      <c r="L1214" s="24"/>
      <c r="M1214" s="24"/>
      <c r="N1214" s="24"/>
      <c r="O1214" s="24"/>
      <c r="Q1214" s="23"/>
    </row>
    <row r="1215" spans="3:17" ht="18" customHeight="1" x14ac:dyDescent="0.25">
      <c r="K1215" s="24"/>
      <c r="L1215" s="24"/>
      <c r="M1215" s="24"/>
      <c r="N1215" s="24"/>
      <c r="O1215" s="24"/>
      <c r="Q1215" s="23"/>
    </row>
    <row r="1216" spans="3:17" ht="18" customHeight="1" x14ac:dyDescent="0.25">
      <c r="C1216" s="232" t="s">
        <v>156</v>
      </c>
      <c r="D1216" s="232" t="s">
        <v>157</v>
      </c>
      <c r="E1216" s="232" t="s">
        <v>159</v>
      </c>
      <c r="K1216" s="24"/>
      <c r="L1216" s="24"/>
      <c r="M1216" s="24"/>
      <c r="N1216" s="24"/>
      <c r="O1216" s="24"/>
      <c r="Q1216" s="23"/>
    </row>
    <row r="1217" spans="2:17" ht="18" customHeight="1" x14ac:dyDescent="0.25">
      <c r="B1217" s="23">
        <v>1</v>
      </c>
      <c r="C1217" s="231" t="str">
        <f t="shared" ref="C1217:C1238" si="190">IF(C153="","",C153)</f>
        <v/>
      </c>
      <c r="D1217" s="58" t="str">
        <f>INDEX($C$1217:$C$1404,MATCH(0,INDEX(COUNTIF($D$1216:D1216,$C$1217:$C$1404),),))</f>
        <v/>
      </c>
      <c r="E1217" s="59" t="e">
        <f>IF(D1217="",D1218,IF(D1217=$F$1212,D1218,D1217))</f>
        <v>#N/A</v>
      </c>
      <c r="F1217" s="60" t="s">
        <v>231</v>
      </c>
      <c r="G1217" s="60"/>
      <c r="K1217" s="24"/>
      <c r="L1217" s="24"/>
      <c r="M1217" s="24"/>
      <c r="N1217" s="24"/>
      <c r="O1217" s="24"/>
      <c r="Q1217" s="23"/>
    </row>
    <row r="1218" spans="2:17" ht="18" customHeight="1" x14ac:dyDescent="0.25">
      <c r="B1218" s="23">
        <v>1</v>
      </c>
      <c r="C1218" s="230" t="str">
        <f t="shared" si="190"/>
        <v/>
      </c>
      <c r="D1218" s="58" t="e">
        <f>INDEX($C$1217:$C$1404,MATCH(0,INDEX(COUNTIF($D$1216:D1217,$C$1217:$C$1404),),))</f>
        <v>#N/A</v>
      </c>
      <c r="E1218" s="61" t="e">
        <f>IF(D1218="",D1219,IF(D1218=E1217,D1219,D1218))</f>
        <v>#N/A</v>
      </c>
      <c r="F1218" s="62" t="s">
        <v>232</v>
      </c>
      <c r="G1218" s="62"/>
      <c r="K1218" s="24"/>
      <c r="L1218" s="24"/>
      <c r="M1218" s="24"/>
      <c r="N1218" s="24"/>
      <c r="O1218" s="24"/>
      <c r="Q1218" s="23"/>
    </row>
    <row r="1219" spans="2:17" ht="18" customHeight="1" x14ac:dyDescent="0.25">
      <c r="B1219" s="23">
        <v>1</v>
      </c>
      <c r="C1219" s="230" t="str">
        <f t="shared" si="190"/>
        <v/>
      </c>
      <c r="D1219" s="58" t="e">
        <f>INDEX($C$1217:$C$1404,MATCH(0,INDEX(COUNTIF($D$1216:D1218,$C$1217:$C$1404),),))</f>
        <v>#N/A</v>
      </c>
      <c r="E1219" s="61" t="e">
        <f t="shared" ref="E1219:E1282" si="191">IF(D1219="",D1220,IF(D1219=E1218,D1220,D1219))</f>
        <v>#N/A</v>
      </c>
      <c r="F1219" s="24"/>
      <c r="K1219" s="24"/>
      <c r="L1219" s="24"/>
      <c r="M1219" s="24"/>
      <c r="N1219" s="24"/>
      <c r="O1219" s="24"/>
      <c r="Q1219" s="23"/>
    </row>
    <row r="1220" spans="2:17" ht="18" customHeight="1" x14ac:dyDescent="0.25">
      <c r="B1220" s="23">
        <v>1</v>
      </c>
      <c r="C1220" s="230" t="str">
        <f t="shared" si="190"/>
        <v/>
      </c>
      <c r="D1220" s="58" t="e">
        <f>INDEX($C$1217:$C$1404,MATCH(0,INDEX(COUNTIF($D$1216:D1219,$C$1217:$C$1404),),))</f>
        <v>#N/A</v>
      </c>
      <c r="E1220" s="61" t="e">
        <f t="shared" si="191"/>
        <v>#N/A</v>
      </c>
      <c r="F1220" s="24"/>
      <c r="K1220" s="24"/>
      <c r="L1220" s="24"/>
      <c r="M1220" s="24"/>
      <c r="N1220" s="24"/>
      <c r="O1220" s="24"/>
      <c r="Q1220" s="23"/>
    </row>
    <row r="1221" spans="2:17" ht="18" customHeight="1" x14ac:dyDescent="0.25">
      <c r="B1221" s="23">
        <v>1</v>
      </c>
      <c r="C1221" s="230" t="str">
        <f t="shared" si="190"/>
        <v/>
      </c>
      <c r="D1221" s="58" t="e">
        <f>INDEX($C$1217:$C$1404,MATCH(0,INDEX(COUNTIF($D$1216:D1220,$C$1217:$C$1404),),))</f>
        <v>#N/A</v>
      </c>
      <c r="E1221" s="61" t="e">
        <f t="shared" si="191"/>
        <v>#N/A</v>
      </c>
      <c r="F1221" s="24"/>
      <c r="K1221" s="24"/>
      <c r="L1221" s="24"/>
      <c r="M1221" s="24"/>
      <c r="N1221" s="24"/>
      <c r="O1221" s="24"/>
    </row>
    <row r="1222" spans="2:17" ht="18" customHeight="1" x14ac:dyDescent="0.25">
      <c r="B1222" s="23">
        <v>1</v>
      </c>
      <c r="C1222" s="230" t="str">
        <f t="shared" si="190"/>
        <v/>
      </c>
      <c r="D1222" s="58" t="e">
        <f>INDEX($C$1217:$C$1404,MATCH(0,INDEX(COUNTIF($D$1216:D1221,$C$1217:$C$1404),),))</f>
        <v>#N/A</v>
      </c>
      <c r="E1222" s="61" t="e">
        <f t="shared" si="191"/>
        <v>#N/A</v>
      </c>
      <c r="F1222" s="24"/>
      <c r="K1222" s="24"/>
      <c r="L1222" s="24"/>
      <c r="M1222" s="24"/>
      <c r="N1222" s="24"/>
      <c r="O1222" s="24"/>
    </row>
    <row r="1223" spans="2:17" ht="18" customHeight="1" x14ac:dyDescent="0.25">
      <c r="B1223" s="23">
        <v>1</v>
      </c>
      <c r="C1223" s="230" t="str">
        <f t="shared" si="190"/>
        <v/>
      </c>
      <c r="D1223" s="58" t="e">
        <f>INDEX($C$1217:$C$1404,MATCH(0,INDEX(COUNTIF($D$1216:D1222,$C$1217:$C$1404),),))</f>
        <v>#N/A</v>
      </c>
      <c r="E1223" s="61" t="e">
        <f t="shared" si="191"/>
        <v>#N/A</v>
      </c>
      <c r="K1223" s="24"/>
      <c r="L1223" s="24"/>
      <c r="M1223" s="24"/>
      <c r="N1223" s="24"/>
      <c r="O1223" s="24"/>
    </row>
    <row r="1224" spans="2:17" ht="18" customHeight="1" x14ac:dyDescent="0.25">
      <c r="B1224" s="23">
        <v>1</v>
      </c>
      <c r="C1224" s="230" t="str">
        <f t="shared" si="190"/>
        <v/>
      </c>
      <c r="D1224" s="58" t="e">
        <f>INDEX($C$1217:$C$1404,MATCH(0,INDEX(COUNTIF($D$1216:D1223,$C$1217:$C$1404),),))</f>
        <v>#N/A</v>
      </c>
      <c r="E1224" s="61" t="e">
        <f t="shared" si="191"/>
        <v>#N/A</v>
      </c>
      <c r="K1224" s="24"/>
      <c r="L1224" s="24"/>
      <c r="M1224" s="24"/>
      <c r="N1224" s="24"/>
      <c r="O1224" s="24"/>
    </row>
    <row r="1225" spans="2:17" ht="18" customHeight="1" x14ac:dyDescent="0.25">
      <c r="B1225" s="23">
        <v>1</v>
      </c>
      <c r="C1225" s="230" t="str">
        <f t="shared" si="190"/>
        <v/>
      </c>
      <c r="D1225" s="58" t="e">
        <f>INDEX($C$1217:$C$1404,MATCH(0,INDEX(COUNTIF($D$1216:D1224,$C$1217:$C$1404),),))</f>
        <v>#N/A</v>
      </c>
      <c r="E1225" s="61" t="e">
        <f t="shared" si="191"/>
        <v>#N/A</v>
      </c>
      <c r="K1225" s="24"/>
      <c r="L1225" s="24"/>
      <c r="M1225" s="24"/>
      <c r="N1225" s="24"/>
      <c r="O1225" s="24"/>
    </row>
    <row r="1226" spans="2:17" ht="18" customHeight="1" x14ac:dyDescent="0.25">
      <c r="B1226" s="23">
        <v>1</v>
      </c>
      <c r="C1226" s="230" t="str">
        <f t="shared" si="190"/>
        <v/>
      </c>
      <c r="D1226" s="58" t="e">
        <f>INDEX($C$1217:$C$1404,MATCH(0,INDEX(COUNTIF($D$1216:D1225,$C$1217:$C$1404),),))</f>
        <v>#N/A</v>
      </c>
      <c r="E1226" s="61" t="e">
        <f t="shared" si="191"/>
        <v>#N/A</v>
      </c>
      <c r="K1226" s="24"/>
      <c r="L1226" s="24"/>
      <c r="M1226" s="24"/>
      <c r="N1226" s="24"/>
      <c r="O1226" s="24"/>
    </row>
    <row r="1227" spans="2:17" ht="18" customHeight="1" x14ac:dyDescent="0.25">
      <c r="B1227" s="23">
        <v>1</v>
      </c>
      <c r="C1227" s="230" t="str">
        <f t="shared" si="190"/>
        <v/>
      </c>
      <c r="D1227" s="58" t="e">
        <f>INDEX($C$1217:$C$1404,MATCH(0,INDEX(COUNTIF($D$1216:D1226,$C$1217:$C$1404),),))</f>
        <v>#N/A</v>
      </c>
      <c r="E1227" s="61" t="e">
        <f t="shared" si="191"/>
        <v>#N/A</v>
      </c>
      <c r="K1227" s="24"/>
      <c r="L1227" s="24"/>
      <c r="M1227" s="24"/>
      <c r="N1227" s="24"/>
      <c r="O1227" s="24"/>
    </row>
    <row r="1228" spans="2:17" ht="18" customHeight="1" x14ac:dyDescent="0.25">
      <c r="B1228" s="23">
        <v>1</v>
      </c>
      <c r="C1228" s="230" t="str">
        <f t="shared" si="190"/>
        <v/>
      </c>
      <c r="D1228" s="58" t="e">
        <f>INDEX($C$1217:$C$1404,MATCH(0,INDEX(COUNTIF($D$1216:D1227,$C$1217:$C$1404),),))</f>
        <v>#N/A</v>
      </c>
      <c r="E1228" s="61" t="e">
        <f t="shared" si="191"/>
        <v>#N/A</v>
      </c>
      <c r="K1228" s="24"/>
      <c r="L1228" s="24"/>
      <c r="M1228" s="24"/>
      <c r="N1228" s="24"/>
      <c r="O1228" s="24"/>
    </row>
    <row r="1229" spans="2:17" ht="18" customHeight="1" x14ac:dyDescent="0.25">
      <c r="B1229" s="23">
        <v>1</v>
      </c>
      <c r="C1229" s="230" t="str">
        <f t="shared" si="190"/>
        <v/>
      </c>
      <c r="D1229" s="58" t="e">
        <f>INDEX($C$1217:$C$1404,MATCH(0,INDEX(COUNTIF($D$1216:D1228,$C$1217:$C$1404),),))</f>
        <v>#N/A</v>
      </c>
      <c r="E1229" s="61" t="e">
        <f t="shared" si="191"/>
        <v>#N/A</v>
      </c>
      <c r="K1229" s="24"/>
      <c r="L1229" s="24"/>
      <c r="M1229" s="24"/>
      <c r="N1229" s="24"/>
      <c r="O1229" s="24"/>
    </row>
    <row r="1230" spans="2:17" ht="18" customHeight="1" x14ac:dyDescent="0.25">
      <c r="B1230" s="23">
        <v>1</v>
      </c>
      <c r="C1230" s="230" t="str">
        <f t="shared" si="190"/>
        <v/>
      </c>
      <c r="D1230" s="58" t="e">
        <f>INDEX($C$1217:$C$1404,MATCH(0,INDEX(COUNTIF($D$1216:D1229,$C$1217:$C$1404),),))</f>
        <v>#N/A</v>
      </c>
      <c r="E1230" s="61" t="e">
        <f t="shared" si="191"/>
        <v>#N/A</v>
      </c>
      <c r="K1230" s="24"/>
      <c r="L1230" s="24"/>
      <c r="M1230" s="24"/>
      <c r="N1230" s="24"/>
      <c r="O1230" s="24"/>
    </row>
    <row r="1231" spans="2:17" ht="18" customHeight="1" x14ac:dyDescent="0.25">
      <c r="B1231" s="23">
        <v>1</v>
      </c>
      <c r="C1231" s="230" t="str">
        <f t="shared" si="190"/>
        <v/>
      </c>
      <c r="D1231" s="58" t="e">
        <f>INDEX($C$1217:$C$1404,MATCH(0,INDEX(COUNTIF($D$1216:D1230,$C$1217:$C$1404),),))</f>
        <v>#N/A</v>
      </c>
      <c r="E1231" s="61" t="e">
        <f t="shared" si="191"/>
        <v>#N/A</v>
      </c>
      <c r="K1231" s="24"/>
      <c r="L1231" s="24"/>
      <c r="M1231" s="24"/>
      <c r="N1231" s="24"/>
      <c r="O1231" s="24"/>
    </row>
    <row r="1232" spans="2:17" ht="18" customHeight="1" x14ac:dyDescent="0.25">
      <c r="B1232" s="23">
        <v>1</v>
      </c>
      <c r="C1232" s="230" t="str">
        <f t="shared" si="190"/>
        <v/>
      </c>
      <c r="D1232" s="58" t="e">
        <f>INDEX($C$1217:$C$1404,MATCH(0,INDEX(COUNTIF($D$1216:D1231,$C$1217:$C$1404),),))</f>
        <v>#N/A</v>
      </c>
      <c r="E1232" s="61" t="e">
        <f t="shared" si="191"/>
        <v>#N/A</v>
      </c>
      <c r="K1232" s="24"/>
      <c r="L1232" s="24"/>
      <c r="M1232" s="24"/>
      <c r="N1232" s="24"/>
      <c r="O1232" s="24"/>
    </row>
    <row r="1233" spans="2:15" ht="18" customHeight="1" x14ac:dyDescent="0.25">
      <c r="B1233" s="23">
        <v>1</v>
      </c>
      <c r="C1233" s="230" t="str">
        <f t="shared" si="190"/>
        <v/>
      </c>
      <c r="D1233" s="58" t="e">
        <f>INDEX($C$1217:$C$1404,MATCH(0,INDEX(COUNTIF($D$1216:D1232,$C$1217:$C$1404),),))</f>
        <v>#N/A</v>
      </c>
      <c r="E1233" s="61" t="e">
        <f t="shared" si="191"/>
        <v>#N/A</v>
      </c>
      <c r="K1233" s="24"/>
      <c r="L1233" s="24"/>
      <c r="M1233" s="24"/>
      <c r="N1233" s="24"/>
      <c r="O1233" s="24"/>
    </row>
    <row r="1234" spans="2:15" ht="18" customHeight="1" x14ac:dyDescent="0.25">
      <c r="B1234" s="23">
        <v>1</v>
      </c>
      <c r="C1234" s="230" t="str">
        <f t="shared" si="190"/>
        <v/>
      </c>
      <c r="D1234" s="58" t="e">
        <f>INDEX($C$1217:$C$1404,MATCH(0,INDEX(COUNTIF($D$1216:D1233,$C$1217:$C$1404),),))</f>
        <v>#N/A</v>
      </c>
      <c r="E1234" s="61" t="e">
        <f t="shared" si="191"/>
        <v>#N/A</v>
      </c>
      <c r="K1234" s="24"/>
      <c r="L1234" s="24"/>
      <c r="M1234" s="24"/>
      <c r="N1234" s="24"/>
      <c r="O1234" s="24"/>
    </row>
    <row r="1235" spans="2:15" ht="18" customHeight="1" x14ac:dyDescent="0.25">
      <c r="B1235" s="23">
        <v>1</v>
      </c>
      <c r="C1235" s="230" t="str">
        <f t="shared" si="190"/>
        <v/>
      </c>
      <c r="D1235" s="58" t="e">
        <f>INDEX($C$1217:$C$1404,MATCH(0,INDEX(COUNTIF($D$1216:D1234,$C$1217:$C$1404),),))</f>
        <v>#N/A</v>
      </c>
      <c r="E1235" s="61" t="e">
        <f t="shared" si="191"/>
        <v>#N/A</v>
      </c>
      <c r="K1235" s="24"/>
      <c r="L1235" s="24"/>
      <c r="M1235" s="24"/>
      <c r="N1235" s="24"/>
      <c r="O1235" s="24"/>
    </row>
    <row r="1236" spans="2:15" ht="18" customHeight="1" x14ac:dyDescent="0.25">
      <c r="B1236" s="23">
        <v>1</v>
      </c>
      <c r="C1236" s="230" t="str">
        <f t="shared" si="190"/>
        <v/>
      </c>
      <c r="D1236" s="58" t="e">
        <f>INDEX($C$1217:$C$1404,MATCH(0,INDEX(COUNTIF($D$1216:D1235,$C$1217:$C$1404),),))</f>
        <v>#N/A</v>
      </c>
      <c r="E1236" s="61" t="e">
        <f t="shared" si="191"/>
        <v>#N/A</v>
      </c>
      <c r="K1236" s="24"/>
      <c r="L1236" s="24"/>
      <c r="M1236" s="24"/>
      <c r="N1236" s="24"/>
      <c r="O1236" s="24"/>
    </row>
    <row r="1237" spans="2:15" ht="18" customHeight="1" x14ac:dyDescent="0.25">
      <c r="B1237" s="23">
        <v>1</v>
      </c>
      <c r="C1237" s="230" t="str">
        <f t="shared" si="190"/>
        <v/>
      </c>
      <c r="D1237" s="58" t="e">
        <f>INDEX($C$1217:$C$1404,MATCH(0,INDEX(COUNTIF($D$1216:D1236,$C$1217:$C$1404),),))</f>
        <v>#N/A</v>
      </c>
      <c r="E1237" s="61" t="e">
        <f t="shared" si="191"/>
        <v>#N/A</v>
      </c>
      <c r="I1237" s="24"/>
      <c r="K1237" s="24"/>
      <c r="L1237" s="24"/>
      <c r="M1237" s="24"/>
      <c r="N1237" s="24"/>
      <c r="O1237" s="24"/>
    </row>
    <row r="1238" spans="2:15" ht="18" customHeight="1" x14ac:dyDescent="0.25">
      <c r="B1238" s="23">
        <v>1</v>
      </c>
      <c r="C1238" s="230" t="str">
        <f t="shared" si="190"/>
        <v/>
      </c>
      <c r="D1238" s="58" t="e">
        <f>INDEX($C$1217:$C$1404,MATCH(0,INDEX(COUNTIF($D$1216:D1237,$C$1217:$C$1404),),))</f>
        <v>#N/A</v>
      </c>
      <c r="E1238" s="61" t="e">
        <f t="shared" si="191"/>
        <v>#N/A</v>
      </c>
      <c r="I1238" s="24"/>
      <c r="K1238" s="24"/>
      <c r="L1238" s="24"/>
      <c r="M1238" s="24"/>
      <c r="N1238" s="24"/>
      <c r="O1238" s="24"/>
    </row>
    <row r="1239" spans="2:15" ht="18" customHeight="1" x14ac:dyDescent="0.25">
      <c r="B1239" s="23" t="s">
        <v>1404</v>
      </c>
      <c r="C1239" s="235" t="str">
        <f t="shared" ref="C1239:C1258" si="192">IF(C308="","",C308)</f>
        <v/>
      </c>
      <c r="D1239" s="58" t="e">
        <f>INDEX($C$1217:$C$1404,MATCH(0,INDEX(COUNTIF($D$1216:D1238,$C$1217:$C$1404),),))</f>
        <v>#N/A</v>
      </c>
      <c r="E1239" s="61" t="e">
        <f t="shared" si="191"/>
        <v>#N/A</v>
      </c>
      <c r="G1239" s="24"/>
      <c r="H1239" s="24"/>
      <c r="I1239" s="24"/>
    </row>
    <row r="1240" spans="2:15" ht="18" customHeight="1" x14ac:dyDescent="0.25">
      <c r="B1240" s="23" t="s">
        <v>1404</v>
      </c>
      <c r="C1240" s="235" t="str">
        <f t="shared" si="192"/>
        <v/>
      </c>
      <c r="D1240" s="58" t="e">
        <f>INDEX($C$1217:$C$1404,MATCH(0,INDEX(COUNTIF($D$1216:D1239,$C$1217:$C$1404),),))</f>
        <v>#N/A</v>
      </c>
      <c r="E1240" s="61" t="e">
        <f t="shared" si="191"/>
        <v>#N/A</v>
      </c>
      <c r="G1240" s="24"/>
    </row>
    <row r="1241" spans="2:15" ht="18" customHeight="1" x14ac:dyDescent="0.25">
      <c r="B1241" s="23" t="s">
        <v>1404</v>
      </c>
      <c r="C1241" s="235" t="str">
        <f t="shared" si="192"/>
        <v/>
      </c>
      <c r="D1241" s="58" t="e">
        <f>INDEX($C$1217:$C$1404,MATCH(0,INDEX(COUNTIF($D$1216:D1240,$C$1217:$C$1404),),))</f>
        <v>#N/A</v>
      </c>
      <c r="E1241" s="61" t="e">
        <f t="shared" si="191"/>
        <v>#N/A</v>
      </c>
      <c r="G1241" s="24"/>
    </row>
    <row r="1242" spans="2:15" ht="18" customHeight="1" x14ac:dyDescent="0.25">
      <c r="B1242" s="23" t="s">
        <v>1404</v>
      </c>
      <c r="C1242" s="235" t="str">
        <f t="shared" si="192"/>
        <v/>
      </c>
      <c r="D1242" s="58" t="e">
        <f>INDEX($C$1217:$C$1404,MATCH(0,INDEX(COUNTIF($D$1216:D1241,$C$1217:$C$1404),),))</f>
        <v>#N/A</v>
      </c>
      <c r="E1242" s="61" t="e">
        <f t="shared" si="191"/>
        <v>#N/A</v>
      </c>
      <c r="F1242" s="24"/>
      <c r="G1242" s="24"/>
    </row>
    <row r="1243" spans="2:15" ht="18" customHeight="1" x14ac:dyDescent="0.25">
      <c r="B1243" s="23" t="s">
        <v>1404</v>
      </c>
      <c r="C1243" s="235" t="str">
        <f t="shared" si="192"/>
        <v/>
      </c>
      <c r="D1243" s="58" t="e">
        <f>INDEX($C$1217:$C$1404,MATCH(0,INDEX(COUNTIF($D$1216:D1242,$C$1217:$C$1404),),))</f>
        <v>#N/A</v>
      </c>
      <c r="E1243" s="61" t="e">
        <f t="shared" si="191"/>
        <v>#N/A</v>
      </c>
      <c r="F1243" s="24"/>
      <c r="G1243" s="24"/>
    </row>
    <row r="1244" spans="2:15" ht="18" customHeight="1" x14ac:dyDescent="0.25">
      <c r="B1244" s="23" t="s">
        <v>1404</v>
      </c>
      <c r="C1244" s="235" t="str">
        <f t="shared" si="192"/>
        <v/>
      </c>
      <c r="D1244" s="58" t="e">
        <f>INDEX($C$1217:$C$1404,MATCH(0,INDEX(COUNTIF($D$1216:D1243,$C$1217:$C$1404),),))</f>
        <v>#N/A</v>
      </c>
      <c r="E1244" s="61" t="e">
        <f t="shared" si="191"/>
        <v>#N/A</v>
      </c>
      <c r="F1244" s="24"/>
      <c r="G1244" s="24"/>
    </row>
    <row r="1245" spans="2:15" ht="18" customHeight="1" x14ac:dyDescent="0.25">
      <c r="B1245" s="23" t="s">
        <v>1404</v>
      </c>
      <c r="C1245" s="235" t="str">
        <f t="shared" si="192"/>
        <v/>
      </c>
      <c r="D1245" s="58" t="e">
        <f>INDEX($C$1217:$C$1404,MATCH(0,INDEX(COUNTIF($D$1216:D1244,$C$1217:$C$1404),),))</f>
        <v>#N/A</v>
      </c>
      <c r="E1245" s="61" t="e">
        <f t="shared" si="191"/>
        <v>#N/A</v>
      </c>
      <c r="F1245" s="24"/>
      <c r="G1245" s="24"/>
    </row>
    <row r="1246" spans="2:15" ht="18" customHeight="1" x14ac:dyDescent="0.25">
      <c r="B1246" s="23" t="s">
        <v>1404</v>
      </c>
      <c r="C1246" s="235" t="str">
        <f t="shared" si="192"/>
        <v/>
      </c>
      <c r="D1246" s="58" t="e">
        <f>INDEX($C$1217:$C$1404,MATCH(0,INDEX(COUNTIF($D$1216:D1245,$C$1217:$C$1404),),))</f>
        <v>#N/A</v>
      </c>
      <c r="E1246" s="61" t="e">
        <f t="shared" si="191"/>
        <v>#N/A</v>
      </c>
      <c r="F1246" s="24"/>
      <c r="G1246" s="24"/>
    </row>
    <row r="1247" spans="2:15" ht="18" customHeight="1" x14ac:dyDescent="0.25">
      <c r="B1247" s="23" t="s">
        <v>1404</v>
      </c>
      <c r="C1247" s="235" t="str">
        <f t="shared" si="192"/>
        <v/>
      </c>
      <c r="D1247" s="58" t="e">
        <f>INDEX($C$1217:$C$1404,MATCH(0,INDEX(COUNTIF($D$1216:D1246,$C$1217:$C$1404),),))</f>
        <v>#N/A</v>
      </c>
      <c r="E1247" s="61" t="e">
        <f t="shared" si="191"/>
        <v>#N/A</v>
      </c>
      <c r="F1247" s="24"/>
      <c r="G1247" s="24"/>
    </row>
    <row r="1248" spans="2:15" ht="18" customHeight="1" x14ac:dyDescent="0.25">
      <c r="B1248" s="23" t="s">
        <v>1404</v>
      </c>
      <c r="C1248" s="235" t="str">
        <f t="shared" si="192"/>
        <v/>
      </c>
      <c r="D1248" s="58" t="e">
        <f>INDEX($C$1217:$C$1404,MATCH(0,INDEX(COUNTIF($D$1216:D1247,$C$1217:$C$1404),),))</f>
        <v>#N/A</v>
      </c>
      <c r="E1248" s="61" t="e">
        <f t="shared" si="191"/>
        <v>#N/A</v>
      </c>
      <c r="F1248" s="24"/>
      <c r="G1248" s="24"/>
    </row>
    <row r="1249" spans="2:7" ht="18" customHeight="1" x14ac:dyDescent="0.25">
      <c r="B1249" s="23" t="s">
        <v>1404</v>
      </c>
      <c r="C1249" s="235" t="str">
        <f t="shared" si="192"/>
        <v/>
      </c>
      <c r="D1249" s="58" t="e">
        <f>INDEX($C$1217:$C$1404,MATCH(0,INDEX(COUNTIF($D$1216:D1248,$C$1217:$C$1404),),))</f>
        <v>#N/A</v>
      </c>
      <c r="E1249" s="61" t="e">
        <f t="shared" si="191"/>
        <v>#N/A</v>
      </c>
      <c r="F1249" s="24"/>
      <c r="G1249" s="24"/>
    </row>
    <row r="1250" spans="2:7" ht="18" customHeight="1" x14ac:dyDescent="0.25">
      <c r="B1250" s="23" t="s">
        <v>1404</v>
      </c>
      <c r="C1250" s="235" t="str">
        <f t="shared" si="192"/>
        <v/>
      </c>
      <c r="D1250" s="58" t="e">
        <f>INDEX($C$1217:$C$1404,MATCH(0,INDEX(COUNTIF($D$1216:D1249,$C$1217:$C$1404),),))</f>
        <v>#N/A</v>
      </c>
      <c r="E1250" s="61" t="e">
        <f t="shared" si="191"/>
        <v>#N/A</v>
      </c>
      <c r="F1250" s="24"/>
      <c r="G1250" s="24"/>
    </row>
    <row r="1251" spans="2:7" ht="18" customHeight="1" x14ac:dyDescent="0.25">
      <c r="B1251" s="23" t="s">
        <v>1404</v>
      </c>
      <c r="C1251" s="235" t="str">
        <f t="shared" si="192"/>
        <v/>
      </c>
      <c r="D1251" s="58" t="e">
        <f>INDEX($C$1217:$C$1404,MATCH(0,INDEX(COUNTIF($D$1216:D1250,$C$1217:$C$1404),),))</f>
        <v>#N/A</v>
      </c>
      <c r="E1251" s="61" t="e">
        <f t="shared" si="191"/>
        <v>#N/A</v>
      </c>
      <c r="F1251" s="24"/>
      <c r="G1251" s="24"/>
    </row>
    <row r="1252" spans="2:7" ht="18" customHeight="1" x14ac:dyDescent="0.25">
      <c r="B1252" s="23" t="s">
        <v>1404</v>
      </c>
      <c r="C1252" s="235" t="str">
        <f t="shared" si="192"/>
        <v/>
      </c>
      <c r="D1252" s="58" t="e">
        <f>INDEX($C$1217:$C$1404,MATCH(0,INDEX(COUNTIF($D$1216:D1251,$C$1217:$C$1404),),))</f>
        <v>#N/A</v>
      </c>
      <c r="E1252" s="61" t="e">
        <f t="shared" si="191"/>
        <v>#N/A</v>
      </c>
      <c r="F1252" s="24"/>
    </row>
    <row r="1253" spans="2:7" ht="18" customHeight="1" x14ac:dyDescent="0.25">
      <c r="B1253" s="23" t="s">
        <v>1404</v>
      </c>
      <c r="C1253" s="235" t="str">
        <f t="shared" si="192"/>
        <v/>
      </c>
      <c r="D1253" s="58" t="e">
        <f>INDEX($C$1217:$C$1404,MATCH(0,INDEX(COUNTIF($D$1216:D1252,$C$1217:$C$1404),),))</f>
        <v>#N/A</v>
      </c>
      <c r="E1253" s="61" t="e">
        <f t="shared" si="191"/>
        <v>#N/A</v>
      </c>
      <c r="F1253" s="24"/>
    </row>
    <row r="1254" spans="2:7" ht="18" customHeight="1" x14ac:dyDescent="0.25">
      <c r="B1254" s="23" t="s">
        <v>1404</v>
      </c>
      <c r="C1254" s="235" t="str">
        <f t="shared" si="192"/>
        <v/>
      </c>
      <c r="D1254" s="58" t="e">
        <f>INDEX($C$1217:$C$1404,MATCH(0,INDEX(COUNTIF($D$1216:D1253,$C$1217:$C$1404),),))</f>
        <v>#N/A</v>
      </c>
      <c r="E1254" s="61" t="e">
        <f t="shared" si="191"/>
        <v>#N/A</v>
      </c>
      <c r="F1254" s="24"/>
    </row>
    <row r="1255" spans="2:7" ht="18" customHeight="1" x14ac:dyDescent="0.25">
      <c r="B1255" s="23" t="s">
        <v>1404</v>
      </c>
      <c r="C1255" s="235" t="str">
        <f t="shared" si="192"/>
        <v/>
      </c>
      <c r="D1255" s="58" t="e">
        <f>INDEX($C$1217:$C$1404,MATCH(0,INDEX(COUNTIF($D$1216:D1254,$C$1217:$C$1404),),))</f>
        <v>#N/A</v>
      </c>
      <c r="E1255" s="61" t="e">
        <f t="shared" si="191"/>
        <v>#N/A</v>
      </c>
      <c r="F1255" s="24"/>
    </row>
    <row r="1256" spans="2:7" ht="18" customHeight="1" x14ac:dyDescent="0.25">
      <c r="B1256" s="23" t="s">
        <v>1404</v>
      </c>
      <c r="C1256" s="235" t="str">
        <f t="shared" si="192"/>
        <v/>
      </c>
      <c r="D1256" s="58" t="e">
        <f>INDEX($C$1217:$C$1404,MATCH(0,INDEX(COUNTIF($D$1216:D1255,$C$1217:$C$1404),),))</f>
        <v>#N/A</v>
      </c>
      <c r="E1256" s="61" t="e">
        <f t="shared" si="191"/>
        <v>#N/A</v>
      </c>
      <c r="F1256" s="24"/>
    </row>
    <row r="1257" spans="2:7" ht="18" customHeight="1" x14ac:dyDescent="0.25">
      <c r="B1257" s="23" t="s">
        <v>1404</v>
      </c>
      <c r="C1257" s="235" t="str">
        <f t="shared" si="192"/>
        <v/>
      </c>
      <c r="D1257" s="58" t="e">
        <f>INDEX($C$1217:$C$1404,MATCH(0,INDEX(COUNTIF($D$1216:D1256,$C$1217:$C$1404),),))</f>
        <v>#N/A</v>
      </c>
      <c r="E1257" s="61" t="e">
        <f t="shared" si="191"/>
        <v>#N/A</v>
      </c>
      <c r="F1257" s="24"/>
    </row>
    <row r="1258" spans="2:7" ht="18" customHeight="1" x14ac:dyDescent="0.25">
      <c r="B1258" s="23" t="s">
        <v>1404</v>
      </c>
      <c r="C1258" s="235" t="str">
        <f t="shared" si="192"/>
        <v/>
      </c>
      <c r="D1258" s="58" t="e">
        <f>INDEX($C$1217:$C$1404,MATCH(0,INDEX(COUNTIF($D$1216:D1257,$C$1217:$C$1404),),))</f>
        <v>#N/A</v>
      </c>
      <c r="E1258" s="61" t="e">
        <f t="shared" si="191"/>
        <v>#N/A</v>
      </c>
      <c r="F1258" s="24"/>
    </row>
    <row r="1259" spans="2:7" ht="18" customHeight="1" x14ac:dyDescent="0.25">
      <c r="B1259" s="23" t="s">
        <v>1405</v>
      </c>
      <c r="C1259" s="241" t="str">
        <f t="shared" ref="C1259:C1278" si="193">IF(C402="","",C402)</f>
        <v/>
      </c>
      <c r="D1259" s="58" t="e">
        <f>INDEX($C$1217:$C$1404,MATCH(0,INDEX(COUNTIF($D$1216:D1258,$C$1217:$C$1404),),))</f>
        <v>#N/A</v>
      </c>
      <c r="E1259" s="61" t="e">
        <f t="shared" si="191"/>
        <v>#N/A</v>
      </c>
    </row>
    <row r="1260" spans="2:7" ht="18" customHeight="1" x14ac:dyDescent="0.25">
      <c r="B1260" s="23" t="s">
        <v>1405</v>
      </c>
      <c r="C1260" s="241" t="str">
        <f t="shared" si="193"/>
        <v/>
      </c>
      <c r="D1260" s="58" t="e">
        <f>INDEX($C$1217:$C$1404,MATCH(0,INDEX(COUNTIF($D$1216:D1259,$C$1217:$C$1404),),))</f>
        <v>#N/A</v>
      </c>
      <c r="E1260" s="61" t="e">
        <f t="shared" si="191"/>
        <v>#N/A</v>
      </c>
    </row>
    <row r="1261" spans="2:7" ht="18" customHeight="1" x14ac:dyDescent="0.25">
      <c r="B1261" s="23" t="s">
        <v>1405</v>
      </c>
      <c r="C1261" s="241" t="str">
        <f t="shared" si="193"/>
        <v/>
      </c>
      <c r="D1261" s="58" t="e">
        <f>INDEX($C$1217:$C$1404,MATCH(0,INDEX(COUNTIF($D$1216:D1260,$C$1217:$C$1404),),))</f>
        <v>#N/A</v>
      </c>
      <c r="E1261" s="61" t="e">
        <f t="shared" si="191"/>
        <v>#N/A</v>
      </c>
    </row>
    <row r="1262" spans="2:7" ht="18" customHeight="1" x14ac:dyDescent="0.25">
      <c r="B1262" s="23" t="s">
        <v>1405</v>
      </c>
      <c r="C1262" s="241" t="str">
        <f t="shared" si="193"/>
        <v/>
      </c>
      <c r="D1262" s="58" t="e">
        <f>INDEX($C$1217:$C$1404,MATCH(0,INDEX(COUNTIF($D$1216:D1261,$C$1217:$C$1404),),))</f>
        <v>#N/A</v>
      </c>
      <c r="E1262" s="61" t="e">
        <f t="shared" si="191"/>
        <v>#N/A</v>
      </c>
    </row>
    <row r="1263" spans="2:7" ht="18" customHeight="1" x14ac:dyDescent="0.25">
      <c r="B1263" s="23" t="s">
        <v>1405</v>
      </c>
      <c r="C1263" s="241" t="str">
        <f t="shared" si="193"/>
        <v/>
      </c>
      <c r="D1263" s="58" t="e">
        <f>INDEX($C$1217:$C$1404,MATCH(0,INDEX(COUNTIF($D$1216:D1262,$C$1217:$C$1404),),))</f>
        <v>#N/A</v>
      </c>
      <c r="E1263" s="61" t="e">
        <f t="shared" si="191"/>
        <v>#N/A</v>
      </c>
    </row>
    <row r="1264" spans="2:7" ht="18" customHeight="1" x14ac:dyDescent="0.25">
      <c r="B1264" s="23" t="s">
        <v>1405</v>
      </c>
      <c r="C1264" s="241" t="str">
        <f t="shared" si="193"/>
        <v/>
      </c>
      <c r="D1264" s="58" t="e">
        <f>INDEX($C$1217:$C$1404,MATCH(0,INDEX(COUNTIF($D$1216:D1263,$C$1217:$C$1404),),))</f>
        <v>#N/A</v>
      </c>
      <c r="E1264" s="61" t="e">
        <f t="shared" si="191"/>
        <v>#N/A</v>
      </c>
    </row>
    <row r="1265" spans="2:6" ht="18" customHeight="1" x14ac:dyDescent="0.25">
      <c r="B1265" s="23" t="s">
        <v>1405</v>
      </c>
      <c r="C1265" s="241" t="str">
        <f t="shared" si="193"/>
        <v/>
      </c>
      <c r="D1265" s="58" t="e">
        <f>INDEX($C$1217:$C$1404,MATCH(0,INDEX(COUNTIF($D$1216:D1264,$C$1217:$C$1404),),))</f>
        <v>#N/A</v>
      </c>
      <c r="E1265" s="61" t="e">
        <f t="shared" si="191"/>
        <v>#N/A</v>
      </c>
    </row>
    <row r="1266" spans="2:6" ht="18" customHeight="1" x14ac:dyDescent="0.25">
      <c r="B1266" s="23" t="s">
        <v>1405</v>
      </c>
      <c r="C1266" s="241" t="str">
        <f t="shared" si="193"/>
        <v/>
      </c>
      <c r="D1266" s="58" t="e">
        <f>INDEX($C$1217:$C$1404,MATCH(0,INDEX(COUNTIF($D$1216:D1265,$C$1217:$C$1404),),))</f>
        <v>#N/A</v>
      </c>
      <c r="E1266" s="61" t="e">
        <f t="shared" si="191"/>
        <v>#N/A</v>
      </c>
    </row>
    <row r="1267" spans="2:6" ht="18" customHeight="1" x14ac:dyDescent="0.25">
      <c r="B1267" s="23" t="s">
        <v>1405</v>
      </c>
      <c r="C1267" s="241" t="str">
        <f t="shared" si="193"/>
        <v/>
      </c>
      <c r="D1267" s="58" t="e">
        <f>INDEX($C$1217:$C$1404,MATCH(0,INDEX(COUNTIF($D$1216:D1266,$C$1217:$C$1404),),))</f>
        <v>#N/A</v>
      </c>
      <c r="E1267" s="61" t="e">
        <f t="shared" si="191"/>
        <v>#N/A</v>
      </c>
    </row>
    <row r="1268" spans="2:6" ht="18" customHeight="1" x14ac:dyDescent="0.25">
      <c r="B1268" s="23" t="s">
        <v>1405</v>
      </c>
      <c r="C1268" s="241" t="str">
        <f t="shared" si="193"/>
        <v/>
      </c>
      <c r="D1268" s="58" t="e">
        <f>INDEX($C$1217:$C$1404,MATCH(0,INDEX(COUNTIF($D$1216:D1267,$C$1217:$C$1404),),))</f>
        <v>#N/A</v>
      </c>
      <c r="E1268" s="61" t="e">
        <f t="shared" si="191"/>
        <v>#N/A</v>
      </c>
    </row>
    <row r="1269" spans="2:6" ht="18" customHeight="1" x14ac:dyDescent="0.25">
      <c r="B1269" s="23" t="s">
        <v>1405</v>
      </c>
      <c r="C1269" s="241" t="str">
        <f t="shared" si="193"/>
        <v/>
      </c>
      <c r="D1269" s="58" t="e">
        <f>INDEX($C$1217:$C$1404,MATCH(0,INDEX(COUNTIF($D$1216:D1268,$C$1217:$C$1404),),))</f>
        <v>#N/A</v>
      </c>
      <c r="E1269" s="61" t="e">
        <f t="shared" si="191"/>
        <v>#N/A</v>
      </c>
    </row>
    <row r="1270" spans="2:6" ht="18" customHeight="1" x14ac:dyDescent="0.25">
      <c r="B1270" s="23" t="s">
        <v>1405</v>
      </c>
      <c r="C1270" s="241" t="str">
        <f t="shared" si="193"/>
        <v/>
      </c>
      <c r="D1270" s="58" t="e">
        <f>INDEX($C$1217:$C$1404,MATCH(0,INDEX(COUNTIF($D$1216:D1269,$C$1217:$C$1404),),))</f>
        <v>#N/A</v>
      </c>
      <c r="E1270" s="61" t="e">
        <f t="shared" si="191"/>
        <v>#N/A</v>
      </c>
    </row>
    <row r="1271" spans="2:6" ht="18" customHeight="1" x14ac:dyDescent="0.25">
      <c r="B1271" s="23" t="s">
        <v>1405</v>
      </c>
      <c r="C1271" s="241" t="str">
        <f t="shared" si="193"/>
        <v/>
      </c>
      <c r="D1271" s="58" t="e">
        <f>INDEX($C$1217:$C$1404,MATCH(0,INDEX(COUNTIF($D$1216:D1270,$C$1217:$C$1404),),))</f>
        <v>#N/A</v>
      </c>
      <c r="E1271" s="61" t="e">
        <f t="shared" si="191"/>
        <v>#N/A</v>
      </c>
      <c r="F1271" s="24"/>
    </row>
    <row r="1272" spans="2:6" ht="18" customHeight="1" x14ac:dyDescent="0.25">
      <c r="B1272" s="23" t="s">
        <v>1405</v>
      </c>
      <c r="C1272" s="241" t="str">
        <f t="shared" si="193"/>
        <v/>
      </c>
      <c r="D1272" s="58" t="e">
        <f>INDEX($C$1217:$C$1404,MATCH(0,INDEX(COUNTIF($D$1216:D1271,$C$1217:$C$1404),),))</f>
        <v>#N/A</v>
      </c>
      <c r="E1272" s="61" t="e">
        <f t="shared" si="191"/>
        <v>#N/A</v>
      </c>
      <c r="F1272" s="24"/>
    </row>
    <row r="1273" spans="2:6" ht="18" customHeight="1" x14ac:dyDescent="0.25">
      <c r="B1273" s="23" t="s">
        <v>1405</v>
      </c>
      <c r="C1273" s="241" t="str">
        <f t="shared" si="193"/>
        <v/>
      </c>
      <c r="D1273" s="58" t="e">
        <f>INDEX($C$1217:$C$1404,MATCH(0,INDEX(COUNTIF($D$1216:D1272,$C$1217:$C$1404),),))</f>
        <v>#N/A</v>
      </c>
      <c r="E1273" s="61" t="e">
        <f t="shared" si="191"/>
        <v>#N/A</v>
      </c>
      <c r="F1273" s="24"/>
    </row>
    <row r="1274" spans="2:6" ht="18" customHeight="1" x14ac:dyDescent="0.25">
      <c r="B1274" s="23" t="s">
        <v>1405</v>
      </c>
      <c r="C1274" s="241" t="str">
        <f t="shared" si="193"/>
        <v/>
      </c>
      <c r="D1274" s="58" t="e">
        <f>INDEX($C$1217:$C$1404,MATCH(0,INDEX(COUNTIF($D$1216:D1273,$C$1217:$C$1404),),))</f>
        <v>#N/A</v>
      </c>
      <c r="E1274" s="61" t="e">
        <f t="shared" si="191"/>
        <v>#N/A</v>
      </c>
      <c r="F1274" s="24"/>
    </row>
    <row r="1275" spans="2:6" ht="18" customHeight="1" x14ac:dyDescent="0.25">
      <c r="B1275" s="23" t="s">
        <v>1405</v>
      </c>
      <c r="C1275" s="241" t="str">
        <f t="shared" si="193"/>
        <v/>
      </c>
      <c r="D1275" s="58" t="e">
        <f>INDEX($C$1217:$C$1404,MATCH(0,INDEX(COUNTIF($D$1216:D1274,$C$1217:$C$1404),),))</f>
        <v>#N/A</v>
      </c>
      <c r="E1275" s="61" t="e">
        <f t="shared" si="191"/>
        <v>#N/A</v>
      </c>
      <c r="F1275" s="24"/>
    </row>
    <row r="1276" spans="2:6" ht="18" customHeight="1" x14ac:dyDescent="0.25">
      <c r="B1276" s="23" t="s">
        <v>1405</v>
      </c>
      <c r="C1276" s="241" t="str">
        <f t="shared" si="193"/>
        <v/>
      </c>
      <c r="D1276" s="58" t="e">
        <f>INDEX($C$1217:$C$1404,MATCH(0,INDEX(COUNTIF($D$1216:D1275,$C$1217:$C$1404),),))</f>
        <v>#N/A</v>
      </c>
      <c r="E1276" s="61" t="e">
        <f t="shared" si="191"/>
        <v>#N/A</v>
      </c>
    </row>
    <row r="1277" spans="2:6" ht="18" customHeight="1" x14ac:dyDescent="0.25">
      <c r="B1277" s="23" t="s">
        <v>1405</v>
      </c>
      <c r="C1277" s="241" t="str">
        <f t="shared" si="193"/>
        <v/>
      </c>
      <c r="D1277" s="58" t="e">
        <f>INDEX($C$1217:$C$1404,MATCH(0,INDEX(COUNTIF($D$1216:D1276,$C$1217:$C$1404),),))</f>
        <v>#N/A</v>
      </c>
      <c r="E1277" s="61" t="e">
        <f t="shared" si="191"/>
        <v>#N/A</v>
      </c>
    </row>
    <row r="1278" spans="2:6" ht="18" customHeight="1" x14ac:dyDescent="0.25">
      <c r="B1278" s="23" t="s">
        <v>1405</v>
      </c>
      <c r="C1278" s="241" t="str">
        <f t="shared" si="193"/>
        <v/>
      </c>
      <c r="D1278" s="58" t="e">
        <f>INDEX($C$1217:$C$1404,MATCH(0,INDEX(COUNTIF($D$1216:D1277,$C$1217:$C$1404),),))</f>
        <v>#N/A</v>
      </c>
      <c r="E1278" s="61" t="e">
        <f t="shared" si="191"/>
        <v>#N/A</v>
      </c>
    </row>
    <row r="1279" spans="2:6" ht="18" customHeight="1" x14ac:dyDescent="0.25">
      <c r="B1279" s="733" t="s">
        <v>1406</v>
      </c>
      <c r="C1279" s="242" t="str">
        <f>IF(C506="","",C506)</f>
        <v/>
      </c>
      <c r="D1279" s="58" t="e">
        <f>INDEX($C$1217:$C$1404,MATCH(0,INDEX(COUNTIF($D$1216:D1278,$C$1217:$C$1404),),))</f>
        <v>#N/A</v>
      </c>
      <c r="E1279" s="61" t="e">
        <f t="shared" si="191"/>
        <v>#N/A</v>
      </c>
    </row>
    <row r="1280" spans="2:6" ht="18" customHeight="1" x14ac:dyDescent="0.25">
      <c r="B1280" s="733" t="s">
        <v>1406</v>
      </c>
      <c r="C1280" s="242" t="str">
        <f>IF(C507="","",C507)</f>
        <v/>
      </c>
      <c r="D1280" s="58" t="e">
        <f>INDEX($C$1217:$C$1404,MATCH(0,INDEX(COUNTIF($D$1216:D1279,$C$1217:$C$1404),),))</f>
        <v>#N/A</v>
      </c>
      <c r="E1280" s="61" t="e">
        <f t="shared" si="191"/>
        <v>#N/A</v>
      </c>
    </row>
    <row r="1281" spans="2:9" ht="18" customHeight="1" x14ac:dyDescent="0.25">
      <c r="B1281" s="733" t="s">
        <v>1406</v>
      </c>
      <c r="C1281" s="242" t="str">
        <f>IF(C508="","",C508)</f>
        <v/>
      </c>
      <c r="D1281" s="58" t="e">
        <f>INDEX($C$1217:$C$1404,MATCH(0,INDEX(COUNTIF($D$1216:D1280,$C$1217:$C$1404),),))</f>
        <v>#N/A</v>
      </c>
      <c r="E1281" s="61" t="e">
        <f t="shared" si="191"/>
        <v>#N/A</v>
      </c>
    </row>
    <row r="1282" spans="2:9" ht="18" customHeight="1" x14ac:dyDescent="0.25">
      <c r="B1282" s="733" t="s">
        <v>1406</v>
      </c>
      <c r="C1282" s="242" t="str">
        <f>IF(C509="","",C509)</f>
        <v/>
      </c>
      <c r="D1282" s="58" t="e">
        <f>INDEX($C$1217:$C$1404,MATCH(0,INDEX(COUNTIF($D$1216:D1281,$C$1217:$C$1404),),))</f>
        <v>#N/A</v>
      </c>
      <c r="E1282" s="61" t="e">
        <f t="shared" si="191"/>
        <v>#N/A</v>
      </c>
    </row>
    <row r="1283" spans="2:9" ht="18" customHeight="1" x14ac:dyDescent="0.25">
      <c r="B1283" s="733" t="s">
        <v>1406</v>
      </c>
      <c r="C1283" s="242" t="str">
        <f>IF(C510="","",C510)</f>
        <v/>
      </c>
      <c r="D1283" s="58" t="e">
        <f>INDEX($C$1217:$C$1404,MATCH(0,INDEX(COUNTIF($D$1216:D1282,$C$1217:$C$1404),),))</f>
        <v>#N/A</v>
      </c>
      <c r="E1283" s="61" t="e">
        <f t="shared" ref="E1283:E1346" si="194">IF(D1283="",D1284,IF(D1283=E1282,D1284,D1283))</f>
        <v>#N/A</v>
      </c>
    </row>
    <row r="1284" spans="2:9" ht="18" customHeight="1" x14ac:dyDescent="0.25">
      <c r="B1284" s="23">
        <v>6</v>
      </c>
      <c r="C1284" s="243" t="str">
        <f t="shared" ref="C1284:C1294" si="195">IF(C606="","",C606)</f>
        <v/>
      </c>
      <c r="D1284" s="58" t="e">
        <f>INDEX($C$1217:$C$1404,MATCH(0,INDEX(COUNTIF($D$1216:D1283,$C$1217:$C$1404),),))</f>
        <v>#N/A</v>
      </c>
      <c r="E1284" s="61" t="e">
        <f t="shared" si="194"/>
        <v>#N/A</v>
      </c>
    </row>
    <row r="1285" spans="2:9" ht="18" customHeight="1" x14ac:dyDescent="0.25">
      <c r="B1285" s="23">
        <v>6</v>
      </c>
      <c r="C1285" s="243" t="str">
        <f t="shared" si="195"/>
        <v/>
      </c>
      <c r="D1285" s="58" t="e">
        <f>INDEX($C$1217:$C$1404,MATCH(0,INDEX(COUNTIF($D$1216:D1284,$C$1217:$C$1404),),))</f>
        <v>#N/A</v>
      </c>
      <c r="E1285" s="61" t="e">
        <f t="shared" si="194"/>
        <v>#N/A</v>
      </c>
    </row>
    <row r="1286" spans="2:9" ht="18" customHeight="1" x14ac:dyDescent="0.25">
      <c r="B1286" s="23">
        <v>6</v>
      </c>
      <c r="C1286" s="243" t="str">
        <f t="shared" si="195"/>
        <v/>
      </c>
      <c r="D1286" s="58" t="e">
        <f>INDEX($C$1217:$C$1404,MATCH(0,INDEX(COUNTIF($D$1216:D1285,$C$1217:$C$1404),),))</f>
        <v>#N/A</v>
      </c>
      <c r="E1286" s="61" t="e">
        <f t="shared" si="194"/>
        <v>#N/A</v>
      </c>
    </row>
    <row r="1287" spans="2:9" ht="18" customHeight="1" x14ac:dyDescent="0.25">
      <c r="B1287" s="23">
        <v>6</v>
      </c>
      <c r="C1287" s="243" t="str">
        <f t="shared" si="195"/>
        <v/>
      </c>
      <c r="D1287" s="58" t="e">
        <f>INDEX($C$1217:$C$1404,MATCH(0,INDEX(COUNTIF($D$1216:D1286,$C$1217:$C$1404),),))</f>
        <v>#N/A</v>
      </c>
      <c r="E1287" s="61" t="e">
        <f t="shared" si="194"/>
        <v>#N/A</v>
      </c>
    </row>
    <row r="1288" spans="2:9" ht="18" customHeight="1" x14ac:dyDescent="0.25">
      <c r="B1288" s="23">
        <v>6</v>
      </c>
      <c r="C1288" s="243" t="str">
        <f t="shared" si="195"/>
        <v/>
      </c>
      <c r="D1288" s="58" t="e">
        <f>INDEX($C$1217:$C$1404,MATCH(0,INDEX(COUNTIF($D$1216:D1287,$C$1217:$C$1404),),))</f>
        <v>#N/A</v>
      </c>
      <c r="E1288" s="61" t="e">
        <f t="shared" si="194"/>
        <v>#N/A</v>
      </c>
    </row>
    <row r="1289" spans="2:9" ht="18" customHeight="1" x14ac:dyDescent="0.25">
      <c r="B1289" s="23">
        <v>6</v>
      </c>
      <c r="C1289" s="243" t="str">
        <f t="shared" si="195"/>
        <v/>
      </c>
      <c r="D1289" s="58" t="e">
        <f>INDEX($C$1217:$C$1404,MATCH(0,INDEX(COUNTIF($D$1216:D1288,$C$1217:$C$1404),),))</f>
        <v>#N/A</v>
      </c>
      <c r="E1289" s="61" t="e">
        <f t="shared" si="194"/>
        <v>#N/A</v>
      </c>
    </row>
    <row r="1290" spans="2:9" ht="18" customHeight="1" x14ac:dyDescent="0.25">
      <c r="B1290" s="23">
        <v>6</v>
      </c>
      <c r="C1290" s="243" t="str">
        <f t="shared" si="195"/>
        <v/>
      </c>
      <c r="D1290" s="58" t="e">
        <f>INDEX($C$1217:$C$1404,MATCH(0,INDEX(COUNTIF($D$1216:D1289,$C$1217:$C$1404),),))</f>
        <v>#N/A</v>
      </c>
      <c r="E1290" s="61" t="e">
        <f t="shared" si="194"/>
        <v>#N/A</v>
      </c>
    </row>
    <row r="1291" spans="2:9" ht="18" customHeight="1" x14ac:dyDescent="0.25">
      <c r="B1291" s="23">
        <v>6</v>
      </c>
      <c r="C1291" s="243" t="str">
        <f t="shared" si="195"/>
        <v/>
      </c>
      <c r="D1291" s="58" t="e">
        <f>INDEX($C$1217:$C$1404,MATCH(0,INDEX(COUNTIF($D$1216:D1290,$C$1217:$C$1404),),))</f>
        <v>#N/A</v>
      </c>
      <c r="E1291" s="61" t="e">
        <f t="shared" si="194"/>
        <v>#N/A</v>
      </c>
    </row>
    <row r="1292" spans="2:9" ht="18" customHeight="1" x14ac:dyDescent="0.25">
      <c r="B1292" s="23">
        <v>6</v>
      </c>
      <c r="C1292" s="243" t="str">
        <f t="shared" si="195"/>
        <v/>
      </c>
      <c r="D1292" s="58" t="e">
        <f>INDEX($C$1217:$C$1404,MATCH(0,INDEX(COUNTIF($D$1216:D1291,$C$1217:$C$1404),),))</f>
        <v>#N/A</v>
      </c>
      <c r="E1292" s="61" t="e">
        <f t="shared" si="194"/>
        <v>#N/A</v>
      </c>
    </row>
    <row r="1293" spans="2:9" ht="18" customHeight="1" x14ac:dyDescent="0.25">
      <c r="B1293" s="23">
        <v>6</v>
      </c>
      <c r="C1293" s="243" t="str">
        <f t="shared" si="195"/>
        <v/>
      </c>
      <c r="D1293" s="58" t="e">
        <f>INDEX($C$1217:$C$1404,MATCH(0,INDEX(COUNTIF($D$1216:D1292,$C$1217:$C$1404),),))</f>
        <v>#N/A</v>
      </c>
      <c r="E1293" s="61" t="e">
        <f t="shared" si="194"/>
        <v>#N/A</v>
      </c>
    </row>
    <row r="1294" spans="2:9" ht="18" customHeight="1" x14ac:dyDescent="0.25">
      <c r="B1294" s="23">
        <v>6</v>
      </c>
      <c r="C1294" s="243" t="str">
        <f t="shared" si="195"/>
        <v/>
      </c>
      <c r="D1294" s="58" t="e">
        <f>INDEX($C$1217:$C$1404,MATCH(0,INDEX(COUNTIF($D$1216:D1293,$C$1217:$C$1404),),))</f>
        <v>#N/A</v>
      </c>
      <c r="E1294" s="61" t="e">
        <f t="shared" si="194"/>
        <v>#N/A</v>
      </c>
    </row>
    <row r="1295" spans="2:9" ht="18" customHeight="1" x14ac:dyDescent="0.25">
      <c r="B1295" s="23">
        <v>7</v>
      </c>
      <c r="C1295" s="233" t="str">
        <f t="shared" ref="C1295:C1316" si="196">IF(C682="","",C682)</f>
        <v/>
      </c>
      <c r="D1295" s="58" t="e">
        <f>INDEX($C$1217:$C$1404,MATCH(0,INDEX(COUNTIF($D$1216:D1294,$C$1217:$C$1404),),))</f>
        <v>#N/A</v>
      </c>
      <c r="E1295" s="61" t="e">
        <f t="shared" si="194"/>
        <v>#N/A</v>
      </c>
      <c r="F1295" s="24"/>
      <c r="G1295" s="24"/>
      <c r="H1295" s="24"/>
      <c r="I1295" s="24"/>
    </row>
    <row r="1296" spans="2:9" ht="18" customHeight="1" x14ac:dyDescent="0.25">
      <c r="B1296" s="23">
        <v>7</v>
      </c>
      <c r="C1296" s="233" t="str">
        <f t="shared" si="196"/>
        <v/>
      </c>
      <c r="D1296" s="58" t="e">
        <f>INDEX($C$1217:$C$1404,MATCH(0,INDEX(COUNTIF($D$1216:D1295,$C$1217:$C$1404),),))</f>
        <v>#N/A</v>
      </c>
      <c r="E1296" s="61" t="e">
        <f t="shared" si="194"/>
        <v>#N/A</v>
      </c>
      <c r="F1296" s="24"/>
      <c r="G1296" s="24"/>
      <c r="H1296" s="24"/>
      <c r="I1296" s="24"/>
    </row>
    <row r="1297" spans="2:9" ht="18" customHeight="1" x14ac:dyDescent="0.25">
      <c r="B1297" s="23">
        <v>7</v>
      </c>
      <c r="C1297" s="233" t="str">
        <f t="shared" si="196"/>
        <v/>
      </c>
      <c r="D1297" s="58" t="e">
        <f>INDEX($C$1217:$C$1404,MATCH(0,INDEX(COUNTIF($D$1216:D1296,$C$1217:$C$1404),),))</f>
        <v>#N/A</v>
      </c>
      <c r="E1297" s="61" t="e">
        <f t="shared" si="194"/>
        <v>#N/A</v>
      </c>
      <c r="F1297" s="24"/>
      <c r="G1297" s="24"/>
      <c r="H1297" s="24"/>
      <c r="I1297" s="24"/>
    </row>
    <row r="1298" spans="2:9" ht="18" customHeight="1" x14ac:dyDescent="0.25">
      <c r="B1298" s="23">
        <v>7</v>
      </c>
      <c r="C1298" s="233" t="str">
        <f t="shared" si="196"/>
        <v/>
      </c>
      <c r="D1298" s="58" t="e">
        <f>INDEX($C$1217:$C$1404,MATCH(0,INDEX(COUNTIF($D$1216:D1297,$C$1217:$C$1404),),))</f>
        <v>#N/A</v>
      </c>
      <c r="E1298" s="61" t="e">
        <f t="shared" si="194"/>
        <v>#N/A</v>
      </c>
      <c r="F1298" s="24"/>
      <c r="G1298" s="24"/>
      <c r="H1298" s="24"/>
      <c r="I1298" s="24"/>
    </row>
    <row r="1299" spans="2:9" ht="18" customHeight="1" x14ac:dyDescent="0.25">
      <c r="B1299" s="23">
        <v>7</v>
      </c>
      <c r="C1299" s="233" t="str">
        <f t="shared" si="196"/>
        <v/>
      </c>
      <c r="D1299" s="58" t="e">
        <f>INDEX($C$1217:$C$1404,MATCH(0,INDEX(COUNTIF($D$1216:D1298,$C$1217:$C$1404),),))</f>
        <v>#N/A</v>
      </c>
      <c r="E1299" s="61" t="e">
        <f t="shared" si="194"/>
        <v>#N/A</v>
      </c>
      <c r="F1299" s="24"/>
      <c r="G1299" s="24"/>
      <c r="H1299" s="24"/>
      <c r="I1299" s="24"/>
    </row>
    <row r="1300" spans="2:9" ht="18" customHeight="1" x14ac:dyDescent="0.25">
      <c r="B1300" s="23">
        <v>7</v>
      </c>
      <c r="C1300" s="233" t="str">
        <f t="shared" si="196"/>
        <v/>
      </c>
      <c r="D1300" s="58" t="e">
        <f>INDEX($C$1217:$C$1404,MATCH(0,INDEX(COUNTIF($D$1216:D1299,$C$1217:$C$1404),),))</f>
        <v>#N/A</v>
      </c>
      <c r="E1300" s="61" t="e">
        <f t="shared" si="194"/>
        <v>#N/A</v>
      </c>
      <c r="F1300" s="24"/>
      <c r="G1300" s="24"/>
      <c r="H1300" s="24"/>
      <c r="I1300" s="24"/>
    </row>
    <row r="1301" spans="2:9" ht="18" customHeight="1" x14ac:dyDescent="0.25">
      <c r="B1301" s="23">
        <v>7</v>
      </c>
      <c r="C1301" s="233" t="str">
        <f t="shared" si="196"/>
        <v/>
      </c>
      <c r="D1301" s="58" t="e">
        <f>INDEX($C$1217:$C$1404,MATCH(0,INDEX(COUNTIF($D$1216:D1300,$C$1217:$C$1404),),))</f>
        <v>#N/A</v>
      </c>
      <c r="E1301" s="61" t="e">
        <f t="shared" si="194"/>
        <v>#N/A</v>
      </c>
      <c r="F1301" s="24"/>
      <c r="G1301" s="24"/>
      <c r="H1301" s="24"/>
      <c r="I1301" s="24"/>
    </row>
    <row r="1302" spans="2:9" ht="18" customHeight="1" x14ac:dyDescent="0.25">
      <c r="B1302" s="23">
        <v>7</v>
      </c>
      <c r="C1302" s="233" t="str">
        <f t="shared" si="196"/>
        <v/>
      </c>
      <c r="D1302" s="58" t="e">
        <f>INDEX($C$1217:$C$1404,MATCH(0,INDEX(COUNTIF($D$1216:D1301,$C$1217:$C$1404),),))</f>
        <v>#N/A</v>
      </c>
      <c r="E1302" s="61" t="e">
        <f t="shared" si="194"/>
        <v>#N/A</v>
      </c>
      <c r="F1302" s="24"/>
      <c r="G1302" s="24"/>
      <c r="H1302" s="24"/>
      <c r="I1302" s="24"/>
    </row>
    <row r="1303" spans="2:9" ht="18" customHeight="1" x14ac:dyDescent="0.25">
      <c r="B1303" s="23">
        <v>7</v>
      </c>
      <c r="C1303" s="233" t="str">
        <f t="shared" si="196"/>
        <v/>
      </c>
      <c r="D1303" s="58" t="e">
        <f>INDEX($C$1217:$C$1404,MATCH(0,INDEX(COUNTIF($D$1216:D1302,$C$1217:$C$1404),),))</f>
        <v>#N/A</v>
      </c>
      <c r="E1303" s="61" t="e">
        <f t="shared" si="194"/>
        <v>#N/A</v>
      </c>
      <c r="F1303" s="24"/>
      <c r="G1303" s="24"/>
      <c r="H1303" s="24"/>
      <c r="I1303" s="24"/>
    </row>
    <row r="1304" spans="2:9" ht="18" customHeight="1" x14ac:dyDescent="0.25">
      <c r="B1304" s="23">
        <v>7</v>
      </c>
      <c r="C1304" s="233" t="str">
        <f t="shared" si="196"/>
        <v/>
      </c>
      <c r="D1304" s="58" t="e">
        <f>INDEX($C$1217:$C$1404,MATCH(0,INDEX(COUNTIF($D$1216:D1303,$C$1217:$C$1404),),))</f>
        <v>#N/A</v>
      </c>
      <c r="E1304" s="61" t="e">
        <f t="shared" si="194"/>
        <v>#N/A</v>
      </c>
      <c r="F1304" s="24"/>
      <c r="G1304" s="24"/>
      <c r="H1304" s="24"/>
      <c r="I1304" s="24"/>
    </row>
    <row r="1305" spans="2:9" ht="18" customHeight="1" x14ac:dyDescent="0.25">
      <c r="B1305" s="23">
        <v>7</v>
      </c>
      <c r="C1305" s="233" t="str">
        <f t="shared" si="196"/>
        <v/>
      </c>
      <c r="D1305" s="58" t="e">
        <f>INDEX($C$1217:$C$1404,MATCH(0,INDEX(COUNTIF($D$1216:D1304,$C$1217:$C$1404),),))</f>
        <v>#N/A</v>
      </c>
      <c r="E1305" s="61" t="e">
        <f t="shared" si="194"/>
        <v>#N/A</v>
      </c>
      <c r="F1305" s="24"/>
      <c r="G1305" s="24"/>
      <c r="H1305" s="24"/>
      <c r="I1305" s="24"/>
    </row>
    <row r="1306" spans="2:9" ht="18" customHeight="1" x14ac:dyDescent="0.25">
      <c r="B1306" s="23">
        <v>7</v>
      </c>
      <c r="C1306" s="233" t="str">
        <f t="shared" si="196"/>
        <v/>
      </c>
      <c r="D1306" s="58" t="e">
        <f>INDEX($C$1217:$C$1404,MATCH(0,INDEX(COUNTIF($D$1216:D1305,$C$1217:$C$1404),),))</f>
        <v>#N/A</v>
      </c>
      <c r="E1306" s="61" t="e">
        <f t="shared" si="194"/>
        <v>#N/A</v>
      </c>
      <c r="F1306" s="24"/>
      <c r="G1306" s="24"/>
      <c r="H1306" s="24"/>
      <c r="I1306" s="24"/>
    </row>
    <row r="1307" spans="2:9" ht="18" customHeight="1" x14ac:dyDescent="0.25">
      <c r="B1307" s="23">
        <v>7</v>
      </c>
      <c r="C1307" s="233" t="str">
        <f t="shared" si="196"/>
        <v/>
      </c>
      <c r="D1307" s="58" t="e">
        <f>INDEX($C$1217:$C$1404,MATCH(0,INDEX(COUNTIF($D$1216:D1306,$C$1217:$C$1404),),))</f>
        <v>#N/A</v>
      </c>
      <c r="E1307" s="61" t="e">
        <f t="shared" si="194"/>
        <v>#N/A</v>
      </c>
      <c r="F1307" s="24"/>
      <c r="G1307" s="24"/>
      <c r="H1307" s="24"/>
      <c r="I1307" s="24"/>
    </row>
    <row r="1308" spans="2:9" ht="18" customHeight="1" x14ac:dyDescent="0.25">
      <c r="B1308" s="23">
        <v>7</v>
      </c>
      <c r="C1308" s="233" t="str">
        <f t="shared" si="196"/>
        <v/>
      </c>
      <c r="D1308" s="58" t="e">
        <f>INDEX($C$1217:$C$1404,MATCH(0,INDEX(COUNTIF($D$1216:D1307,$C$1217:$C$1404),),))</f>
        <v>#N/A</v>
      </c>
      <c r="E1308" s="61" t="e">
        <f t="shared" si="194"/>
        <v>#N/A</v>
      </c>
      <c r="F1308" s="24"/>
      <c r="G1308" s="24"/>
      <c r="H1308" s="24"/>
      <c r="I1308" s="24"/>
    </row>
    <row r="1309" spans="2:9" ht="18" customHeight="1" x14ac:dyDescent="0.25">
      <c r="B1309" s="23">
        <v>7</v>
      </c>
      <c r="C1309" s="233" t="str">
        <f t="shared" si="196"/>
        <v/>
      </c>
      <c r="D1309" s="58" t="e">
        <f>INDEX($C$1217:$C$1404,MATCH(0,INDEX(COUNTIF($D$1216:D1308,$C$1217:$C$1404),),))</f>
        <v>#N/A</v>
      </c>
      <c r="E1309" s="61" t="e">
        <f t="shared" si="194"/>
        <v>#N/A</v>
      </c>
      <c r="F1309" s="24"/>
      <c r="G1309" s="24"/>
      <c r="H1309" s="24"/>
      <c r="I1309" s="24"/>
    </row>
    <row r="1310" spans="2:9" ht="18" customHeight="1" x14ac:dyDescent="0.25">
      <c r="B1310" s="23">
        <v>7</v>
      </c>
      <c r="C1310" s="233" t="str">
        <f t="shared" si="196"/>
        <v/>
      </c>
      <c r="D1310" s="58" t="e">
        <f>INDEX($C$1217:$C$1404,MATCH(0,INDEX(COUNTIF($D$1216:D1309,$C$1217:$C$1404),),))</f>
        <v>#N/A</v>
      </c>
      <c r="E1310" s="61" t="e">
        <f t="shared" si="194"/>
        <v>#N/A</v>
      </c>
      <c r="F1310" s="24"/>
      <c r="G1310" s="24"/>
      <c r="H1310" s="24"/>
      <c r="I1310" s="24"/>
    </row>
    <row r="1311" spans="2:9" ht="18" customHeight="1" x14ac:dyDescent="0.25">
      <c r="B1311" s="23">
        <v>7</v>
      </c>
      <c r="C1311" s="233" t="str">
        <f t="shared" si="196"/>
        <v/>
      </c>
      <c r="D1311" s="58" t="e">
        <f>INDEX($C$1217:$C$1404,MATCH(0,INDEX(COUNTIF($D$1216:D1310,$C$1217:$C$1404),),))</f>
        <v>#N/A</v>
      </c>
      <c r="E1311" s="61" t="e">
        <f t="shared" si="194"/>
        <v>#N/A</v>
      </c>
      <c r="F1311" s="24"/>
      <c r="G1311" s="24"/>
      <c r="H1311" s="24"/>
      <c r="I1311" s="24"/>
    </row>
    <row r="1312" spans="2:9" ht="18" customHeight="1" x14ac:dyDescent="0.25">
      <c r="B1312" s="23">
        <v>7</v>
      </c>
      <c r="C1312" s="233" t="str">
        <f t="shared" si="196"/>
        <v/>
      </c>
      <c r="D1312" s="58" t="e">
        <f>INDEX($C$1217:$C$1404,MATCH(0,INDEX(COUNTIF($D$1216:D1311,$C$1217:$C$1404),),))</f>
        <v>#N/A</v>
      </c>
      <c r="E1312" s="61" t="e">
        <f t="shared" si="194"/>
        <v>#N/A</v>
      </c>
      <c r="F1312" s="24"/>
      <c r="G1312" s="24"/>
      <c r="H1312" s="24"/>
      <c r="I1312" s="24"/>
    </row>
    <row r="1313" spans="2:9" ht="18" customHeight="1" x14ac:dyDescent="0.25">
      <c r="B1313" s="23">
        <v>7</v>
      </c>
      <c r="C1313" s="233" t="str">
        <f t="shared" si="196"/>
        <v/>
      </c>
      <c r="D1313" s="58" t="e">
        <f>INDEX($C$1217:$C$1404,MATCH(0,INDEX(COUNTIF($D$1216:D1312,$C$1217:$C$1404),),))</f>
        <v>#N/A</v>
      </c>
      <c r="E1313" s="61" t="e">
        <f t="shared" si="194"/>
        <v>#N/A</v>
      </c>
      <c r="F1313" s="24"/>
      <c r="G1313" s="24"/>
      <c r="H1313" s="24"/>
      <c r="I1313" s="24"/>
    </row>
    <row r="1314" spans="2:9" ht="18" customHeight="1" x14ac:dyDescent="0.25">
      <c r="B1314" s="23">
        <v>7</v>
      </c>
      <c r="C1314" s="233" t="str">
        <f t="shared" si="196"/>
        <v/>
      </c>
      <c r="D1314" s="58" t="e">
        <f>INDEX($C$1217:$C$1404,MATCH(0,INDEX(COUNTIF($D$1216:D1313,$C$1217:$C$1404),),))</f>
        <v>#N/A</v>
      </c>
      <c r="E1314" s="61" t="e">
        <f t="shared" si="194"/>
        <v>#N/A</v>
      </c>
      <c r="F1314" s="24"/>
      <c r="G1314" s="24"/>
      <c r="H1314" s="24"/>
      <c r="I1314" s="24"/>
    </row>
    <row r="1315" spans="2:9" ht="18" customHeight="1" x14ac:dyDescent="0.25">
      <c r="B1315" s="23">
        <v>7</v>
      </c>
      <c r="C1315" s="233" t="str">
        <f t="shared" si="196"/>
        <v/>
      </c>
      <c r="D1315" s="58" t="e">
        <f>INDEX($C$1217:$C$1404,MATCH(0,INDEX(COUNTIF($D$1216:D1314,$C$1217:$C$1404),),))</f>
        <v>#N/A</v>
      </c>
      <c r="E1315" s="61" t="e">
        <f t="shared" si="194"/>
        <v>#N/A</v>
      </c>
      <c r="F1315" s="24"/>
      <c r="G1315" s="24"/>
      <c r="H1315" s="24"/>
      <c r="I1315" s="24"/>
    </row>
    <row r="1316" spans="2:9" ht="18" customHeight="1" x14ac:dyDescent="0.25">
      <c r="B1316" s="23">
        <v>7</v>
      </c>
      <c r="C1316" s="233" t="str">
        <f t="shared" si="196"/>
        <v/>
      </c>
      <c r="D1316" s="58" t="e">
        <f>INDEX($C$1217:$C$1404,MATCH(0,INDEX(COUNTIF($D$1216:D1315,$C$1217:$C$1404),),))</f>
        <v>#N/A</v>
      </c>
      <c r="E1316" s="61" t="e">
        <f t="shared" si="194"/>
        <v>#N/A</v>
      </c>
      <c r="F1316" s="24"/>
      <c r="G1316" s="24"/>
      <c r="H1316" s="24"/>
      <c r="I1316" s="24"/>
    </row>
    <row r="1317" spans="2:9" ht="18" customHeight="1" x14ac:dyDescent="0.25">
      <c r="B1317" s="23">
        <v>8</v>
      </c>
      <c r="C1317" s="234" t="str">
        <f t="shared" ref="C1317:C1324" si="197">IF(C732="","",C732)</f>
        <v/>
      </c>
      <c r="D1317" s="58" t="e">
        <f>INDEX($C$1217:$C$1404,MATCH(0,INDEX(COUNTIF($D$1216:D1316,$C$1217:$C$1404),),))</f>
        <v>#N/A</v>
      </c>
      <c r="E1317" s="61" t="e">
        <f t="shared" si="194"/>
        <v>#N/A</v>
      </c>
      <c r="F1317" s="24"/>
      <c r="G1317" s="24"/>
      <c r="H1317" s="24"/>
      <c r="I1317" s="24"/>
    </row>
    <row r="1318" spans="2:9" ht="18" customHeight="1" x14ac:dyDescent="0.25">
      <c r="B1318" s="23">
        <v>8</v>
      </c>
      <c r="C1318" s="234" t="str">
        <f t="shared" si="197"/>
        <v/>
      </c>
      <c r="D1318" s="58" t="e">
        <f>INDEX($C$1217:$C$1404,MATCH(0,INDEX(COUNTIF($D$1216:D1317,$C$1217:$C$1404),),))</f>
        <v>#N/A</v>
      </c>
      <c r="E1318" s="61" t="e">
        <f t="shared" si="194"/>
        <v>#N/A</v>
      </c>
      <c r="F1318" s="24"/>
      <c r="G1318" s="24"/>
      <c r="H1318" s="24"/>
      <c r="I1318" s="24"/>
    </row>
    <row r="1319" spans="2:9" ht="18" customHeight="1" x14ac:dyDescent="0.25">
      <c r="B1319" s="23">
        <v>8</v>
      </c>
      <c r="C1319" s="234" t="str">
        <f t="shared" si="197"/>
        <v/>
      </c>
      <c r="D1319" s="58" t="e">
        <f>INDEX($C$1217:$C$1404,MATCH(0,INDEX(COUNTIF($D$1216:D1318,$C$1217:$C$1404),),))</f>
        <v>#N/A</v>
      </c>
      <c r="E1319" s="61" t="e">
        <f t="shared" si="194"/>
        <v>#N/A</v>
      </c>
      <c r="F1319" s="24"/>
      <c r="G1319" s="24"/>
      <c r="H1319" s="24"/>
      <c r="I1319" s="24"/>
    </row>
    <row r="1320" spans="2:9" ht="18" customHeight="1" x14ac:dyDescent="0.25">
      <c r="B1320" s="23">
        <v>8</v>
      </c>
      <c r="C1320" s="234" t="str">
        <f t="shared" si="197"/>
        <v/>
      </c>
      <c r="D1320" s="58" t="e">
        <f>INDEX($C$1217:$C$1404,MATCH(0,INDEX(COUNTIF($D$1216:D1319,$C$1217:$C$1404),),))</f>
        <v>#N/A</v>
      </c>
      <c r="E1320" s="61" t="e">
        <f t="shared" si="194"/>
        <v>#N/A</v>
      </c>
      <c r="F1320" s="24"/>
      <c r="G1320" s="24"/>
      <c r="H1320" s="24"/>
      <c r="I1320" s="24"/>
    </row>
    <row r="1321" spans="2:9" ht="18" customHeight="1" x14ac:dyDescent="0.25">
      <c r="B1321" s="23">
        <v>8</v>
      </c>
      <c r="C1321" s="234" t="str">
        <f t="shared" si="197"/>
        <v/>
      </c>
      <c r="D1321" s="58" t="e">
        <f>INDEX($C$1217:$C$1404,MATCH(0,INDEX(COUNTIF($D$1216:D1320,$C$1217:$C$1404),),))</f>
        <v>#N/A</v>
      </c>
      <c r="E1321" s="61" t="e">
        <f t="shared" si="194"/>
        <v>#N/A</v>
      </c>
      <c r="F1321" s="24"/>
      <c r="G1321" s="24"/>
      <c r="H1321" s="24"/>
      <c r="I1321" s="24"/>
    </row>
    <row r="1322" spans="2:9" ht="18" customHeight="1" x14ac:dyDescent="0.25">
      <c r="B1322" s="23">
        <v>8</v>
      </c>
      <c r="C1322" s="234" t="str">
        <f t="shared" si="197"/>
        <v/>
      </c>
      <c r="D1322" s="58" t="e">
        <f>INDEX($C$1217:$C$1404,MATCH(0,INDEX(COUNTIF($D$1216:D1321,$C$1217:$C$1404),),))</f>
        <v>#N/A</v>
      </c>
      <c r="E1322" s="61" t="e">
        <f t="shared" si="194"/>
        <v>#N/A</v>
      </c>
      <c r="F1322" s="24"/>
      <c r="G1322" s="24"/>
      <c r="H1322" s="24"/>
      <c r="I1322" s="24"/>
    </row>
    <row r="1323" spans="2:9" ht="18" customHeight="1" x14ac:dyDescent="0.25">
      <c r="B1323" s="23">
        <v>8</v>
      </c>
      <c r="C1323" s="234" t="str">
        <f t="shared" si="197"/>
        <v/>
      </c>
      <c r="D1323" s="58" t="e">
        <f>INDEX($C$1217:$C$1404,MATCH(0,INDEX(COUNTIF($D$1216:D1322,$C$1217:$C$1404),),))</f>
        <v>#N/A</v>
      </c>
      <c r="E1323" s="61" t="e">
        <f t="shared" si="194"/>
        <v>#N/A</v>
      </c>
      <c r="F1323" s="24"/>
      <c r="G1323" s="24"/>
      <c r="H1323" s="24"/>
      <c r="I1323" s="24"/>
    </row>
    <row r="1324" spans="2:9" ht="18" customHeight="1" x14ac:dyDescent="0.25">
      <c r="B1324" s="23">
        <v>8</v>
      </c>
      <c r="C1324" s="234" t="str">
        <f t="shared" si="197"/>
        <v/>
      </c>
      <c r="D1324" s="58" t="e">
        <f>INDEX($C$1217:$C$1404,MATCH(0,INDEX(COUNTIF($D$1216:D1323,$C$1217:$C$1404),),))</f>
        <v>#N/A</v>
      </c>
      <c r="E1324" s="61" t="e">
        <f t="shared" si="194"/>
        <v>#N/A</v>
      </c>
      <c r="F1324" s="24"/>
      <c r="G1324" s="24"/>
      <c r="H1324" s="24"/>
      <c r="I1324" s="24"/>
    </row>
    <row r="1325" spans="2:9" ht="18" customHeight="1" x14ac:dyDescent="0.25">
      <c r="B1325" s="23">
        <v>10</v>
      </c>
      <c r="C1325" s="236" t="str">
        <f t="shared" ref="C1325:C1374" si="198">IF(C807="","",C807)</f>
        <v/>
      </c>
      <c r="D1325" s="58" t="e">
        <f>INDEX($C$1217:$C$1404,MATCH(0,INDEX(COUNTIF($D$1216:D1324,$C$1217:$C$1404),),))</f>
        <v>#N/A</v>
      </c>
      <c r="E1325" s="61" t="e">
        <f t="shared" si="194"/>
        <v>#N/A</v>
      </c>
      <c r="F1325" s="24"/>
    </row>
    <row r="1326" spans="2:9" ht="18" customHeight="1" x14ac:dyDescent="0.25">
      <c r="B1326" s="23">
        <v>10</v>
      </c>
      <c r="C1326" s="236" t="str">
        <f t="shared" si="198"/>
        <v/>
      </c>
      <c r="D1326" s="58" t="e">
        <f>INDEX($C$1217:$C$1404,MATCH(0,INDEX(COUNTIF($D$1216:D1325,$C$1217:$C$1404),),))</f>
        <v>#N/A</v>
      </c>
      <c r="E1326" s="61" t="e">
        <f t="shared" si="194"/>
        <v>#N/A</v>
      </c>
      <c r="F1326" s="24"/>
    </row>
    <row r="1327" spans="2:9" ht="18" customHeight="1" x14ac:dyDescent="0.25">
      <c r="B1327" s="23">
        <v>10</v>
      </c>
      <c r="C1327" s="236" t="str">
        <f t="shared" si="198"/>
        <v/>
      </c>
      <c r="D1327" s="58" t="e">
        <f>INDEX($C$1217:$C$1404,MATCH(0,INDEX(COUNTIF($D$1216:D1326,$C$1217:$C$1404),),))</f>
        <v>#N/A</v>
      </c>
      <c r="E1327" s="61" t="e">
        <f t="shared" si="194"/>
        <v>#N/A</v>
      </c>
    </row>
    <row r="1328" spans="2:9" ht="18" customHeight="1" x14ac:dyDescent="0.25">
      <c r="B1328" s="23">
        <v>10</v>
      </c>
      <c r="C1328" s="236" t="str">
        <f t="shared" si="198"/>
        <v/>
      </c>
      <c r="D1328" s="58" t="e">
        <f>INDEX($C$1217:$C$1404,MATCH(0,INDEX(COUNTIF($D$1216:D1327,$C$1217:$C$1404),),))</f>
        <v>#N/A</v>
      </c>
      <c r="E1328" s="61" t="e">
        <f t="shared" si="194"/>
        <v>#N/A</v>
      </c>
    </row>
    <row r="1329" spans="2:5" ht="18" customHeight="1" x14ac:dyDescent="0.25">
      <c r="B1329" s="23">
        <v>10</v>
      </c>
      <c r="C1329" s="236" t="str">
        <f t="shared" si="198"/>
        <v/>
      </c>
      <c r="D1329" s="58" t="e">
        <f>INDEX($C$1217:$C$1404,MATCH(0,INDEX(COUNTIF($D$1216:D1328,$C$1217:$C$1404),),))</f>
        <v>#N/A</v>
      </c>
      <c r="E1329" s="61" t="e">
        <f t="shared" si="194"/>
        <v>#N/A</v>
      </c>
    </row>
    <row r="1330" spans="2:5" ht="18" customHeight="1" x14ac:dyDescent="0.25">
      <c r="B1330" s="23">
        <v>10</v>
      </c>
      <c r="C1330" s="236" t="str">
        <f t="shared" si="198"/>
        <v/>
      </c>
      <c r="D1330" s="58" t="e">
        <f>INDEX($C$1217:$C$1404,MATCH(0,INDEX(COUNTIF($D$1216:D1329,$C$1217:$C$1404),),))</f>
        <v>#N/A</v>
      </c>
      <c r="E1330" s="61" t="e">
        <f t="shared" si="194"/>
        <v>#N/A</v>
      </c>
    </row>
    <row r="1331" spans="2:5" ht="18" customHeight="1" x14ac:dyDescent="0.25">
      <c r="B1331" s="23">
        <v>10</v>
      </c>
      <c r="C1331" s="236" t="str">
        <f t="shared" si="198"/>
        <v/>
      </c>
      <c r="D1331" s="58" t="e">
        <f>INDEX($C$1217:$C$1404,MATCH(0,INDEX(COUNTIF($D$1216:D1330,$C$1217:$C$1404),),))</f>
        <v>#N/A</v>
      </c>
      <c r="E1331" s="61" t="e">
        <f t="shared" si="194"/>
        <v>#N/A</v>
      </c>
    </row>
    <row r="1332" spans="2:5" ht="18" customHeight="1" x14ac:dyDescent="0.25">
      <c r="B1332" s="23">
        <v>10</v>
      </c>
      <c r="C1332" s="236" t="str">
        <f t="shared" si="198"/>
        <v/>
      </c>
      <c r="D1332" s="58" t="e">
        <f>INDEX($C$1217:$C$1404,MATCH(0,INDEX(COUNTIF($D$1216:D1331,$C$1217:$C$1404),),))</f>
        <v>#N/A</v>
      </c>
      <c r="E1332" s="61" t="e">
        <f t="shared" si="194"/>
        <v>#N/A</v>
      </c>
    </row>
    <row r="1333" spans="2:5" ht="18" customHeight="1" x14ac:dyDescent="0.25">
      <c r="B1333" s="23">
        <v>10</v>
      </c>
      <c r="C1333" s="236" t="str">
        <f t="shared" si="198"/>
        <v/>
      </c>
      <c r="D1333" s="58" t="e">
        <f>INDEX($C$1217:$C$1404,MATCH(0,INDEX(COUNTIF($D$1216:D1332,$C$1217:$C$1404),),))</f>
        <v>#N/A</v>
      </c>
      <c r="E1333" s="61" t="e">
        <f t="shared" si="194"/>
        <v>#N/A</v>
      </c>
    </row>
    <row r="1334" spans="2:5" ht="18" customHeight="1" x14ac:dyDescent="0.25">
      <c r="B1334" s="23">
        <v>10</v>
      </c>
      <c r="C1334" s="236" t="str">
        <f t="shared" si="198"/>
        <v/>
      </c>
      <c r="D1334" s="58" t="e">
        <f>INDEX($C$1217:$C$1404,MATCH(0,INDEX(COUNTIF($D$1216:D1333,$C$1217:$C$1404),),))</f>
        <v>#N/A</v>
      </c>
      <c r="E1334" s="61" t="e">
        <f t="shared" si="194"/>
        <v>#N/A</v>
      </c>
    </row>
    <row r="1335" spans="2:5" ht="18" customHeight="1" x14ac:dyDescent="0.25">
      <c r="B1335" s="23">
        <v>10</v>
      </c>
      <c r="C1335" s="236" t="str">
        <f t="shared" si="198"/>
        <v/>
      </c>
      <c r="D1335" s="58" t="e">
        <f>INDEX($C$1217:$C$1404,MATCH(0,INDEX(COUNTIF($D$1216:D1334,$C$1217:$C$1404),),))</f>
        <v>#N/A</v>
      </c>
      <c r="E1335" s="61" t="e">
        <f t="shared" si="194"/>
        <v>#N/A</v>
      </c>
    </row>
    <row r="1336" spans="2:5" ht="18" customHeight="1" x14ac:dyDescent="0.25">
      <c r="B1336" s="23">
        <v>10</v>
      </c>
      <c r="C1336" s="236" t="str">
        <f t="shared" si="198"/>
        <v/>
      </c>
      <c r="D1336" s="58" t="e">
        <f>INDEX($C$1217:$C$1404,MATCH(0,INDEX(COUNTIF($D$1216:D1335,$C$1217:$C$1404),),))</f>
        <v>#N/A</v>
      </c>
      <c r="E1336" s="61" t="e">
        <f t="shared" si="194"/>
        <v>#N/A</v>
      </c>
    </row>
    <row r="1337" spans="2:5" ht="18" customHeight="1" x14ac:dyDescent="0.25">
      <c r="B1337" s="23">
        <v>10</v>
      </c>
      <c r="C1337" s="236" t="str">
        <f t="shared" si="198"/>
        <v/>
      </c>
      <c r="D1337" s="58" t="e">
        <f>INDEX($C$1217:$C$1404,MATCH(0,INDEX(COUNTIF($D$1216:D1336,$C$1217:$C$1404),),))</f>
        <v>#N/A</v>
      </c>
      <c r="E1337" s="61" t="e">
        <f t="shared" si="194"/>
        <v>#N/A</v>
      </c>
    </row>
    <row r="1338" spans="2:5" ht="18" customHeight="1" x14ac:dyDescent="0.25">
      <c r="B1338" s="23">
        <v>10</v>
      </c>
      <c r="C1338" s="236" t="str">
        <f t="shared" si="198"/>
        <v/>
      </c>
      <c r="D1338" s="58" t="e">
        <f>INDEX($C$1217:$C$1404,MATCH(0,INDEX(COUNTIF($D$1216:D1337,$C$1217:$C$1404),),))</f>
        <v>#N/A</v>
      </c>
      <c r="E1338" s="61" t="e">
        <f t="shared" si="194"/>
        <v>#N/A</v>
      </c>
    </row>
    <row r="1339" spans="2:5" ht="18" customHeight="1" x14ac:dyDescent="0.25">
      <c r="B1339" s="23">
        <v>10</v>
      </c>
      <c r="C1339" s="236" t="str">
        <f t="shared" si="198"/>
        <v/>
      </c>
      <c r="D1339" s="58" t="e">
        <f>INDEX($C$1217:$C$1404,MATCH(0,INDEX(COUNTIF($D$1216:D1338,$C$1217:$C$1404),),))</f>
        <v>#N/A</v>
      </c>
      <c r="E1339" s="61" t="e">
        <f t="shared" si="194"/>
        <v>#N/A</v>
      </c>
    </row>
    <row r="1340" spans="2:5" ht="18" customHeight="1" x14ac:dyDescent="0.25">
      <c r="B1340" s="23">
        <v>10</v>
      </c>
      <c r="C1340" s="236" t="str">
        <f t="shared" si="198"/>
        <v/>
      </c>
      <c r="D1340" s="58" t="e">
        <f>INDEX($C$1217:$C$1404,MATCH(0,INDEX(COUNTIF($D$1216:D1339,$C$1217:$C$1404),),))</f>
        <v>#N/A</v>
      </c>
      <c r="E1340" s="61" t="e">
        <f t="shared" si="194"/>
        <v>#N/A</v>
      </c>
    </row>
    <row r="1341" spans="2:5" ht="18" customHeight="1" x14ac:dyDescent="0.25">
      <c r="B1341" s="23">
        <v>10</v>
      </c>
      <c r="C1341" s="236" t="str">
        <f t="shared" si="198"/>
        <v/>
      </c>
      <c r="D1341" s="58" t="e">
        <f>INDEX($C$1217:$C$1404,MATCH(0,INDEX(COUNTIF($D$1216:D1340,$C$1217:$C$1404),),))</f>
        <v>#N/A</v>
      </c>
      <c r="E1341" s="61" t="e">
        <f t="shared" si="194"/>
        <v>#N/A</v>
      </c>
    </row>
    <row r="1342" spans="2:5" ht="18" customHeight="1" x14ac:dyDescent="0.25">
      <c r="B1342" s="23">
        <v>10</v>
      </c>
      <c r="C1342" s="236" t="str">
        <f t="shared" si="198"/>
        <v/>
      </c>
      <c r="D1342" s="58" t="e">
        <f>INDEX($C$1217:$C$1404,MATCH(0,INDEX(COUNTIF($D$1216:D1341,$C$1217:$C$1404),),))</f>
        <v>#N/A</v>
      </c>
      <c r="E1342" s="61" t="e">
        <f t="shared" si="194"/>
        <v>#N/A</v>
      </c>
    </row>
    <row r="1343" spans="2:5" ht="18" customHeight="1" x14ac:dyDescent="0.25">
      <c r="B1343" s="23">
        <v>10</v>
      </c>
      <c r="C1343" s="236" t="str">
        <f t="shared" si="198"/>
        <v/>
      </c>
      <c r="D1343" s="58" t="e">
        <f>INDEX($C$1217:$C$1404,MATCH(0,INDEX(COUNTIF($D$1216:D1342,$C$1217:$C$1404),),))</f>
        <v>#N/A</v>
      </c>
      <c r="E1343" s="61" t="e">
        <f t="shared" si="194"/>
        <v>#N/A</v>
      </c>
    </row>
    <row r="1344" spans="2:5" ht="18" customHeight="1" x14ac:dyDescent="0.25">
      <c r="B1344" s="23">
        <v>10</v>
      </c>
      <c r="C1344" s="236" t="str">
        <f t="shared" si="198"/>
        <v/>
      </c>
      <c r="D1344" s="58" t="e">
        <f>INDEX($C$1217:$C$1404,MATCH(0,INDEX(COUNTIF($D$1216:D1343,$C$1217:$C$1404),),))</f>
        <v>#N/A</v>
      </c>
      <c r="E1344" s="61" t="e">
        <f t="shared" si="194"/>
        <v>#N/A</v>
      </c>
    </row>
    <row r="1345" spans="2:6" ht="18" customHeight="1" x14ac:dyDescent="0.25">
      <c r="B1345" s="23">
        <v>10</v>
      </c>
      <c r="C1345" s="236" t="str">
        <f>IF(C827="","",C827)</f>
        <v/>
      </c>
      <c r="D1345" s="58" t="e">
        <f>INDEX($C$1217:$C$1404,MATCH(0,INDEX(COUNTIF($D$1216:D1344,$C$1217:$C$1404),),))</f>
        <v>#N/A</v>
      </c>
      <c r="E1345" s="61" t="e">
        <f t="shared" si="194"/>
        <v>#N/A</v>
      </c>
    </row>
    <row r="1346" spans="2:6" ht="18" customHeight="1" x14ac:dyDescent="0.25">
      <c r="B1346" s="23">
        <v>10</v>
      </c>
      <c r="C1346" s="236" t="str">
        <f t="shared" si="198"/>
        <v/>
      </c>
      <c r="D1346" s="58" t="e">
        <f>INDEX($C$1217:$C$1404,MATCH(0,INDEX(COUNTIF($D$1216:D1345,$C$1217:$C$1404),),))</f>
        <v>#N/A</v>
      </c>
      <c r="E1346" s="61" t="e">
        <f t="shared" si="194"/>
        <v>#N/A</v>
      </c>
      <c r="F1346" s="952"/>
    </row>
    <row r="1347" spans="2:6" ht="18" customHeight="1" x14ac:dyDescent="0.25">
      <c r="B1347" s="23">
        <v>10</v>
      </c>
      <c r="C1347" s="236" t="str">
        <f t="shared" si="198"/>
        <v/>
      </c>
      <c r="D1347" s="58" t="e">
        <f>INDEX($C$1217:$C$1404,MATCH(0,INDEX(COUNTIF($D$1216:D1346,$C$1217:$C$1404),),))</f>
        <v>#N/A</v>
      </c>
      <c r="E1347" s="61" t="e">
        <f t="shared" ref="E1347:E1403" si="199">IF(D1347="",D1348,IF(D1347=E1346,D1348,D1347))</f>
        <v>#N/A</v>
      </c>
    </row>
    <row r="1348" spans="2:6" ht="18" customHeight="1" x14ac:dyDescent="0.25">
      <c r="B1348" s="23">
        <v>10</v>
      </c>
      <c r="C1348" s="236" t="str">
        <f t="shared" si="198"/>
        <v/>
      </c>
      <c r="D1348" s="58" t="e">
        <f>INDEX($C$1217:$C$1404,MATCH(0,INDEX(COUNTIF($D$1216:D1347,$C$1217:$C$1404),),))</f>
        <v>#N/A</v>
      </c>
      <c r="E1348" s="61" t="e">
        <f t="shared" si="199"/>
        <v>#N/A</v>
      </c>
    </row>
    <row r="1349" spans="2:6" ht="18" customHeight="1" x14ac:dyDescent="0.25">
      <c r="B1349" s="23">
        <v>10</v>
      </c>
      <c r="C1349" s="236" t="str">
        <f t="shared" si="198"/>
        <v/>
      </c>
      <c r="D1349" s="58" t="e">
        <f>INDEX($C$1217:$C$1404,MATCH(0,INDEX(COUNTIF($D$1216:D1348,$C$1217:$C$1404),),))</f>
        <v>#N/A</v>
      </c>
      <c r="E1349" s="61" t="e">
        <f t="shared" si="199"/>
        <v>#N/A</v>
      </c>
    </row>
    <row r="1350" spans="2:6" ht="18" customHeight="1" x14ac:dyDescent="0.25">
      <c r="B1350" s="23">
        <v>10</v>
      </c>
      <c r="C1350" s="236" t="str">
        <f t="shared" si="198"/>
        <v/>
      </c>
      <c r="D1350" s="58" t="e">
        <f>INDEX($C$1217:$C$1404,MATCH(0,INDEX(COUNTIF($D$1216:D1349,$C$1217:$C$1404),),))</f>
        <v>#N/A</v>
      </c>
      <c r="E1350" s="61" t="e">
        <f t="shared" si="199"/>
        <v>#N/A</v>
      </c>
    </row>
    <row r="1351" spans="2:6" ht="18" customHeight="1" x14ac:dyDescent="0.25">
      <c r="B1351" s="23">
        <v>10</v>
      </c>
      <c r="C1351" s="236" t="str">
        <f t="shared" si="198"/>
        <v/>
      </c>
      <c r="D1351" s="58" t="e">
        <f>INDEX($C$1217:$C$1404,MATCH(0,INDEX(COUNTIF($D$1216:D1350,$C$1217:$C$1404),),))</f>
        <v>#N/A</v>
      </c>
      <c r="E1351" s="61" t="e">
        <f t="shared" si="199"/>
        <v>#N/A</v>
      </c>
    </row>
    <row r="1352" spans="2:6" ht="18" customHeight="1" x14ac:dyDescent="0.25">
      <c r="B1352" s="23">
        <v>10</v>
      </c>
      <c r="C1352" s="236" t="str">
        <f t="shared" si="198"/>
        <v/>
      </c>
      <c r="D1352" s="58" t="e">
        <f>INDEX($C$1217:$C$1404,MATCH(0,INDEX(COUNTIF($D$1216:D1351,$C$1217:$C$1404),),))</f>
        <v>#N/A</v>
      </c>
      <c r="E1352" s="61" t="e">
        <f t="shared" si="199"/>
        <v>#N/A</v>
      </c>
    </row>
    <row r="1353" spans="2:6" ht="18" customHeight="1" x14ac:dyDescent="0.25">
      <c r="B1353" s="23">
        <v>10</v>
      </c>
      <c r="C1353" s="236" t="str">
        <f t="shared" si="198"/>
        <v/>
      </c>
      <c r="D1353" s="58" t="e">
        <f>INDEX($C$1217:$C$1404,MATCH(0,INDEX(COUNTIF($D$1216:D1352,$C$1217:$C$1404),),))</f>
        <v>#N/A</v>
      </c>
      <c r="E1353" s="61" t="e">
        <f t="shared" si="199"/>
        <v>#N/A</v>
      </c>
    </row>
    <row r="1354" spans="2:6" ht="18" customHeight="1" x14ac:dyDescent="0.25">
      <c r="B1354" s="23">
        <v>10</v>
      </c>
      <c r="C1354" s="236" t="str">
        <f t="shared" si="198"/>
        <v/>
      </c>
      <c r="D1354" s="58" t="e">
        <f>INDEX($C$1217:$C$1404,MATCH(0,INDEX(COUNTIF($D$1216:D1353,$C$1217:$C$1404),),))</f>
        <v>#N/A</v>
      </c>
      <c r="E1354" s="61" t="e">
        <f t="shared" si="199"/>
        <v>#N/A</v>
      </c>
    </row>
    <row r="1355" spans="2:6" ht="18" customHeight="1" x14ac:dyDescent="0.25">
      <c r="B1355" s="23">
        <v>10</v>
      </c>
      <c r="C1355" s="236" t="str">
        <f t="shared" si="198"/>
        <v/>
      </c>
      <c r="D1355" s="58" t="e">
        <f>INDEX($C$1217:$C$1404,MATCH(0,INDEX(COUNTIF($D$1216:D1354,$C$1217:$C$1404),),))</f>
        <v>#N/A</v>
      </c>
      <c r="E1355" s="61" t="e">
        <f t="shared" si="199"/>
        <v>#N/A</v>
      </c>
    </row>
    <row r="1356" spans="2:6" ht="18" customHeight="1" x14ac:dyDescent="0.25">
      <c r="B1356" s="23">
        <v>10</v>
      </c>
      <c r="C1356" s="236" t="str">
        <f t="shared" si="198"/>
        <v/>
      </c>
      <c r="D1356" s="58" t="e">
        <f>INDEX($C$1217:$C$1404,MATCH(0,INDEX(COUNTIF($D$1216:D1355,$C$1217:$C$1404),),))</f>
        <v>#N/A</v>
      </c>
      <c r="E1356" s="61" t="e">
        <f t="shared" si="199"/>
        <v>#N/A</v>
      </c>
    </row>
    <row r="1357" spans="2:6" ht="18" customHeight="1" x14ac:dyDescent="0.25">
      <c r="B1357" s="23">
        <v>10</v>
      </c>
      <c r="C1357" s="236" t="str">
        <f t="shared" si="198"/>
        <v/>
      </c>
      <c r="D1357" s="58" t="e">
        <f>INDEX($C$1217:$C$1404,MATCH(0,INDEX(COUNTIF($D$1216:D1356,$C$1217:$C$1404),),))</f>
        <v>#N/A</v>
      </c>
      <c r="E1357" s="61" t="e">
        <f t="shared" si="199"/>
        <v>#N/A</v>
      </c>
    </row>
    <row r="1358" spans="2:6" ht="18" customHeight="1" x14ac:dyDescent="0.25">
      <c r="B1358" s="23">
        <v>10</v>
      </c>
      <c r="C1358" s="236" t="str">
        <f t="shared" si="198"/>
        <v/>
      </c>
      <c r="D1358" s="58" t="e">
        <f>INDEX($C$1217:$C$1404,MATCH(0,INDEX(COUNTIF($D$1216:D1357,$C$1217:$C$1404),),))</f>
        <v>#N/A</v>
      </c>
      <c r="E1358" s="61" t="e">
        <f t="shared" si="199"/>
        <v>#N/A</v>
      </c>
    </row>
    <row r="1359" spans="2:6" ht="18" customHeight="1" x14ac:dyDescent="0.25">
      <c r="B1359" s="23">
        <v>10</v>
      </c>
      <c r="C1359" s="236" t="str">
        <f t="shared" si="198"/>
        <v/>
      </c>
      <c r="D1359" s="58" t="e">
        <f>INDEX($C$1217:$C$1404,MATCH(0,INDEX(COUNTIF($D$1216:D1358,$C$1217:$C$1404),),))</f>
        <v>#N/A</v>
      </c>
      <c r="E1359" s="61" t="e">
        <f t="shared" si="199"/>
        <v>#N/A</v>
      </c>
    </row>
    <row r="1360" spans="2:6" ht="18" customHeight="1" x14ac:dyDescent="0.25">
      <c r="B1360" s="23">
        <v>10</v>
      </c>
      <c r="C1360" s="236" t="str">
        <f t="shared" si="198"/>
        <v/>
      </c>
      <c r="D1360" s="58" t="e">
        <f>INDEX($C$1217:$C$1404,MATCH(0,INDEX(COUNTIF($D$1216:D1359,$C$1217:$C$1404),),))</f>
        <v>#N/A</v>
      </c>
      <c r="E1360" s="61" t="e">
        <f t="shared" si="199"/>
        <v>#N/A</v>
      </c>
    </row>
    <row r="1361" spans="2:5" ht="18" customHeight="1" x14ac:dyDescent="0.25">
      <c r="B1361" s="23">
        <v>10</v>
      </c>
      <c r="C1361" s="236" t="str">
        <f t="shared" si="198"/>
        <v/>
      </c>
      <c r="D1361" s="58" t="e">
        <f>INDEX($C$1217:$C$1404,MATCH(0,INDEX(COUNTIF($D$1216:D1360,$C$1217:$C$1404),),))</f>
        <v>#N/A</v>
      </c>
      <c r="E1361" s="61" t="e">
        <f t="shared" si="199"/>
        <v>#N/A</v>
      </c>
    </row>
    <row r="1362" spans="2:5" ht="18" customHeight="1" x14ac:dyDescent="0.25">
      <c r="B1362" s="23">
        <v>10</v>
      </c>
      <c r="C1362" s="236" t="str">
        <f t="shared" si="198"/>
        <v/>
      </c>
      <c r="D1362" s="58" t="e">
        <f>INDEX($C$1217:$C$1404,MATCH(0,INDEX(COUNTIF($D$1216:D1361,$C$1217:$C$1404),),))</f>
        <v>#N/A</v>
      </c>
      <c r="E1362" s="61" t="e">
        <f t="shared" si="199"/>
        <v>#N/A</v>
      </c>
    </row>
    <row r="1363" spans="2:5" ht="18" customHeight="1" x14ac:dyDescent="0.25">
      <c r="B1363" s="23">
        <v>10</v>
      </c>
      <c r="C1363" s="236" t="str">
        <f t="shared" si="198"/>
        <v/>
      </c>
      <c r="D1363" s="58" t="e">
        <f>INDEX($C$1217:$C$1404,MATCH(0,INDEX(COUNTIF($D$1216:D1362,$C$1217:$C$1404),),))</f>
        <v>#N/A</v>
      </c>
      <c r="E1363" s="61" t="e">
        <f t="shared" si="199"/>
        <v>#N/A</v>
      </c>
    </row>
    <row r="1364" spans="2:5" ht="18" customHeight="1" x14ac:dyDescent="0.25">
      <c r="B1364" s="23">
        <v>10</v>
      </c>
      <c r="C1364" s="236" t="str">
        <f t="shared" si="198"/>
        <v/>
      </c>
      <c r="D1364" s="58" t="e">
        <f>INDEX($C$1217:$C$1404,MATCH(0,INDEX(COUNTIF($D$1216:D1363,$C$1217:$C$1404),),))</f>
        <v>#N/A</v>
      </c>
      <c r="E1364" s="61" t="e">
        <f t="shared" si="199"/>
        <v>#N/A</v>
      </c>
    </row>
    <row r="1365" spans="2:5" ht="18" customHeight="1" x14ac:dyDescent="0.25">
      <c r="B1365" s="23">
        <v>10</v>
      </c>
      <c r="C1365" s="236" t="str">
        <f t="shared" si="198"/>
        <v/>
      </c>
      <c r="D1365" s="58" t="e">
        <f>INDEX($C$1217:$C$1404,MATCH(0,INDEX(COUNTIF($D$1216:D1364,$C$1217:$C$1404),),))</f>
        <v>#N/A</v>
      </c>
      <c r="E1365" s="61" t="e">
        <f t="shared" si="199"/>
        <v>#N/A</v>
      </c>
    </row>
    <row r="1366" spans="2:5" ht="18" customHeight="1" x14ac:dyDescent="0.25">
      <c r="B1366" s="23">
        <v>10</v>
      </c>
      <c r="C1366" s="236" t="str">
        <f t="shared" si="198"/>
        <v/>
      </c>
      <c r="D1366" s="58" t="e">
        <f>INDEX($C$1217:$C$1404,MATCH(0,INDEX(COUNTIF($D$1216:D1365,$C$1217:$C$1404),),))</f>
        <v>#N/A</v>
      </c>
      <c r="E1366" s="61" t="e">
        <f t="shared" si="199"/>
        <v>#N/A</v>
      </c>
    </row>
    <row r="1367" spans="2:5" ht="18" customHeight="1" x14ac:dyDescent="0.25">
      <c r="B1367" s="23">
        <v>10</v>
      </c>
      <c r="C1367" s="236" t="str">
        <f t="shared" si="198"/>
        <v/>
      </c>
      <c r="D1367" s="58" t="e">
        <f>INDEX($C$1217:$C$1404,MATCH(0,INDEX(COUNTIF($D$1216:D1366,$C$1217:$C$1404),),))</f>
        <v>#N/A</v>
      </c>
      <c r="E1367" s="61" t="e">
        <f t="shared" si="199"/>
        <v>#N/A</v>
      </c>
    </row>
    <row r="1368" spans="2:5" ht="18" customHeight="1" x14ac:dyDescent="0.25">
      <c r="B1368" s="23">
        <v>10</v>
      </c>
      <c r="C1368" s="236" t="str">
        <f t="shared" si="198"/>
        <v/>
      </c>
      <c r="D1368" s="58" t="e">
        <f>INDEX($C$1217:$C$1404,MATCH(0,INDEX(COUNTIF($D$1216:D1367,$C$1217:$C$1404),),))</f>
        <v>#N/A</v>
      </c>
      <c r="E1368" s="61" t="e">
        <f t="shared" si="199"/>
        <v>#N/A</v>
      </c>
    </row>
    <row r="1369" spans="2:5" ht="18" customHeight="1" x14ac:dyDescent="0.25">
      <c r="B1369" s="23">
        <v>10</v>
      </c>
      <c r="C1369" s="236" t="str">
        <f t="shared" si="198"/>
        <v/>
      </c>
      <c r="D1369" s="58" t="e">
        <f>INDEX($C$1217:$C$1404,MATCH(0,INDEX(COUNTIF($D$1216:D1368,$C$1217:$C$1404),),))</f>
        <v>#N/A</v>
      </c>
      <c r="E1369" s="61" t="e">
        <f t="shared" si="199"/>
        <v>#N/A</v>
      </c>
    </row>
    <row r="1370" spans="2:5" ht="18" customHeight="1" x14ac:dyDescent="0.25">
      <c r="B1370" s="23">
        <v>10</v>
      </c>
      <c r="C1370" s="236" t="str">
        <f t="shared" si="198"/>
        <v/>
      </c>
      <c r="D1370" s="58" t="e">
        <f>INDEX($C$1217:$C$1404,MATCH(0,INDEX(COUNTIF($D$1216:D1369,$C$1217:$C$1404),),))</f>
        <v>#N/A</v>
      </c>
      <c r="E1370" s="61" t="e">
        <f t="shared" si="199"/>
        <v>#N/A</v>
      </c>
    </row>
    <row r="1371" spans="2:5" ht="18" customHeight="1" x14ac:dyDescent="0.25">
      <c r="B1371" s="23">
        <v>10</v>
      </c>
      <c r="C1371" s="236" t="str">
        <f t="shared" si="198"/>
        <v/>
      </c>
      <c r="D1371" s="58" t="e">
        <f>INDEX($C$1217:$C$1404,MATCH(0,INDEX(COUNTIF($D$1216:D1370,$C$1217:$C$1404),),))</f>
        <v>#N/A</v>
      </c>
      <c r="E1371" s="61" t="e">
        <f t="shared" si="199"/>
        <v>#N/A</v>
      </c>
    </row>
    <row r="1372" spans="2:5" ht="18" customHeight="1" x14ac:dyDescent="0.25">
      <c r="B1372" s="23">
        <v>10</v>
      </c>
      <c r="C1372" s="236" t="str">
        <f t="shared" si="198"/>
        <v/>
      </c>
      <c r="D1372" s="58" t="e">
        <f>INDEX($C$1217:$C$1404,MATCH(0,INDEX(COUNTIF($D$1216:D1371,$C$1217:$C$1404),),))</f>
        <v>#N/A</v>
      </c>
      <c r="E1372" s="61" t="e">
        <f t="shared" si="199"/>
        <v>#N/A</v>
      </c>
    </row>
    <row r="1373" spans="2:5" ht="18" customHeight="1" x14ac:dyDescent="0.25">
      <c r="B1373" s="23">
        <v>10</v>
      </c>
      <c r="C1373" s="236" t="str">
        <f t="shared" si="198"/>
        <v/>
      </c>
      <c r="D1373" s="58" t="e">
        <f>INDEX($C$1217:$C$1404,MATCH(0,INDEX(COUNTIF($D$1216:D1372,$C$1217:$C$1404),),))</f>
        <v>#N/A</v>
      </c>
      <c r="E1373" s="61" t="e">
        <f t="shared" si="199"/>
        <v>#N/A</v>
      </c>
    </row>
    <row r="1374" spans="2:5" ht="18" customHeight="1" x14ac:dyDescent="0.25">
      <c r="B1374" s="23">
        <v>10</v>
      </c>
      <c r="C1374" s="236" t="str">
        <f t="shared" si="198"/>
        <v/>
      </c>
      <c r="D1374" s="58" t="e">
        <f>INDEX($C$1217:$C$1404,MATCH(0,INDEX(COUNTIF($D$1216:D1373,$C$1217:$C$1404),),))</f>
        <v>#N/A</v>
      </c>
      <c r="E1374" s="61" t="e">
        <f t="shared" si="199"/>
        <v>#N/A</v>
      </c>
    </row>
    <row r="1375" spans="2:5" ht="18" customHeight="1" x14ac:dyDescent="0.25">
      <c r="B1375" s="23">
        <v>11</v>
      </c>
      <c r="C1375" s="237" t="str">
        <f t="shared" ref="C1375:C1394" si="200">IF(C1101="","",C1101)</f>
        <v/>
      </c>
      <c r="D1375" s="58" t="e">
        <f>INDEX($C$1217:$C$1404,MATCH(0,INDEX(COUNTIF($D$1216:D1374,$C$1217:$C$1404),),))</f>
        <v>#N/A</v>
      </c>
      <c r="E1375" s="61" t="e">
        <f t="shared" si="199"/>
        <v>#N/A</v>
      </c>
    </row>
    <row r="1376" spans="2:5" ht="18" customHeight="1" x14ac:dyDescent="0.25">
      <c r="B1376" s="23">
        <v>11</v>
      </c>
      <c r="C1376" s="237" t="str">
        <f t="shared" si="200"/>
        <v/>
      </c>
      <c r="D1376" s="58" t="e">
        <f>INDEX($C$1217:$C$1404,MATCH(0,INDEX(COUNTIF($D$1216:D1375,$C$1217:$C$1404),),))</f>
        <v>#N/A</v>
      </c>
      <c r="E1376" s="61" t="e">
        <f t="shared" si="199"/>
        <v>#N/A</v>
      </c>
    </row>
    <row r="1377" spans="2:5" ht="18" customHeight="1" x14ac:dyDescent="0.25">
      <c r="B1377" s="23">
        <v>11</v>
      </c>
      <c r="C1377" s="237" t="str">
        <f t="shared" si="200"/>
        <v/>
      </c>
      <c r="D1377" s="58" t="e">
        <f>INDEX($C$1217:$C$1404,MATCH(0,INDEX(COUNTIF($D$1216:D1376,$C$1217:$C$1404),),))</f>
        <v>#N/A</v>
      </c>
      <c r="E1377" s="61" t="e">
        <f t="shared" si="199"/>
        <v>#N/A</v>
      </c>
    </row>
    <row r="1378" spans="2:5" ht="18" customHeight="1" x14ac:dyDescent="0.25">
      <c r="B1378" s="23">
        <v>11</v>
      </c>
      <c r="C1378" s="237" t="str">
        <f t="shared" si="200"/>
        <v/>
      </c>
      <c r="D1378" s="58" t="e">
        <f>INDEX($C$1217:$C$1404,MATCH(0,INDEX(COUNTIF($D$1216:D1377,$C$1217:$C$1404),),))</f>
        <v>#N/A</v>
      </c>
      <c r="E1378" s="61" t="e">
        <f t="shared" si="199"/>
        <v>#N/A</v>
      </c>
    </row>
    <row r="1379" spans="2:5" ht="18" customHeight="1" x14ac:dyDescent="0.25">
      <c r="B1379" s="23">
        <v>11</v>
      </c>
      <c r="C1379" s="237" t="str">
        <f t="shared" si="200"/>
        <v/>
      </c>
      <c r="D1379" s="58" t="e">
        <f>INDEX($C$1217:$C$1404,MATCH(0,INDEX(COUNTIF($D$1216:D1378,$C$1217:$C$1404),),))</f>
        <v>#N/A</v>
      </c>
      <c r="E1379" s="61" t="e">
        <f t="shared" si="199"/>
        <v>#N/A</v>
      </c>
    </row>
    <row r="1380" spans="2:5" ht="18" customHeight="1" x14ac:dyDescent="0.25">
      <c r="B1380" s="23">
        <v>11</v>
      </c>
      <c r="C1380" s="237" t="str">
        <f t="shared" si="200"/>
        <v/>
      </c>
      <c r="D1380" s="58" t="e">
        <f>INDEX($C$1217:$C$1404,MATCH(0,INDEX(COUNTIF($D$1216:D1379,$C$1217:$C$1404),),))</f>
        <v>#N/A</v>
      </c>
      <c r="E1380" s="61" t="e">
        <f t="shared" si="199"/>
        <v>#N/A</v>
      </c>
    </row>
    <row r="1381" spans="2:5" ht="18" customHeight="1" x14ac:dyDescent="0.25">
      <c r="B1381" s="23">
        <v>11</v>
      </c>
      <c r="C1381" s="237" t="str">
        <f t="shared" si="200"/>
        <v/>
      </c>
      <c r="D1381" s="58" t="e">
        <f>INDEX($C$1217:$C$1404,MATCH(0,INDEX(COUNTIF($D$1216:D1380,$C$1217:$C$1404),),))</f>
        <v>#N/A</v>
      </c>
      <c r="E1381" s="61" t="e">
        <f t="shared" si="199"/>
        <v>#N/A</v>
      </c>
    </row>
    <row r="1382" spans="2:5" ht="18" customHeight="1" x14ac:dyDescent="0.25">
      <c r="B1382" s="23">
        <v>11</v>
      </c>
      <c r="C1382" s="237" t="str">
        <f t="shared" si="200"/>
        <v/>
      </c>
      <c r="D1382" s="58" t="e">
        <f>INDEX($C$1217:$C$1404,MATCH(0,INDEX(COUNTIF($D$1216:D1381,$C$1217:$C$1404),),))</f>
        <v>#N/A</v>
      </c>
      <c r="E1382" s="61" t="e">
        <f t="shared" si="199"/>
        <v>#N/A</v>
      </c>
    </row>
    <row r="1383" spans="2:5" ht="18" customHeight="1" x14ac:dyDescent="0.25">
      <c r="B1383" s="23">
        <v>11</v>
      </c>
      <c r="C1383" s="237" t="str">
        <f t="shared" si="200"/>
        <v/>
      </c>
      <c r="D1383" s="58" t="e">
        <f>INDEX($C$1217:$C$1404,MATCH(0,INDEX(COUNTIF($D$1216:D1382,$C$1217:$C$1404),),))</f>
        <v>#N/A</v>
      </c>
      <c r="E1383" s="61" t="e">
        <f t="shared" si="199"/>
        <v>#N/A</v>
      </c>
    </row>
    <row r="1384" spans="2:5" ht="18" customHeight="1" x14ac:dyDescent="0.25">
      <c r="B1384" s="23">
        <v>11</v>
      </c>
      <c r="C1384" s="237" t="str">
        <f t="shared" si="200"/>
        <v/>
      </c>
      <c r="D1384" s="58" t="e">
        <f>INDEX($C$1217:$C$1404,MATCH(0,INDEX(COUNTIF($D$1216:D1383,$C$1217:$C$1404),),))</f>
        <v>#N/A</v>
      </c>
      <c r="E1384" s="61" t="e">
        <f t="shared" si="199"/>
        <v>#N/A</v>
      </c>
    </row>
    <row r="1385" spans="2:5" ht="18" customHeight="1" x14ac:dyDescent="0.25">
      <c r="B1385" s="23">
        <v>11</v>
      </c>
      <c r="C1385" s="237" t="str">
        <f t="shared" si="200"/>
        <v/>
      </c>
      <c r="D1385" s="58" t="e">
        <f>INDEX($C$1217:$C$1404,MATCH(0,INDEX(COUNTIF($D$1216:D1384,$C$1217:$C$1404),),))</f>
        <v>#N/A</v>
      </c>
      <c r="E1385" s="61" t="e">
        <f t="shared" si="199"/>
        <v>#N/A</v>
      </c>
    </row>
    <row r="1386" spans="2:5" ht="18" customHeight="1" x14ac:dyDescent="0.25">
      <c r="B1386" s="23">
        <v>11</v>
      </c>
      <c r="C1386" s="237" t="str">
        <f t="shared" si="200"/>
        <v/>
      </c>
      <c r="D1386" s="58" t="e">
        <f>INDEX($C$1217:$C$1404,MATCH(0,INDEX(COUNTIF($D$1216:D1385,$C$1217:$C$1404),),))</f>
        <v>#N/A</v>
      </c>
      <c r="E1386" s="61" t="e">
        <f t="shared" si="199"/>
        <v>#N/A</v>
      </c>
    </row>
    <row r="1387" spans="2:5" ht="18" customHeight="1" x14ac:dyDescent="0.25">
      <c r="B1387" s="23">
        <v>11</v>
      </c>
      <c r="C1387" s="237" t="str">
        <f t="shared" si="200"/>
        <v/>
      </c>
      <c r="D1387" s="58" t="e">
        <f>INDEX($C$1217:$C$1404,MATCH(0,INDEX(COUNTIF($D$1216:D1386,$C$1217:$C$1404),),))</f>
        <v>#N/A</v>
      </c>
      <c r="E1387" s="61" t="e">
        <f t="shared" si="199"/>
        <v>#N/A</v>
      </c>
    </row>
    <row r="1388" spans="2:5" ht="18" customHeight="1" x14ac:dyDescent="0.25">
      <c r="B1388" s="23">
        <v>11</v>
      </c>
      <c r="C1388" s="237" t="str">
        <f t="shared" si="200"/>
        <v/>
      </c>
      <c r="D1388" s="58" t="e">
        <f>INDEX($C$1217:$C$1404,MATCH(0,INDEX(COUNTIF($D$1216:D1387,$C$1217:$C$1404),),))</f>
        <v>#N/A</v>
      </c>
      <c r="E1388" s="61" t="e">
        <f t="shared" si="199"/>
        <v>#N/A</v>
      </c>
    </row>
    <row r="1389" spans="2:5" ht="18" customHeight="1" x14ac:dyDescent="0.25">
      <c r="B1389" s="23">
        <v>11</v>
      </c>
      <c r="C1389" s="237" t="str">
        <f t="shared" si="200"/>
        <v/>
      </c>
      <c r="D1389" s="58" t="e">
        <f>INDEX($C$1217:$C$1404,MATCH(0,INDEX(COUNTIF($D$1216:D1388,$C$1217:$C$1404),),))</f>
        <v>#N/A</v>
      </c>
      <c r="E1389" s="61" t="e">
        <f t="shared" si="199"/>
        <v>#N/A</v>
      </c>
    </row>
    <row r="1390" spans="2:5" ht="18" customHeight="1" x14ac:dyDescent="0.25">
      <c r="B1390" s="23">
        <v>11</v>
      </c>
      <c r="C1390" s="237" t="str">
        <f t="shared" si="200"/>
        <v/>
      </c>
      <c r="D1390" s="58" t="e">
        <f>INDEX($C$1217:$C$1404,MATCH(0,INDEX(COUNTIF($D$1216:D1389,$C$1217:$C$1404),),))</f>
        <v>#N/A</v>
      </c>
      <c r="E1390" s="61" t="e">
        <f t="shared" si="199"/>
        <v>#N/A</v>
      </c>
    </row>
    <row r="1391" spans="2:5" ht="18" customHeight="1" x14ac:dyDescent="0.25">
      <c r="B1391" s="23">
        <v>11</v>
      </c>
      <c r="C1391" s="237" t="str">
        <f t="shared" si="200"/>
        <v/>
      </c>
      <c r="D1391" s="58" t="e">
        <f>INDEX($C$1217:$C$1404,MATCH(0,INDEX(COUNTIF($D$1216:D1390,$C$1217:$C$1404),),))</f>
        <v>#N/A</v>
      </c>
      <c r="E1391" s="61" t="e">
        <f t="shared" si="199"/>
        <v>#N/A</v>
      </c>
    </row>
    <row r="1392" spans="2:5" ht="18" customHeight="1" x14ac:dyDescent="0.25">
      <c r="B1392" s="23">
        <v>11</v>
      </c>
      <c r="C1392" s="237" t="str">
        <f t="shared" si="200"/>
        <v/>
      </c>
      <c r="D1392" s="58" t="e">
        <f>INDEX($C$1217:$C$1404,MATCH(0,INDEX(COUNTIF($D$1216:D1391,$C$1217:$C$1404),),))</f>
        <v>#N/A</v>
      </c>
      <c r="E1392" s="61" t="e">
        <f t="shared" si="199"/>
        <v>#N/A</v>
      </c>
    </row>
    <row r="1393" spans="2:5" ht="18" customHeight="1" x14ac:dyDescent="0.25">
      <c r="B1393" s="23">
        <v>11</v>
      </c>
      <c r="C1393" s="237" t="str">
        <f t="shared" si="200"/>
        <v/>
      </c>
      <c r="D1393" s="58" t="e">
        <f>INDEX($C$1217:$C$1404,MATCH(0,INDEX(COUNTIF($D$1216:D1392,$C$1217:$C$1404),),))</f>
        <v>#N/A</v>
      </c>
      <c r="E1393" s="61" t="e">
        <f t="shared" si="199"/>
        <v>#N/A</v>
      </c>
    </row>
    <row r="1394" spans="2:5" ht="18" customHeight="1" x14ac:dyDescent="0.25">
      <c r="B1394" s="23">
        <v>11</v>
      </c>
      <c r="C1394" s="237" t="str">
        <f t="shared" si="200"/>
        <v/>
      </c>
      <c r="D1394" s="58" t="e">
        <f>INDEX($C$1217:$C$1404,MATCH(0,INDEX(COUNTIF($D$1216:D1393,$C$1217:$C$1404),),))</f>
        <v>#N/A</v>
      </c>
      <c r="E1394" s="61" t="e">
        <f t="shared" si="199"/>
        <v>#N/A</v>
      </c>
    </row>
    <row r="1395" spans="2:5" ht="18" customHeight="1" x14ac:dyDescent="0.25">
      <c r="B1395" s="23">
        <v>12</v>
      </c>
      <c r="C1395" s="234" t="str">
        <f>IF(C1135="","",C1135)</f>
        <v/>
      </c>
      <c r="D1395" s="58" t="e">
        <f>INDEX($C$1217:$C$1404,MATCH(0,INDEX(COUNTIF($D$1216:D1394,$C$1217:$C$1404),),))</f>
        <v>#N/A</v>
      </c>
      <c r="E1395" s="61" t="e">
        <f t="shared" si="199"/>
        <v>#N/A</v>
      </c>
    </row>
    <row r="1396" spans="2:5" ht="18" customHeight="1" x14ac:dyDescent="0.25">
      <c r="B1396" s="23">
        <v>12</v>
      </c>
      <c r="C1396" s="234" t="str">
        <f t="shared" ref="C1396:C1403" si="201">IF(C1136="","",C1136)</f>
        <v/>
      </c>
      <c r="D1396" s="58" t="e">
        <f>INDEX($C$1217:$C$1404,MATCH(0,INDEX(COUNTIF($D$1216:D1395,$C$1217:$C$1404),),))</f>
        <v>#N/A</v>
      </c>
      <c r="E1396" s="61" t="e">
        <f t="shared" si="199"/>
        <v>#N/A</v>
      </c>
    </row>
    <row r="1397" spans="2:5" ht="18" customHeight="1" x14ac:dyDescent="0.25">
      <c r="B1397" s="23">
        <v>12</v>
      </c>
      <c r="C1397" s="234" t="str">
        <f t="shared" si="201"/>
        <v/>
      </c>
      <c r="D1397" s="58" t="e">
        <f>INDEX($C$1217:$C$1404,MATCH(0,INDEX(COUNTIF($D$1216:D1396,$C$1217:$C$1404),),))</f>
        <v>#N/A</v>
      </c>
      <c r="E1397" s="61" t="e">
        <f t="shared" si="199"/>
        <v>#N/A</v>
      </c>
    </row>
    <row r="1398" spans="2:5" ht="18" customHeight="1" x14ac:dyDescent="0.25">
      <c r="B1398" s="23">
        <v>12</v>
      </c>
      <c r="C1398" s="234" t="str">
        <f t="shared" si="201"/>
        <v/>
      </c>
      <c r="D1398" s="58" t="e">
        <f>INDEX($C$1217:$C$1404,MATCH(0,INDEX(COUNTIF($D$1216:D1397,$C$1217:$C$1404),),))</f>
        <v>#N/A</v>
      </c>
      <c r="E1398" s="61" t="e">
        <f t="shared" si="199"/>
        <v>#N/A</v>
      </c>
    </row>
    <row r="1399" spans="2:5" ht="18" customHeight="1" x14ac:dyDescent="0.25">
      <c r="B1399" s="23">
        <v>12</v>
      </c>
      <c r="C1399" s="234" t="str">
        <f t="shared" si="201"/>
        <v/>
      </c>
      <c r="D1399" s="58" t="e">
        <f>INDEX($C$1217:$C$1404,MATCH(0,INDEX(COUNTIF($D$1216:D1398,$C$1217:$C$1404),),))</f>
        <v>#N/A</v>
      </c>
      <c r="E1399" s="61" t="e">
        <f t="shared" si="199"/>
        <v>#N/A</v>
      </c>
    </row>
    <row r="1400" spans="2:5" ht="18" customHeight="1" x14ac:dyDescent="0.25">
      <c r="B1400" s="23">
        <v>12</v>
      </c>
      <c r="C1400" s="234" t="str">
        <f t="shared" si="201"/>
        <v/>
      </c>
      <c r="D1400" s="58" t="e">
        <f>INDEX($C$1217:$C$1404,MATCH(0,INDEX(COUNTIF($D$1216:D1399,$C$1217:$C$1404),),))</f>
        <v>#N/A</v>
      </c>
      <c r="E1400" s="61" t="e">
        <f t="shared" si="199"/>
        <v>#N/A</v>
      </c>
    </row>
    <row r="1401" spans="2:5" ht="18" customHeight="1" x14ac:dyDescent="0.25">
      <c r="B1401" s="23">
        <v>12</v>
      </c>
      <c r="C1401" s="234" t="str">
        <f t="shared" si="201"/>
        <v/>
      </c>
      <c r="D1401" s="58" t="e">
        <f>INDEX($C$1217:$C$1404,MATCH(0,INDEX(COUNTIF($D$1216:D1400,$C$1217:$C$1404),),))</f>
        <v>#N/A</v>
      </c>
      <c r="E1401" s="61" t="e">
        <f t="shared" si="199"/>
        <v>#N/A</v>
      </c>
    </row>
    <row r="1402" spans="2:5" ht="18" customHeight="1" x14ac:dyDescent="0.25">
      <c r="B1402" s="23">
        <v>12</v>
      </c>
      <c r="C1402" s="234" t="str">
        <f t="shared" si="201"/>
        <v/>
      </c>
      <c r="D1402" s="58" t="e">
        <f>INDEX($C$1217:$C$1404,MATCH(0,INDEX(COUNTIF($D$1216:D1401,$C$1217:$C$1404),),))</f>
        <v>#N/A</v>
      </c>
      <c r="E1402" s="61" t="e">
        <f t="shared" si="199"/>
        <v>#N/A</v>
      </c>
    </row>
    <row r="1403" spans="2:5" ht="18" customHeight="1" x14ac:dyDescent="0.25">
      <c r="B1403" s="23">
        <v>12</v>
      </c>
      <c r="C1403" s="234" t="str">
        <f t="shared" si="201"/>
        <v/>
      </c>
      <c r="D1403" s="58" t="e">
        <f>INDEX($C$1217:$C$1404,MATCH(0,INDEX(COUNTIF($D$1216:D1402,$C$1217:$C$1404),),))</f>
        <v>#N/A</v>
      </c>
      <c r="E1403" s="61" t="e">
        <f t="shared" si="199"/>
        <v>#N/A</v>
      </c>
    </row>
    <row r="1404" spans="2:5" ht="18" customHeight="1" x14ac:dyDescent="0.25">
      <c r="B1404" s="23">
        <v>12</v>
      </c>
      <c r="C1404" s="234" t="str">
        <f>IF(C1144="","",C1144)</f>
        <v/>
      </c>
      <c r="D1404" s="58" t="e">
        <f>INDEX($C$1217:$C$1404,MATCH(0,INDEX(COUNTIF($D$1216:D1403,$C$1217:$C$1404),),))</f>
        <v>#N/A</v>
      </c>
      <c r="E1404" s="61" t="e">
        <f>IF(D1404="",D1405,IF(D1404=E1403,D1405,D1404))</f>
        <v>#N/A</v>
      </c>
    </row>
  </sheetData>
  <sheetProtection algorithmName="SHA-512" hashValue="/ll8IHWa6h9evLv0bdE6XtM8/Eju1mz8y+pkgA8cus1LcxUMeoqPDNPYK3jchmfIVVYR6C3IXHY7BiAdmkfh/Q==" saltValue="u03WF6DvNVh3dJmB+pw4hA==" spinCount="100000" sheet="1" objects="1" scenarios="1"/>
  <protectedRanges>
    <protectedRange sqref="D732:D740 C705 C732:C739 D682:D704 C682:C703" name="Rango5_1"/>
    <protectedRange sqref="D732:F740 C705:E705 C732:C739 D682:F704 C682:C703" name="Rango1_1"/>
    <protectedRange sqref="AH602:AI602" name="Rango5_2"/>
    <protectedRange sqref="X602" name="Rango1_3_1"/>
    <protectedRange sqref="AH602 AA602:AD602 Y602 AJ602:AK602" name="Rango1_2"/>
    <protectedRange sqref="X602" name="Rango4_1"/>
    <protectedRange sqref="C153:C174" name="Rango3"/>
    <protectedRange sqref="D153:E174" name="Rango1_4"/>
    <protectedRange sqref="D776 C746:C776 D746:I775" name="Rango5_1_1"/>
    <protectedRange sqref="D776:F776 C746:C776 D746:I775" name="Rango1_1_1"/>
    <protectedRange sqref="AH599:AI599" name="Rango5_2_1"/>
    <protectedRange sqref="X599" name="Rango1_3_1_1"/>
    <protectedRange sqref="AH599 AA599:AD599 Y599 AJ599:AK599" name="Rango1_2_1"/>
    <protectedRange sqref="X599" name="Rango4_1_1"/>
  </protectedRanges>
  <mergeCells count="43">
    <mergeCell ref="M305:P305"/>
    <mergeCell ref="J305:L305"/>
    <mergeCell ref="G305:I305"/>
    <mergeCell ref="J399:L399"/>
    <mergeCell ref="M399:P399"/>
    <mergeCell ref="G399:I399"/>
    <mergeCell ref="C305:C306"/>
    <mergeCell ref="C503:C504"/>
    <mergeCell ref="D305:D306"/>
    <mergeCell ref="E305:E306"/>
    <mergeCell ref="F305:F306"/>
    <mergeCell ref="C399:C400"/>
    <mergeCell ref="D399:D400"/>
    <mergeCell ref="E399:E400"/>
    <mergeCell ref="F399:F400"/>
    <mergeCell ref="C150:C151"/>
    <mergeCell ref="D150:D151"/>
    <mergeCell ref="E150:E151"/>
    <mergeCell ref="L150:O150"/>
    <mergeCell ref="F150:H150"/>
    <mergeCell ref="I150:K150"/>
    <mergeCell ref="C1187:E1187"/>
    <mergeCell ref="C603:C604"/>
    <mergeCell ref="G603:I603"/>
    <mergeCell ref="J503:L503"/>
    <mergeCell ref="J603:L603"/>
    <mergeCell ref="D603:D604"/>
    <mergeCell ref="E603:E604"/>
    <mergeCell ref="F603:F604"/>
    <mergeCell ref="D503:D504"/>
    <mergeCell ref="E503:E504"/>
    <mergeCell ref="F503:F504"/>
    <mergeCell ref="G503:I503"/>
    <mergeCell ref="AU801:AV801"/>
    <mergeCell ref="J427:L427"/>
    <mergeCell ref="M427:P427"/>
    <mergeCell ref="C427:C428"/>
    <mergeCell ref="D427:D428"/>
    <mergeCell ref="E427:E428"/>
    <mergeCell ref="F427:F428"/>
    <mergeCell ref="G427:I427"/>
    <mergeCell ref="M603:P603"/>
    <mergeCell ref="M503:P503"/>
  </mergeCells>
  <conditionalFormatting sqref="C1200">
    <cfRule type="iconSet" priority="33">
      <iconSet iconSet="3Arrows">
        <cfvo type="percent" val="0"/>
        <cfvo type="percent" val="33"/>
        <cfvo type="percent" val="67"/>
      </iconSet>
    </cfRule>
  </conditionalFormatting>
  <conditionalFormatting sqref="AK631:AK634">
    <cfRule type="cellIs" dxfId="1" priority="25" operator="lessThan">
      <formula>0</formula>
    </cfRule>
    <cfRule type="cellIs" dxfId="0" priority="26" operator="greaterThan">
      <formula>0</formula>
    </cfRule>
  </conditionalFormatting>
  <dataValidations disablePrompts="1" count="5">
    <dataValidation type="decimal" allowBlank="1" showInputMessage="1" showErrorMessage="1" sqref="AK602 AK599">
      <formula1>0</formula1>
      <formula2>500</formula2>
    </dataValidation>
    <dataValidation type="decimal" allowBlank="1" showInputMessage="1" showErrorMessage="1" sqref="AJ602 AJ599">
      <formula1>0</formula1>
      <formula2>100000000</formula2>
    </dataValidation>
    <dataValidation type="decimal" operator="greaterThan" allowBlank="1" showInputMessage="1" showErrorMessage="1" sqref="AD602 AD599">
      <formula1>0</formula1>
    </dataValidation>
    <dataValidation type="decimal" allowBlank="1" showInputMessage="1" showErrorMessage="1" sqref="AA602:AC602 AA599:AC599">
      <formula1>0</formula1>
      <formula2>10</formula2>
    </dataValidation>
    <dataValidation type="list" allowBlank="1" showInputMessage="1" showErrorMessage="1" sqref="Y602 Y599">
      <formula1>INDIRECT("Lista_Comb_fósiles_vehículos_"&amp;$D$1)</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AA41"/>
  <sheetViews>
    <sheetView showRowColHeaders="0" zoomScaleNormal="10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42578125" defaultRowHeight="15" x14ac:dyDescent="0.25"/>
  <cols>
    <col min="1" max="1" width="27" style="372" customWidth="1"/>
    <col min="2" max="2" width="0.5703125" style="376" customWidth="1"/>
    <col min="3" max="3" width="1.7109375" style="363" customWidth="1"/>
    <col min="4" max="4" width="13.7109375" style="363" customWidth="1"/>
    <col min="5" max="7" width="5.140625" style="363" customWidth="1"/>
    <col min="8" max="8" width="11.140625" style="363" customWidth="1"/>
    <col min="9" max="9" width="5.140625" style="363" customWidth="1"/>
    <col min="10" max="10" width="13.28515625" style="363" customWidth="1"/>
    <col min="11" max="11" width="7.28515625" style="363" customWidth="1"/>
    <col min="12" max="12" width="13.7109375" style="363" customWidth="1"/>
    <col min="13" max="13" width="6.5703125" style="363" customWidth="1"/>
    <col min="14" max="17" width="13.7109375" style="363" customWidth="1"/>
    <col min="18" max="16384" width="11.42578125" style="363"/>
  </cols>
  <sheetData>
    <row r="1" spans="1:27" ht="36" customHeight="1" x14ac:dyDescent="0.25">
      <c r="C1" s="1021" t="s">
        <v>1215</v>
      </c>
      <c r="D1" s="1022"/>
      <c r="E1" s="1022"/>
      <c r="F1" s="1022"/>
      <c r="G1" s="1022"/>
      <c r="H1" s="1022"/>
      <c r="I1" s="1022"/>
      <c r="J1" s="1022"/>
      <c r="K1" s="1022"/>
      <c r="L1" s="1022"/>
      <c r="M1" s="1022"/>
      <c r="N1" s="1022"/>
      <c r="O1" s="1022"/>
      <c r="P1" s="1022"/>
      <c r="Q1" s="1022"/>
    </row>
    <row r="2" spans="1:27" ht="36" customHeight="1" x14ac:dyDescent="0.3">
      <c r="B2" s="377"/>
      <c r="J2" s="346"/>
      <c r="K2" s="346"/>
      <c r="M2" s="346"/>
      <c r="N2" s="346"/>
      <c r="O2" s="346"/>
      <c r="P2" s="346"/>
    </row>
    <row r="3" spans="1:27" ht="16.5" customHeight="1" x14ac:dyDescent="0.25">
      <c r="A3" s="371" t="s">
        <v>1207</v>
      </c>
      <c r="B3" s="378"/>
      <c r="D3" s="1016" t="s">
        <v>1415</v>
      </c>
      <c r="E3" s="1016"/>
      <c r="F3" s="1016"/>
      <c r="G3" s="1016"/>
      <c r="H3" s="1016"/>
      <c r="I3" s="1016"/>
      <c r="J3" s="1016"/>
      <c r="K3" s="1016"/>
      <c r="L3" s="1016"/>
      <c r="M3" s="1016"/>
      <c r="N3" s="1016"/>
      <c r="O3" s="1016"/>
      <c r="P3" s="1016"/>
    </row>
    <row r="4" spans="1:27" ht="16.5" x14ac:dyDescent="0.25">
      <c r="A4" s="373" t="s">
        <v>992</v>
      </c>
      <c r="B4" s="378"/>
      <c r="D4" s="1016"/>
      <c r="E4" s="1016"/>
      <c r="F4" s="1016"/>
      <c r="G4" s="1016"/>
      <c r="H4" s="1016"/>
      <c r="I4" s="1016"/>
      <c r="J4" s="1016"/>
      <c r="K4" s="1016"/>
      <c r="L4" s="1016"/>
      <c r="M4" s="1016"/>
      <c r="N4" s="1016"/>
      <c r="O4" s="1016"/>
      <c r="P4" s="1016"/>
    </row>
    <row r="5" spans="1:27" ht="18.75" customHeight="1" x14ac:dyDescent="0.25">
      <c r="A5" s="373" t="s">
        <v>993</v>
      </c>
      <c r="B5" s="378"/>
      <c r="D5" s="1016"/>
      <c r="E5" s="1016"/>
      <c r="F5" s="1016"/>
      <c r="G5" s="1016"/>
      <c r="H5" s="1016"/>
      <c r="I5" s="1016"/>
      <c r="J5" s="1016"/>
      <c r="K5" s="1016"/>
      <c r="L5" s="1016"/>
      <c r="M5" s="1016"/>
      <c r="N5" s="1016"/>
      <c r="O5" s="1016"/>
      <c r="P5" s="1016"/>
      <c r="AA5" s="365">
        <f>D10</f>
        <v>0</v>
      </c>
    </row>
    <row r="6" spans="1:27" ht="16.5" x14ac:dyDescent="0.25">
      <c r="A6" s="373" t="s">
        <v>994</v>
      </c>
      <c r="B6" s="378"/>
      <c r="AA6" s="365" t="e">
        <f>#REF!</f>
        <v>#REF!</v>
      </c>
    </row>
    <row r="7" spans="1:27" ht="16.5" customHeight="1" x14ac:dyDescent="0.3">
      <c r="A7" s="373" t="s">
        <v>995</v>
      </c>
      <c r="D7" s="1008" t="s">
        <v>113</v>
      </c>
      <c r="E7" s="1036"/>
      <c r="F7" s="1037"/>
      <c r="G7" s="1038"/>
      <c r="J7" s="346"/>
      <c r="K7" s="346"/>
      <c r="L7" s="346"/>
      <c r="P7" s="346"/>
      <c r="Q7" s="363" t="s">
        <v>6</v>
      </c>
      <c r="R7" s="363" t="s">
        <v>6</v>
      </c>
      <c r="S7" s="363" t="s">
        <v>6</v>
      </c>
      <c r="T7" s="363" t="s">
        <v>6</v>
      </c>
      <c r="U7" s="363" t="s">
        <v>6</v>
      </c>
      <c r="V7" s="363" t="s">
        <v>6</v>
      </c>
      <c r="W7" s="363" t="s">
        <v>6</v>
      </c>
      <c r="X7" s="363" t="s">
        <v>6</v>
      </c>
      <c r="Y7" s="363" t="s">
        <v>6</v>
      </c>
      <c r="Z7" s="363" t="s">
        <v>6</v>
      </c>
      <c r="AA7" s="363" t="s">
        <v>6</v>
      </c>
    </row>
    <row r="8" spans="1:27" ht="16.5" customHeight="1" x14ac:dyDescent="0.3">
      <c r="A8" s="373" t="s">
        <v>1294</v>
      </c>
      <c r="J8" s="346"/>
      <c r="K8" s="346"/>
      <c r="L8" s="346"/>
      <c r="P8" s="346"/>
      <c r="Q8" s="363" t="s">
        <v>6</v>
      </c>
      <c r="R8" s="363" t="s">
        <v>6</v>
      </c>
      <c r="S8" s="363" t="s">
        <v>6</v>
      </c>
      <c r="T8" s="363" t="s">
        <v>6</v>
      </c>
      <c r="U8" s="363" t="s">
        <v>6</v>
      </c>
      <c r="V8" s="363" t="s">
        <v>6</v>
      </c>
      <c r="W8" s="363" t="s">
        <v>6</v>
      </c>
      <c r="X8" s="363" t="s">
        <v>6</v>
      </c>
      <c r="Y8" s="363" t="s">
        <v>6</v>
      </c>
      <c r="Z8" s="363" t="s">
        <v>6</v>
      </c>
      <c r="AA8" s="363" t="s">
        <v>6</v>
      </c>
    </row>
    <row r="9" spans="1:27" ht="16.5" customHeight="1" x14ac:dyDescent="0.25">
      <c r="A9" s="373" t="s">
        <v>1293</v>
      </c>
      <c r="D9" s="1023" t="s">
        <v>1214</v>
      </c>
      <c r="E9" s="1024"/>
      <c r="F9" s="1024"/>
      <c r="G9" s="1024"/>
      <c r="H9" s="1024"/>
      <c r="I9" s="1024"/>
      <c r="J9" s="1024"/>
      <c r="K9" s="1025"/>
      <c r="L9" s="1026"/>
      <c r="N9" s="1027" t="s">
        <v>1208</v>
      </c>
      <c r="O9" s="1028"/>
      <c r="P9" s="1029"/>
      <c r="Q9" s="363" t="s">
        <v>6</v>
      </c>
      <c r="R9" s="363" t="s">
        <v>6</v>
      </c>
      <c r="S9" s="363" t="s">
        <v>6</v>
      </c>
      <c r="T9" s="363" t="s">
        <v>6</v>
      </c>
      <c r="U9" s="363" t="s">
        <v>6</v>
      </c>
      <c r="V9" s="363" t="s">
        <v>6</v>
      </c>
      <c r="W9" s="363" t="s">
        <v>6</v>
      </c>
      <c r="X9" s="363" t="s">
        <v>6</v>
      </c>
      <c r="Y9" s="363" t="s">
        <v>6</v>
      </c>
      <c r="Z9" s="363" t="s">
        <v>6</v>
      </c>
      <c r="AA9" s="363" t="s">
        <v>6</v>
      </c>
    </row>
    <row r="10" spans="1:27" ht="17.25" customHeight="1" x14ac:dyDescent="0.3">
      <c r="A10" s="373" t="s">
        <v>1295</v>
      </c>
      <c r="D10" s="1030"/>
      <c r="E10" s="1031"/>
      <c r="F10" s="1031"/>
      <c r="G10" s="1031"/>
      <c r="H10" s="1031"/>
      <c r="I10" s="1031"/>
      <c r="J10" s="1031"/>
      <c r="K10" s="1031"/>
      <c r="L10" s="1032"/>
      <c r="N10" s="1033"/>
      <c r="O10" s="1034"/>
      <c r="P10" s="1035"/>
      <c r="Q10" s="363" t="s">
        <v>6</v>
      </c>
      <c r="R10" s="363" t="s">
        <v>6</v>
      </c>
      <c r="S10" s="363" t="s">
        <v>6</v>
      </c>
      <c r="T10" s="363" t="s">
        <v>6</v>
      </c>
      <c r="U10" s="363" t="s">
        <v>6</v>
      </c>
      <c r="V10" s="363" t="s">
        <v>6</v>
      </c>
      <c r="W10" s="363" t="s">
        <v>6</v>
      </c>
      <c r="X10" s="363" t="s">
        <v>6</v>
      </c>
      <c r="Y10" s="363" t="s">
        <v>6</v>
      </c>
      <c r="Z10" s="363" t="s">
        <v>6</v>
      </c>
      <c r="AA10" s="363" t="s">
        <v>6</v>
      </c>
    </row>
    <row r="11" spans="1:27" ht="18.75" customHeight="1" x14ac:dyDescent="0.25">
      <c r="A11" s="373" t="s">
        <v>1296</v>
      </c>
      <c r="Q11" s="363" t="s">
        <v>6</v>
      </c>
      <c r="R11" s="363" t="s">
        <v>6</v>
      </c>
      <c r="S11" s="363" t="s">
        <v>6</v>
      </c>
      <c r="T11" s="363" t="s">
        <v>6</v>
      </c>
      <c r="U11" s="363" t="s">
        <v>6</v>
      </c>
      <c r="V11" s="363" t="s">
        <v>6</v>
      </c>
      <c r="W11" s="363" t="s">
        <v>6</v>
      </c>
      <c r="X11" s="363" t="s">
        <v>6</v>
      </c>
      <c r="Y11" s="363" t="s">
        <v>6</v>
      </c>
      <c r="Z11" s="363" t="s">
        <v>6</v>
      </c>
      <c r="AA11" s="363" t="s">
        <v>6</v>
      </c>
    </row>
    <row r="12" spans="1:27" ht="16.5" customHeight="1" x14ac:dyDescent="0.25">
      <c r="A12" s="373" t="s">
        <v>1297</v>
      </c>
      <c r="D12" s="1017" t="s">
        <v>1209</v>
      </c>
      <c r="E12" s="1018"/>
      <c r="H12" s="1017" t="s">
        <v>1211</v>
      </c>
      <c r="I12" s="1018"/>
      <c r="Q12" s="363" t="s">
        <v>6</v>
      </c>
      <c r="R12" s="363" t="s">
        <v>6</v>
      </c>
      <c r="S12" s="363" t="s">
        <v>6</v>
      </c>
      <c r="T12" s="363" t="s">
        <v>6</v>
      </c>
      <c r="U12" s="363" t="s">
        <v>6</v>
      </c>
      <c r="V12" s="363" t="s">
        <v>6</v>
      </c>
      <c r="W12" s="363" t="s">
        <v>6</v>
      </c>
      <c r="X12" s="363" t="s">
        <v>6</v>
      </c>
      <c r="Y12" s="363" t="s">
        <v>6</v>
      </c>
      <c r="Z12" s="363" t="s">
        <v>6</v>
      </c>
      <c r="AA12" s="363" t="s">
        <v>6</v>
      </c>
    </row>
    <row r="13" spans="1:27" ht="18" customHeight="1" x14ac:dyDescent="0.25">
      <c r="D13" s="390"/>
      <c r="E13" s="388" t="s">
        <v>1210</v>
      </c>
      <c r="H13" s="389"/>
      <c r="I13" s="388" t="s">
        <v>1212</v>
      </c>
    </row>
    <row r="14" spans="1:27" ht="18" customHeight="1" x14ac:dyDescent="0.25">
      <c r="A14" s="392"/>
    </row>
    <row r="15" spans="1:27" ht="8.25" customHeight="1" x14ac:dyDescent="0.3">
      <c r="A15" s="374"/>
    </row>
    <row r="16" spans="1:27" ht="16.5" customHeight="1" x14ac:dyDescent="0.3">
      <c r="A16" s="374"/>
      <c r="D16" s="391" t="s">
        <v>1277</v>
      </c>
    </row>
    <row r="17" spans="1:24" ht="7.5" customHeight="1" x14ac:dyDescent="0.3">
      <c r="A17" s="374"/>
      <c r="D17" s="391"/>
    </row>
    <row r="18" spans="1:24" x14ac:dyDescent="0.25">
      <c r="D18" s="1039" t="s">
        <v>1216</v>
      </c>
      <c r="E18" s="1039"/>
      <c r="F18" s="1039"/>
      <c r="G18" s="1039"/>
      <c r="H18" s="1039"/>
      <c r="I18" s="1039"/>
      <c r="J18" s="1039"/>
      <c r="K18" s="1039"/>
      <c r="L18" s="1039"/>
      <c r="M18" s="1039"/>
      <c r="N18" s="1039"/>
      <c r="O18" s="1039"/>
      <c r="P18" s="1039"/>
    </row>
    <row r="19" spans="1:24" x14ac:dyDescent="0.25">
      <c r="D19" s="1039"/>
      <c r="E19" s="1039"/>
      <c r="F19" s="1039"/>
      <c r="G19" s="1039"/>
      <c r="H19" s="1039"/>
      <c r="I19" s="1039"/>
      <c r="J19" s="1039"/>
      <c r="K19" s="1039"/>
      <c r="L19" s="1039"/>
      <c r="M19" s="1039"/>
      <c r="N19" s="1039"/>
      <c r="O19" s="1039"/>
      <c r="P19" s="1039"/>
    </row>
    <row r="20" spans="1:24" x14ac:dyDescent="0.25">
      <c r="D20" s="1039"/>
      <c r="E20" s="1039"/>
      <c r="F20" s="1039"/>
      <c r="G20" s="1039"/>
      <c r="H20" s="1039"/>
      <c r="I20" s="1039"/>
      <c r="J20" s="1039"/>
      <c r="K20" s="1039"/>
      <c r="L20" s="1039"/>
      <c r="M20" s="1039"/>
      <c r="N20" s="1039"/>
      <c r="O20" s="1039"/>
      <c r="P20" s="1039"/>
    </row>
    <row r="21" spans="1:24" ht="18" customHeight="1" x14ac:dyDescent="0.25">
      <c r="A21" s="375"/>
      <c r="D21" s="385" t="s">
        <v>87</v>
      </c>
      <c r="E21" s="1019"/>
      <c r="F21" s="1020"/>
      <c r="H21" s="1008" t="s">
        <v>89</v>
      </c>
      <c r="I21" s="1009"/>
      <c r="J21" s="656"/>
      <c r="K21" s="5" t="s">
        <v>996</v>
      </c>
    </row>
    <row r="22" spans="1:24" ht="6.75" customHeight="1" x14ac:dyDescent="0.3">
      <c r="H22" s="346"/>
    </row>
    <row r="23" spans="1:24" ht="18" x14ac:dyDescent="0.25">
      <c r="D23" s="385" t="s">
        <v>88</v>
      </c>
      <c r="E23" s="1019"/>
      <c r="F23" s="1020"/>
      <c r="H23" s="1008" t="s">
        <v>94</v>
      </c>
      <c r="I23" s="1009"/>
      <c r="J23" s="656"/>
      <c r="K23" s="5" t="s">
        <v>996</v>
      </c>
    </row>
    <row r="24" spans="1:24" ht="6.75" customHeight="1" x14ac:dyDescent="0.3">
      <c r="E24" s="346"/>
      <c r="F24" s="346"/>
    </row>
    <row r="25" spans="1:24" ht="18" x14ac:dyDescent="0.25">
      <c r="D25" s="385" t="s">
        <v>225</v>
      </c>
      <c r="E25" s="1019"/>
      <c r="F25" s="1020"/>
      <c r="H25" s="1008" t="s">
        <v>228</v>
      </c>
      <c r="I25" s="1009"/>
      <c r="J25" s="657"/>
      <c r="K25" s="5" t="s">
        <v>996</v>
      </c>
      <c r="R25" s="366"/>
      <c r="S25" s="366"/>
      <c r="T25" s="366"/>
      <c r="U25" s="366"/>
      <c r="V25" s="367"/>
      <c r="W25" s="367"/>
      <c r="X25" s="367"/>
    </row>
    <row r="26" spans="1:24" ht="6.75" customHeight="1" x14ac:dyDescent="0.3">
      <c r="E26" s="346"/>
      <c r="F26" s="346"/>
    </row>
    <row r="27" spans="1:24" ht="18.75" x14ac:dyDescent="0.25">
      <c r="D27" s="386" t="s">
        <v>1217</v>
      </c>
      <c r="E27" s="1004" t="str">
        <f>IF(ISNUMBER(F7),F7,"")</f>
        <v/>
      </c>
      <c r="F27" s="1005"/>
      <c r="H27" s="1008" t="s">
        <v>1218</v>
      </c>
      <c r="I27" s="1009"/>
      <c r="J27" s="379">
        <f ca="1">Datos!D1156</f>
        <v>0</v>
      </c>
      <c r="K27" s="387" t="s">
        <v>1219</v>
      </c>
      <c r="R27" s="366"/>
      <c r="S27" s="366"/>
      <c r="T27" s="366"/>
      <c r="U27" s="366"/>
      <c r="V27" s="367"/>
      <c r="W27" s="367"/>
      <c r="X27" s="367"/>
    </row>
    <row r="28" spans="1:24" ht="16.5" x14ac:dyDescent="0.25">
      <c r="K28" s="368"/>
      <c r="L28" s="368"/>
      <c r="Q28" s="366"/>
      <c r="R28" s="366"/>
      <c r="S28" s="366"/>
      <c r="T28" s="366"/>
      <c r="U28" s="366"/>
      <c r="V28" s="367"/>
      <c r="W28" s="367"/>
      <c r="X28" s="367"/>
    </row>
    <row r="29" spans="1:24" ht="16.5" x14ac:dyDescent="0.25">
      <c r="D29" s="1016" t="s">
        <v>1326</v>
      </c>
      <c r="E29" s="1016"/>
      <c r="F29" s="1016"/>
      <c r="G29" s="1016"/>
      <c r="H29" s="1016"/>
      <c r="I29" s="1016"/>
      <c r="J29" s="1016"/>
      <c r="K29" s="1016"/>
      <c r="L29" s="1016"/>
      <c r="M29" s="1016"/>
      <c r="N29" s="1016"/>
      <c r="O29" s="1016"/>
      <c r="P29" s="1016"/>
      <c r="Q29" s="366"/>
      <c r="R29" s="366"/>
      <c r="S29" s="366"/>
      <c r="T29" s="366"/>
      <c r="U29" s="366"/>
      <c r="V29" s="367"/>
      <c r="W29" s="367"/>
      <c r="X29" s="367"/>
    </row>
    <row r="30" spans="1:24" ht="16.5" x14ac:dyDescent="0.25">
      <c r="D30" s="1016"/>
      <c r="E30" s="1016"/>
      <c r="F30" s="1016"/>
      <c r="G30" s="1016"/>
      <c r="H30" s="1016"/>
      <c r="I30" s="1016"/>
      <c r="J30" s="1016"/>
      <c r="K30" s="1016"/>
      <c r="L30" s="1016"/>
      <c r="M30" s="1016"/>
      <c r="N30" s="1016"/>
      <c r="O30" s="1016"/>
      <c r="P30" s="1016"/>
      <c r="Q30" s="366"/>
      <c r="R30" s="366"/>
      <c r="S30" s="366"/>
      <c r="T30" s="366"/>
      <c r="U30" s="366"/>
      <c r="V30" s="367"/>
      <c r="W30" s="367"/>
      <c r="X30" s="367"/>
    </row>
    <row r="31" spans="1:24" ht="16.5" x14ac:dyDescent="0.25">
      <c r="D31" s="369"/>
      <c r="E31" s="369"/>
      <c r="F31" s="369"/>
      <c r="G31" s="369"/>
      <c r="H31" s="369"/>
      <c r="I31" s="369"/>
      <c r="J31" s="369"/>
      <c r="K31" s="369"/>
      <c r="L31" s="369"/>
      <c r="M31" s="369"/>
      <c r="N31" s="369"/>
      <c r="O31" s="369"/>
      <c r="P31" s="369"/>
    </row>
    <row r="32" spans="1:24" x14ac:dyDescent="0.25">
      <c r="D32" s="1016" t="s">
        <v>1327</v>
      </c>
      <c r="E32" s="1016"/>
      <c r="F32" s="1016"/>
      <c r="G32" s="1016"/>
      <c r="H32" s="1016"/>
      <c r="I32" s="1016"/>
      <c r="J32" s="1016"/>
      <c r="K32" s="1016"/>
      <c r="L32" s="1016"/>
      <c r="M32" s="1016"/>
      <c r="N32" s="1016"/>
      <c r="O32" s="1016"/>
      <c r="P32" s="1016"/>
    </row>
    <row r="33" spans="4:16" x14ac:dyDescent="0.25">
      <c r="D33" s="1016"/>
      <c r="E33" s="1016"/>
      <c r="F33" s="1016"/>
      <c r="G33" s="1016"/>
      <c r="H33" s="1016"/>
      <c r="I33" s="1016"/>
      <c r="J33" s="1016"/>
      <c r="K33" s="1016"/>
      <c r="L33" s="1016"/>
      <c r="M33" s="1016"/>
      <c r="N33" s="1016"/>
      <c r="O33" s="1016"/>
      <c r="P33" s="1016"/>
    </row>
    <row r="34" spans="4:16" ht="16.5" x14ac:dyDescent="0.25">
      <c r="D34" s="370"/>
      <c r="E34" s="370"/>
      <c r="F34" s="370"/>
      <c r="G34" s="370"/>
      <c r="H34" s="370"/>
      <c r="I34" s="370"/>
      <c r="J34" s="370"/>
      <c r="M34" s="370"/>
      <c r="N34" s="370"/>
      <c r="O34" s="370"/>
      <c r="P34" s="370"/>
    </row>
    <row r="35" spans="4:16" ht="16.5" customHeight="1" x14ac:dyDescent="0.25">
      <c r="J35" s="384" t="s">
        <v>91</v>
      </c>
      <c r="K35" s="1000" t="s">
        <v>1213</v>
      </c>
      <c r="L35" s="1001"/>
    </row>
    <row r="36" spans="4:16" ht="20.25" customHeight="1" x14ac:dyDescent="0.25">
      <c r="H36" s="1008" t="s">
        <v>5</v>
      </c>
      <c r="I36" s="1009"/>
      <c r="J36" s="364" t="str">
        <f>IF(ISNUMBER(F7),F7,"")</f>
        <v/>
      </c>
      <c r="K36" s="1006" t="str">
        <f>IF(ISNUMBER(H13),H13,"")</f>
        <v/>
      </c>
      <c r="L36" s="1007"/>
    </row>
    <row r="37" spans="4:16" ht="6.75" customHeight="1" x14ac:dyDescent="0.25"/>
    <row r="38" spans="4:16" ht="16.5" x14ac:dyDescent="0.25">
      <c r="H38" s="1010" t="s">
        <v>90</v>
      </c>
      <c r="I38" s="1011"/>
      <c r="J38" s="658" t="str">
        <f>IF(ISNUMBER(E21),E21,"")</f>
        <v/>
      </c>
      <c r="K38" s="1002"/>
      <c r="L38" s="1003"/>
    </row>
    <row r="39" spans="4:16" ht="16.5" customHeight="1" x14ac:dyDescent="0.25">
      <c r="H39" s="1012" t="s">
        <v>92</v>
      </c>
      <c r="I39" s="1013"/>
      <c r="J39" s="659" t="str">
        <f>IF(ISNUMBER(E23),E23,"")</f>
        <v/>
      </c>
      <c r="K39" s="1002"/>
      <c r="L39" s="1003"/>
    </row>
    <row r="40" spans="4:16" ht="16.5" customHeight="1" x14ac:dyDescent="0.25">
      <c r="H40" s="1014" t="s">
        <v>226</v>
      </c>
      <c r="I40" s="1015"/>
      <c r="J40" s="659" t="str">
        <f>IF(ISNUMBER(E25),E25,"")</f>
        <v/>
      </c>
      <c r="K40" s="1002"/>
      <c r="L40" s="1003"/>
    </row>
    <row r="41" spans="4:16" ht="16.5" customHeight="1" x14ac:dyDescent="0.25"/>
  </sheetData>
  <sheetProtection algorithmName="SHA-512" hashValue="1Vs1UlK9FWFDCeXAH8Vc0KW5kWmYVeKNK/8f9WcTsl4HGupwysxbwj4/1Ep/gIMo5GW8o81zzlOyNT8aCvRAVw==" saltValue="sesdFcwZDfWEXpxJjJHzbQ==" spinCount="100000" sheet="1" objects="1" scenarios="1"/>
  <protectedRanges>
    <protectedRange sqref="F7 D10 N10 D13 H13 E21 E23 E25 J21 J23 J25 J38 J39 J40 K38 K39 K40" name="Rango1"/>
  </protectedRanges>
  <dataConsolidate/>
  <mergeCells count="30">
    <mergeCell ref="H23:I23"/>
    <mergeCell ref="H25:I25"/>
    <mergeCell ref="H27:I27"/>
    <mergeCell ref="E23:F23"/>
    <mergeCell ref="E25:F25"/>
    <mergeCell ref="D12:E12"/>
    <mergeCell ref="H12:I12"/>
    <mergeCell ref="H21:I21"/>
    <mergeCell ref="E21:F21"/>
    <mergeCell ref="C1:Q1"/>
    <mergeCell ref="D9:L9"/>
    <mergeCell ref="N9:P9"/>
    <mergeCell ref="D10:L10"/>
    <mergeCell ref="N10:P10"/>
    <mergeCell ref="D3:P5"/>
    <mergeCell ref="D7:E7"/>
    <mergeCell ref="F7:G7"/>
    <mergeCell ref="D18:P20"/>
    <mergeCell ref="K35:L35"/>
    <mergeCell ref="K38:L38"/>
    <mergeCell ref="K39:L39"/>
    <mergeCell ref="K40:L40"/>
    <mergeCell ref="E27:F27"/>
    <mergeCell ref="K36:L36"/>
    <mergeCell ref="H36:I36"/>
    <mergeCell ref="H38:I38"/>
    <mergeCell ref="H39:I39"/>
    <mergeCell ref="H40:I40"/>
    <mergeCell ref="D32:P33"/>
    <mergeCell ref="D29:P30"/>
  </mergeCells>
  <conditionalFormatting sqref="K28:L28">
    <cfRule type="expression" dxfId="1149" priority="64" stopIfTrue="1">
      <formula>#REF!=""</formula>
    </cfRule>
  </conditionalFormatting>
  <conditionalFormatting sqref="D10">
    <cfRule type="expression" dxfId="1148" priority="66" stopIfTrue="1">
      <formula>$D$10=""</formula>
    </cfRule>
  </conditionalFormatting>
  <conditionalFormatting sqref="J25">
    <cfRule type="expression" dxfId="1147" priority="62" stopIfTrue="1">
      <formula>ISNUMBER($J$25)</formula>
    </cfRule>
  </conditionalFormatting>
  <conditionalFormatting sqref="J23">
    <cfRule type="expression" dxfId="1146" priority="61" stopIfTrue="1">
      <formula>ISNUMBER($J$23)</formula>
    </cfRule>
  </conditionalFormatting>
  <conditionalFormatting sqref="N10">
    <cfRule type="expression" dxfId="1145" priority="46">
      <formula>ISTEXT($N$10)</formula>
    </cfRule>
  </conditionalFormatting>
  <conditionalFormatting sqref="J21">
    <cfRule type="expression" dxfId="1144" priority="45" stopIfTrue="1">
      <formula>ISNUMBER($J$21)</formula>
    </cfRule>
  </conditionalFormatting>
  <conditionalFormatting sqref="E21">
    <cfRule type="expression" dxfId="1143" priority="44" stopIfTrue="1">
      <formula>ISNUMBER($E$21)</formula>
    </cfRule>
  </conditionalFormatting>
  <conditionalFormatting sqref="E27">
    <cfRule type="expression" dxfId="1142" priority="42" stopIfTrue="1">
      <formula>ISNUMBER($E$27)</formula>
    </cfRule>
  </conditionalFormatting>
  <conditionalFormatting sqref="E25">
    <cfRule type="expression" dxfId="1141" priority="34" stopIfTrue="1">
      <formula>ISNUMBER($E$25)</formula>
    </cfRule>
  </conditionalFormatting>
  <conditionalFormatting sqref="F7">
    <cfRule type="expression" dxfId="1140" priority="33" stopIfTrue="1">
      <formula>ISNUMBER($F$7)</formula>
    </cfRule>
  </conditionalFormatting>
  <conditionalFormatting sqref="E23">
    <cfRule type="expression" dxfId="1139" priority="8" stopIfTrue="1">
      <formula>ISNUMBER($E$23)</formula>
    </cfRule>
  </conditionalFormatting>
  <conditionalFormatting sqref="K36">
    <cfRule type="expression" dxfId="1138" priority="7" stopIfTrue="1">
      <formula>ISNUMBER(K36)</formula>
    </cfRule>
  </conditionalFormatting>
  <conditionalFormatting sqref="K38:L40">
    <cfRule type="expression" dxfId="1137" priority="6" stopIfTrue="1">
      <formula>ISNUMBER(K38)</formula>
    </cfRule>
  </conditionalFormatting>
  <conditionalFormatting sqref="J39">
    <cfRule type="expression" dxfId="1136" priority="2129" stopIfTrue="1">
      <formula>ISNUMBER($J$39)</formula>
    </cfRule>
  </conditionalFormatting>
  <conditionalFormatting sqref="J38">
    <cfRule type="expression" dxfId="1135" priority="2130" stopIfTrue="1">
      <formula>ISNUMBER($J$38)</formula>
    </cfRule>
  </conditionalFormatting>
  <conditionalFormatting sqref="J40">
    <cfRule type="expression" dxfId="1134" priority="2131">
      <formula>ISNUMBER($J$40)</formula>
    </cfRule>
  </conditionalFormatting>
  <conditionalFormatting sqref="H13">
    <cfRule type="expression" dxfId="1133" priority="2">
      <formula>ISNUMBER($H$13)</formula>
    </cfRule>
  </conditionalFormatting>
  <conditionalFormatting sqref="D13">
    <cfRule type="expression" dxfId="1132" priority="1">
      <formula>ISNUMBER($D$13)</formula>
    </cfRule>
  </conditionalFormatting>
  <dataValidations count="9">
    <dataValidation type="decimal" operator="greaterThan" allowBlank="1" showInputMessage="1" showErrorMessage="1" error="Este dato ha der un valor numérico" sqref="J25">
      <formula1>0</formula1>
    </dataValidation>
    <dataValidation type="decimal" operator="greaterThan" allowBlank="1" showInputMessage="1" showErrorMessage="1" error="Este dato ha de ser un valor numérico" sqref="J23 J21">
      <formula1>0</formula1>
    </dataValidation>
    <dataValidation type="whole" allowBlank="1" showInputMessage="1" showErrorMessage="1" sqref="E26:F26 E24:F24">
      <formula1>2010</formula1>
      <formula2>2050</formula2>
    </dataValidation>
    <dataValidation type="decimal" operator="greaterThan" allowBlank="1" showInputMessage="1" showErrorMessage="1" sqref="K38:K40">
      <formula1>0</formula1>
    </dataValidation>
    <dataValidation type="whole" allowBlank="1" showInputMessage="1" showErrorMessage="1" error="El año 2 ha de ser posterior al año1." sqref="E23:F23">
      <formula1>E21+1</formula1>
      <formula2>E27-1</formula2>
    </dataValidation>
    <dataValidation type="whole" allowBlank="1" showInputMessage="1" showErrorMessage="1" error="El año 3 ha de ser posterior al año 2 y anterior al año de cálculo." sqref="E25">
      <formula1>E23+1</formula1>
      <formula2>E27-1</formula2>
    </dataValidation>
    <dataValidation type="list" operator="equal" allowBlank="1" showInputMessage="1" showErrorMessage="1" sqref="F7">
      <formula1>Año</formula1>
    </dataValidation>
    <dataValidation type="list" allowBlank="1" showInputMessage="1" showErrorMessage="1" sqref="N10:P10">
      <formula1>Provincia</formula1>
    </dataValidation>
    <dataValidation type="whole" operator="lessThan" allowBlank="1" showInputMessage="1" showErrorMessage="1" error="El año 1 ha de ser anterior al año de cálculo." sqref="E21">
      <formula1>F7</formula1>
    </dataValidation>
  </dataValidations>
  <hyperlinks>
    <hyperlink ref="A4" location="'2. Hoja de trabajo. Consumos'!A1" display="2. Hoja de trabajo. Consumos"/>
    <hyperlink ref="A5" location="'3. Instalaciones fijas'!A1" display="3. Instalaciones fijas"/>
    <hyperlink ref="A7" location="'5. Emisiones Fugitivas'!A1" display="5. Emisiones fugitivas"/>
    <hyperlink ref="A8" location="'6. Información adicional'!A1" display="6. Información adicional"/>
    <hyperlink ref="A9" location="'7.Electricidad y otras energías'!A1" display="7. Electricidad y otras energías"/>
    <hyperlink ref="A10" location="'8. Informe final. Resultados'!A1" display="8. Informe final: Resultados"/>
    <hyperlink ref="A11" location="'9. Factores de emisión'!A1" display="9. Factores de emisión"/>
    <hyperlink ref="A12" location="'10. Revisiones calculadora'!A1" display="10. Revisiones de la calculadora"/>
    <hyperlink ref="A6" location="'4. Vehículos y maquinaria'!A1" display="4. Vehículos y maquinaria"/>
  </hyperlinks>
  <pageMargins left="0.70866141732283472" right="0.70866141732283472" top="0.74803149606299213" bottom="0.74803149606299213" header="0.31496062992125984" footer="0.31496062992125984"/>
  <pageSetup paperSize="9" scale="2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1950"/>
  <sheetViews>
    <sheetView showRowColHeaders="0" zoomScaleNormal="100" workbookViewId="0"/>
  </sheetViews>
  <sheetFormatPr baseColWidth="10" defaultColWidth="11.42578125" defaultRowHeight="16.5" x14ac:dyDescent="0.3"/>
  <cols>
    <col min="1" max="1" width="27" style="372" customWidth="1"/>
    <col min="2" max="2" width="0.5703125" style="492" customWidth="1"/>
    <col min="3" max="3" width="1.7109375" style="363" customWidth="1"/>
    <col min="4" max="17" width="11" style="395" customWidth="1"/>
    <col min="18" max="18" width="3.85546875" style="395" customWidth="1"/>
    <col min="19" max="16384" width="11.42578125" style="395"/>
  </cols>
  <sheetData>
    <row r="1" spans="1:18" s="393" customFormat="1" ht="36" customHeight="1" x14ac:dyDescent="0.3">
      <c r="A1" s="372"/>
      <c r="B1" s="492"/>
      <c r="C1" s="1021" t="s">
        <v>892</v>
      </c>
      <c r="D1" s="1022"/>
      <c r="E1" s="1022"/>
      <c r="F1" s="1022"/>
      <c r="G1" s="1022"/>
      <c r="H1" s="1022"/>
      <c r="I1" s="1022"/>
      <c r="J1" s="1022"/>
      <c r="K1" s="1022"/>
      <c r="L1" s="1022"/>
      <c r="M1" s="1022"/>
      <c r="N1" s="1022"/>
      <c r="O1" s="1022"/>
      <c r="P1" s="1022"/>
      <c r="Q1" s="1022"/>
      <c r="R1" s="1022"/>
    </row>
    <row r="2" spans="1:18" s="367" customFormat="1" ht="36" customHeight="1" x14ac:dyDescent="0.25">
      <c r="A2" s="483"/>
      <c r="B2" s="493"/>
      <c r="C2" s="363"/>
    </row>
    <row r="3" spans="1:18" ht="15.75" customHeight="1" x14ac:dyDescent="0.3">
      <c r="A3" s="373" t="s">
        <v>1207</v>
      </c>
      <c r="B3" s="493"/>
      <c r="D3" s="1050" t="s">
        <v>1278</v>
      </c>
      <c r="E3" s="1050"/>
      <c r="F3" s="1050"/>
      <c r="G3" s="1050"/>
      <c r="H3" s="1050"/>
      <c r="I3" s="1050"/>
      <c r="J3" s="1050"/>
      <c r="K3" s="1050"/>
      <c r="L3" s="1050"/>
      <c r="M3" s="1050"/>
      <c r="N3" s="1050"/>
      <c r="O3" s="1050"/>
      <c r="P3" s="1050"/>
      <c r="Q3" s="1050"/>
      <c r="R3" s="394"/>
    </row>
    <row r="4" spans="1:18" ht="15.75" customHeight="1" x14ac:dyDescent="0.3">
      <c r="A4" s="371" t="s">
        <v>992</v>
      </c>
      <c r="B4" s="493"/>
      <c r="D4" s="1050"/>
      <c r="E4" s="1050"/>
      <c r="F4" s="1050"/>
      <c r="G4" s="1050"/>
      <c r="H4" s="1050"/>
      <c r="I4" s="1050"/>
      <c r="J4" s="1050"/>
      <c r="K4" s="1050"/>
      <c r="L4" s="1050"/>
      <c r="M4" s="1050"/>
      <c r="N4" s="1050"/>
      <c r="O4" s="1050"/>
      <c r="P4" s="1050"/>
      <c r="Q4" s="1050"/>
      <c r="R4" s="394"/>
    </row>
    <row r="5" spans="1:18" ht="15.75" customHeight="1" x14ac:dyDescent="0.3">
      <c r="A5" s="373" t="s">
        <v>993</v>
      </c>
      <c r="B5" s="493"/>
      <c r="D5" s="1050"/>
      <c r="E5" s="1050"/>
      <c r="F5" s="1050"/>
      <c r="G5" s="1050"/>
      <c r="H5" s="1050"/>
      <c r="I5" s="1050"/>
      <c r="J5" s="1050"/>
      <c r="K5" s="1050"/>
      <c r="L5" s="1050"/>
      <c r="M5" s="1050"/>
      <c r="N5" s="1050"/>
      <c r="O5" s="1050"/>
      <c r="P5" s="1050"/>
      <c r="Q5" s="1050"/>
      <c r="R5" s="394"/>
    </row>
    <row r="6" spans="1:18" ht="15.75" customHeight="1" x14ac:dyDescent="0.3">
      <c r="A6" s="373" t="s">
        <v>994</v>
      </c>
      <c r="B6" s="493"/>
      <c r="D6" s="505"/>
      <c r="E6" s="505"/>
      <c r="F6" s="505"/>
      <c r="G6" s="505"/>
      <c r="H6" s="505"/>
      <c r="I6" s="505"/>
      <c r="J6" s="505"/>
      <c r="K6" s="505"/>
      <c r="L6" s="505"/>
      <c r="M6" s="505"/>
      <c r="N6" s="505"/>
      <c r="O6" s="505"/>
      <c r="P6" s="505"/>
      <c r="Q6" s="505"/>
      <c r="R6" s="396"/>
    </row>
    <row r="7" spans="1:18" ht="15.75" customHeight="1" x14ac:dyDescent="0.3">
      <c r="A7" s="373" t="s">
        <v>995</v>
      </c>
      <c r="B7" s="493"/>
      <c r="D7" s="1046" t="s">
        <v>1279</v>
      </c>
      <c r="E7" s="1046"/>
      <c r="F7" s="1046"/>
      <c r="G7" s="1046"/>
      <c r="H7" s="1046"/>
      <c r="I7" s="1046"/>
      <c r="J7" s="1046"/>
      <c r="K7" s="1046"/>
      <c r="L7" s="1046"/>
      <c r="M7" s="1046"/>
      <c r="N7" s="1046"/>
      <c r="O7" s="1046"/>
      <c r="P7" s="1046"/>
      <c r="Q7" s="1046"/>
      <c r="R7" s="396"/>
    </row>
    <row r="8" spans="1:18" ht="15.75" customHeight="1" x14ac:dyDescent="0.3">
      <c r="A8" s="373" t="s">
        <v>1294</v>
      </c>
      <c r="B8" s="493"/>
      <c r="D8" s="1046"/>
      <c r="E8" s="1046"/>
      <c r="F8" s="1046"/>
      <c r="G8" s="1046"/>
      <c r="H8" s="1046"/>
      <c r="I8" s="1046"/>
      <c r="J8" s="1046"/>
      <c r="K8" s="1046"/>
      <c r="L8" s="1046"/>
      <c r="M8" s="1046"/>
      <c r="N8" s="1046"/>
      <c r="O8" s="1046"/>
      <c r="P8" s="1046"/>
      <c r="Q8" s="1046"/>
      <c r="R8" s="396"/>
    </row>
    <row r="9" spans="1:18" ht="15.75" customHeight="1" x14ac:dyDescent="0.3">
      <c r="A9" s="373" t="s">
        <v>1293</v>
      </c>
      <c r="B9" s="493"/>
      <c r="D9" s="462"/>
      <c r="E9" s="462" t="s">
        <v>884</v>
      </c>
      <c r="F9" s="505"/>
      <c r="G9" s="505"/>
      <c r="H9" s="505"/>
      <c r="I9" s="505"/>
      <c r="J9" s="505"/>
      <c r="K9" s="505"/>
      <c r="L9" s="505"/>
      <c r="M9" s="505"/>
      <c r="N9" s="505"/>
      <c r="O9" s="505"/>
      <c r="P9" s="505"/>
      <c r="Q9" s="505"/>
      <c r="R9" s="396"/>
    </row>
    <row r="10" spans="1:18" ht="15.75" customHeight="1" x14ac:dyDescent="0.3">
      <c r="A10" s="373" t="s">
        <v>1295</v>
      </c>
      <c r="B10" s="493"/>
      <c r="D10" s="462"/>
      <c r="E10" s="462" t="s">
        <v>1190</v>
      </c>
      <c r="F10" s="505"/>
      <c r="G10" s="505"/>
      <c r="H10" s="505"/>
      <c r="I10" s="505"/>
      <c r="J10" s="505"/>
      <c r="K10" s="505"/>
      <c r="L10" s="505"/>
      <c r="M10" s="505"/>
      <c r="N10" s="505"/>
      <c r="O10" s="505"/>
      <c r="P10" s="505"/>
      <c r="Q10" s="505"/>
      <c r="R10" s="396"/>
    </row>
    <row r="11" spans="1:18" ht="15.75" customHeight="1" x14ac:dyDescent="0.3">
      <c r="A11" s="373" t="s">
        <v>1296</v>
      </c>
      <c r="B11" s="493"/>
      <c r="D11" s="462"/>
      <c r="E11" s="462" t="s">
        <v>885</v>
      </c>
      <c r="F11" s="505"/>
      <c r="G11" s="505"/>
      <c r="H11" s="505"/>
      <c r="I11" s="505"/>
      <c r="J11" s="505"/>
      <c r="K11" s="505"/>
      <c r="L11" s="505"/>
      <c r="M11" s="505"/>
      <c r="N11" s="505"/>
      <c r="O11" s="505"/>
      <c r="P11" s="505"/>
      <c r="Q11" s="505"/>
      <c r="R11" s="396"/>
    </row>
    <row r="12" spans="1:18" ht="15.75" customHeight="1" x14ac:dyDescent="0.3">
      <c r="A12" s="373" t="s">
        <v>1297</v>
      </c>
      <c r="B12" s="493"/>
      <c r="D12" s="462"/>
      <c r="E12" s="462"/>
      <c r="F12" s="505"/>
      <c r="G12" s="505"/>
      <c r="H12" s="505"/>
      <c r="I12" s="505"/>
      <c r="J12" s="505"/>
      <c r="K12" s="505"/>
      <c r="L12" s="505"/>
      <c r="M12" s="505"/>
      <c r="N12" s="505"/>
      <c r="O12" s="505"/>
      <c r="P12" s="505"/>
      <c r="Q12" s="505"/>
      <c r="R12" s="396"/>
    </row>
    <row r="13" spans="1:18" s="398" customFormat="1" x14ac:dyDescent="0.3">
      <c r="A13" s="372"/>
      <c r="B13" s="492"/>
      <c r="C13" s="363"/>
      <c r="D13" s="506"/>
      <c r="E13" s="507" t="s">
        <v>483</v>
      </c>
      <c r="F13" s="506"/>
      <c r="G13" s="506"/>
      <c r="H13" s="506"/>
      <c r="I13" s="506"/>
      <c r="J13" s="506"/>
      <c r="K13" s="506"/>
      <c r="L13" s="506"/>
      <c r="M13" s="506"/>
      <c r="N13" s="506"/>
      <c r="O13" s="506"/>
      <c r="P13" s="506"/>
      <c r="Q13" s="506"/>
    </row>
    <row r="14" spans="1:18" s="398" customFormat="1" ht="18" x14ac:dyDescent="0.35">
      <c r="A14" s="372"/>
      <c r="B14" s="492"/>
      <c r="C14" s="363"/>
      <c r="E14" s="399"/>
      <c r="G14" s="1047" t="s">
        <v>889</v>
      </c>
      <c r="H14" s="1048"/>
      <c r="I14" s="1047" t="s">
        <v>890</v>
      </c>
      <c r="J14" s="1048"/>
      <c r="K14" s="1047" t="s">
        <v>891</v>
      </c>
      <c r="L14" s="1049"/>
      <c r="M14" s="1040" t="s">
        <v>1173</v>
      </c>
      <c r="N14" s="1041"/>
      <c r="O14" s="1041"/>
      <c r="P14" s="1041"/>
      <c r="Q14" s="1042"/>
    </row>
    <row r="15" spans="1:18" s="398" customFormat="1" x14ac:dyDescent="0.3">
      <c r="A15" s="372"/>
      <c r="B15" s="492"/>
      <c r="C15" s="363"/>
      <c r="G15" s="309" t="s">
        <v>2</v>
      </c>
      <c r="H15" s="309" t="s">
        <v>134</v>
      </c>
      <c r="I15" s="309" t="s">
        <v>2</v>
      </c>
      <c r="J15" s="309" t="s">
        <v>134</v>
      </c>
      <c r="K15" s="309" t="s">
        <v>2</v>
      </c>
      <c r="L15" s="310" t="s">
        <v>134</v>
      </c>
      <c r="M15" s="1043"/>
      <c r="N15" s="1044"/>
      <c r="O15" s="1044"/>
      <c r="P15" s="1044"/>
      <c r="Q15" s="1045"/>
    </row>
    <row r="16" spans="1:18" s="398" customFormat="1" x14ac:dyDescent="0.3">
      <c r="A16" s="372"/>
      <c r="B16" s="492"/>
      <c r="C16" s="363"/>
      <c r="E16" s="311" t="s">
        <v>886</v>
      </c>
      <c r="F16" s="312"/>
      <c r="G16" s="501"/>
      <c r="H16" s="312"/>
      <c r="I16" s="501"/>
      <c r="J16" s="312"/>
      <c r="K16" s="501"/>
      <c r="L16" s="312"/>
      <c r="M16" s="502"/>
      <c r="N16" s="503"/>
      <c r="O16" s="503"/>
      <c r="P16" s="503"/>
      <c r="Q16" s="504"/>
    </row>
    <row r="17" spans="1:18" s="398" customFormat="1" x14ac:dyDescent="0.3">
      <c r="A17" s="372"/>
      <c r="B17" s="492"/>
      <c r="C17" s="363"/>
      <c r="D17" s="398" t="s">
        <v>6</v>
      </c>
      <c r="E17" s="311" t="s">
        <v>887</v>
      </c>
      <c r="F17" s="312"/>
      <c r="G17" s="501"/>
      <c r="H17" s="312"/>
      <c r="I17" s="501"/>
      <c r="J17" s="312"/>
      <c r="K17" s="501"/>
      <c r="L17" s="312"/>
      <c r="M17" s="502"/>
      <c r="N17" s="503"/>
      <c r="O17" s="503"/>
      <c r="P17" s="503"/>
      <c r="Q17" s="504"/>
    </row>
    <row r="18" spans="1:18" s="398" customFormat="1" x14ac:dyDescent="0.3">
      <c r="A18" s="372"/>
      <c r="B18" s="492"/>
      <c r="C18" s="363"/>
      <c r="E18" s="311" t="s">
        <v>888</v>
      </c>
      <c r="F18" s="312"/>
      <c r="G18" s="501"/>
      <c r="H18" s="312"/>
      <c r="I18" s="501"/>
      <c r="J18" s="312"/>
      <c r="K18" s="501"/>
      <c r="L18" s="312"/>
      <c r="M18" s="502"/>
      <c r="N18" s="503"/>
      <c r="O18" s="503"/>
      <c r="P18" s="503"/>
      <c r="Q18" s="504"/>
    </row>
    <row r="19" spans="1:18" x14ac:dyDescent="0.3">
      <c r="B19" s="493"/>
      <c r="D19" s="397"/>
      <c r="E19" s="396"/>
      <c r="F19" s="396"/>
      <c r="G19" s="396"/>
      <c r="H19" s="396"/>
      <c r="I19" s="396"/>
      <c r="J19" s="396"/>
      <c r="K19" s="396"/>
      <c r="L19" s="396"/>
      <c r="M19" s="396"/>
      <c r="N19" s="396"/>
      <c r="O19" s="396"/>
      <c r="P19" s="396"/>
      <c r="Q19" s="396"/>
      <c r="R19" s="396"/>
    </row>
    <row r="20" spans="1:18" s="398" customFormat="1" x14ac:dyDescent="0.3">
      <c r="A20" s="372"/>
      <c r="B20" s="493"/>
      <c r="C20" s="363"/>
      <c r="D20" s="508" t="s">
        <v>1280</v>
      </c>
      <c r="E20" s="509"/>
      <c r="F20" s="509"/>
      <c r="G20" s="509"/>
      <c r="H20" s="509"/>
      <c r="I20" s="509"/>
      <c r="J20" s="509"/>
      <c r="K20" s="509"/>
      <c r="L20" s="400"/>
    </row>
    <row r="21" spans="1:18" s="398" customFormat="1" x14ac:dyDescent="0.3">
      <c r="A21" s="372"/>
      <c r="B21" s="493"/>
      <c r="C21" s="363"/>
      <c r="D21" s="506"/>
      <c r="E21" s="506" t="s">
        <v>1416</v>
      </c>
      <c r="F21" s="506"/>
      <c r="G21" s="506"/>
      <c r="H21" s="506"/>
      <c r="I21" s="506"/>
      <c r="J21" s="506"/>
      <c r="K21" s="506"/>
    </row>
    <row r="22" spans="1:18" s="398" customFormat="1" x14ac:dyDescent="0.3">
      <c r="A22" s="372"/>
      <c r="B22" s="493"/>
      <c r="C22" s="363"/>
      <c r="D22" s="506"/>
      <c r="E22" s="506" t="s">
        <v>1417</v>
      </c>
      <c r="F22" s="506"/>
      <c r="G22" s="506"/>
      <c r="H22" s="506"/>
      <c r="I22" s="506"/>
      <c r="J22" s="506"/>
      <c r="K22" s="506"/>
    </row>
    <row r="23" spans="1:18" s="398" customFormat="1" x14ac:dyDescent="0.3">
      <c r="A23" s="372"/>
      <c r="B23" s="492"/>
      <c r="C23" s="363"/>
      <c r="D23" s="506"/>
      <c r="E23" s="506" t="s">
        <v>1281</v>
      </c>
      <c r="F23" s="506"/>
      <c r="G23" s="506"/>
      <c r="H23" s="506"/>
      <c r="I23" s="506"/>
      <c r="J23" s="506"/>
      <c r="K23" s="506"/>
    </row>
    <row r="24" spans="1:18" s="398" customFormat="1" x14ac:dyDescent="0.3">
      <c r="A24" s="372"/>
      <c r="B24" s="492"/>
      <c r="C24" s="363"/>
      <c r="D24" s="506"/>
      <c r="E24" s="506"/>
      <c r="F24" s="506"/>
      <c r="G24" s="506"/>
      <c r="H24" s="506"/>
      <c r="I24" s="506"/>
      <c r="J24" s="506"/>
      <c r="K24" s="506"/>
    </row>
    <row r="25" spans="1:18" s="398" customFormat="1" x14ac:dyDescent="0.3">
      <c r="A25" s="372"/>
      <c r="B25" s="492"/>
      <c r="C25" s="363"/>
      <c r="D25" s="506"/>
      <c r="E25" s="507" t="s">
        <v>483</v>
      </c>
      <c r="F25" s="506"/>
      <c r="G25" s="506"/>
      <c r="H25" s="506"/>
      <c r="I25" s="506"/>
      <c r="J25" s="506"/>
      <c r="K25" s="506"/>
    </row>
    <row r="26" spans="1:18" s="398" customFormat="1" x14ac:dyDescent="0.3">
      <c r="A26" s="372"/>
      <c r="B26" s="492"/>
      <c r="C26" s="363"/>
      <c r="F26" s="279" t="s">
        <v>484</v>
      </c>
      <c r="G26" s="279" t="s">
        <v>484</v>
      </c>
      <c r="H26" s="279" t="s">
        <v>484</v>
      </c>
      <c r="I26" s="279" t="s">
        <v>484</v>
      </c>
      <c r="J26" s="279" t="s">
        <v>484</v>
      </c>
      <c r="K26" s="279" t="s">
        <v>484</v>
      </c>
      <c r="L26" s="279" t="s">
        <v>484</v>
      </c>
      <c r="M26" s="279" t="s">
        <v>484</v>
      </c>
      <c r="N26" s="279" t="s">
        <v>484</v>
      </c>
      <c r="O26" s="279" t="s">
        <v>484</v>
      </c>
      <c r="P26" s="279" t="s">
        <v>484</v>
      </c>
      <c r="Q26" s="279" t="s">
        <v>484</v>
      </c>
    </row>
    <row r="27" spans="1:18" s="398" customFormat="1" x14ac:dyDescent="0.3">
      <c r="A27" s="372"/>
      <c r="B27" s="492"/>
      <c r="C27" s="363"/>
      <c r="E27" s="276" t="s">
        <v>485</v>
      </c>
      <c r="F27" s="499"/>
      <c r="G27" s="499"/>
      <c r="H27" s="499"/>
      <c r="I27" s="499"/>
      <c r="J27" s="499"/>
      <c r="K27" s="499"/>
      <c r="L27" s="499"/>
      <c r="M27" s="499"/>
      <c r="N27" s="499"/>
      <c r="O27" s="499"/>
      <c r="P27" s="499"/>
      <c r="Q27" s="499"/>
    </row>
    <row r="28" spans="1:18" s="398" customFormat="1" x14ac:dyDescent="0.3">
      <c r="A28" s="372"/>
      <c r="B28" s="492"/>
      <c r="C28" s="363"/>
      <c r="E28" s="277" t="s">
        <v>486</v>
      </c>
      <c r="F28" s="499"/>
      <c r="G28" s="499"/>
      <c r="H28" s="499"/>
      <c r="I28" s="499"/>
      <c r="J28" s="499"/>
      <c r="K28" s="499"/>
      <c r="L28" s="499"/>
      <c r="M28" s="499"/>
      <c r="N28" s="499"/>
      <c r="O28" s="499"/>
      <c r="P28" s="499"/>
      <c r="Q28" s="499"/>
    </row>
    <row r="29" spans="1:18" s="398" customFormat="1" x14ac:dyDescent="0.3">
      <c r="A29" s="372"/>
      <c r="B29" s="492"/>
      <c r="C29" s="363"/>
      <c r="E29" s="277" t="s">
        <v>487</v>
      </c>
      <c r="F29" s="499"/>
      <c r="G29" s="499"/>
      <c r="H29" s="499"/>
      <c r="I29" s="499"/>
      <c r="J29" s="499"/>
      <c r="K29" s="499"/>
      <c r="L29" s="499"/>
      <c r="M29" s="499"/>
      <c r="N29" s="499"/>
      <c r="O29" s="499"/>
      <c r="P29" s="499"/>
      <c r="Q29" s="499"/>
    </row>
    <row r="30" spans="1:18" s="398" customFormat="1" x14ac:dyDescent="0.3">
      <c r="A30" s="372"/>
      <c r="B30" s="492"/>
      <c r="C30" s="363"/>
      <c r="E30" s="277" t="s">
        <v>488</v>
      </c>
      <c r="F30" s="499"/>
      <c r="G30" s="499"/>
      <c r="H30" s="499"/>
      <c r="I30" s="499"/>
      <c r="J30" s="499"/>
      <c r="K30" s="499"/>
      <c r="L30" s="499"/>
      <c r="M30" s="499"/>
      <c r="N30" s="499"/>
      <c r="O30" s="499"/>
      <c r="P30" s="499"/>
      <c r="Q30" s="499"/>
    </row>
    <row r="31" spans="1:18" s="398" customFormat="1" x14ac:dyDescent="0.3">
      <c r="A31" s="372"/>
      <c r="B31" s="492"/>
      <c r="C31" s="363"/>
      <c r="E31" s="277" t="s">
        <v>489</v>
      </c>
      <c r="F31" s="499"/>
      <c r="G31" s="499"/>
      <c r="H31" s="499"/>
      <c r="I31" s="499"/>
      <c r="J31" s="499"/>
      <c r="K31" s="499"/>
      <c r="L31" s="499"/>
      <c r="M31" s="499"/>
      <c r="N31" s="499"/>
      <c r="O31" s="499"/>
      <c r="P31" s="499"/>
      <c r="Q31" s="499"/>
    </row>
    <row r="32" spans="1:18" s="398" customFormat="1" x14ac:dyDescent="0.3">
      <c r="A32" s="372"/>
      <c r="B32" s="492"/>
      <c r="C32" s="363"/>
      <c r="E32" s="277" t="s">
        <v>490</v>
      </c>
      <c r="F32" s="499"/>
      <c r="G32" s="499"/>
      <c r="H32" s="499"/>
      <c r="I32" s="499"/>
      <c r="J32" s="499"/>
      <c r="K32" s="499"/>
      <c r="L32" s="499"/>
      <c r="M32" s="499"/>
      <c r="N32" s="499"/>
      <c r="O32" s="499"/>
      <c r="P32" s="499"/>
      <c r="Q32" s="499"/>
    </row>
    <row r="33" spans="1:17" s="398" customFormat="1" x14ac:dyDescent="0.3">
      <c r="A33" s="372"/>
      <c r="B33" s="494"/>
      <c r="C33" s="367"/>
      <c r="E33" s="277" t="s">
        <v>491</v>
      </c>
      <c r="F33" s="499"/>
      <c r="G33" s="499"/>
      <c r="H33" s="499"/>
      <c r="I33" s="499"/>
      <c r="J33" s="499"/>
      <c r="K33" s="499"/>
      <c r="L33" s="499"/>
      <c r="M33" s="499"/>
      <c r="N33" s="499"/>
      <c r="O33" s="499"/>
      <c r="P33" s="499"/>
      <c r="Q33" s="499"/>
    </row>
    <row r="34" spans="1:17" s="398" customFormat="1" x14ac:dyDescent="0.3">
      <c r="A34" s="372"/>
      <c r="B34" s="492"/>
      <c r="C34" s="363"/>
      <c r="E34" s="277" t="s">
        <v>492</v>
      </c>
      <c r="F34" s="499"/>
      <c r="G34" s="499"/>
      <c r="H34" s="499"/>
      <c r="I34" s="499"/>
      <c r="J34" s="499"/>
      <c r="K34" s="499"/>
      <c r="L34" s="499"/>
      <c r="M34" s="499"/>
      <c r="N34" s="499"/>
      <c r="O34" s="499"/>
      <c r="P34" s="499"/>
      <c r="Q34" s="499"/>
    </row>
    <row r="35" spans="1:17" s="398" customFormat="1" x14ac:dyDescent="0.3">
      <c r="A35" s="372"/>
      <c r="B35" s="494"/>
      <c r="C35" s="367"/>
      <c r="E35" s="277" t="s">
        <v>493</v>
      </c>
      <c r="F35" s="499"/>
      <c r="G35" s="499"/>
      <c r="H35" s="499"/>
      <c r="I35" s="499"/>
      <c r="J35" s="499"/>
      <c r="K35" s="499"/>
      <c r="L35" s="499"/>
      <c r="M35" s="499"/>
      <c r="N35" s="499"/>
      <c r="O35" s="499"/>
      <c r="P35" s="499"/>
      <c r="Q35" s="499"/>
    </row>
    <row r="36" spans="1:17" s="398" customFormat="1" x14ac:dyDescent="0.3">
      <c r="A36" s="372"/>
      <c r="B36" s="494"/>
      <c r="C36" s="367"/>
      <c r="E36" s="277" t="s">
        <v>494</v>
      </c>
      <c r="F36" s="499"/>
      <c r="G36" s="499"/>
      <c r="H36" s="499"/>
      <c r="I36" s="499"/>
      <c r="J36" s="499"/>
      <c r="K36" s="499"/>
      <c r="L36" s="499"/>
      <c r="M36" s="499"/>
      <c r="N36" s="499"/>
      <c r="O36" s="499"/>
      <c r="P36" s="499"/>
      <c r="Q36" s="499"/>
    </row>
    <row r="37" spans="1:17" s="398" customFormat="1" x14ac:dyDescent="0.3">
      <c r="A37" s="372"/>
      <c r="B37" s="494"/>
      <c r="C37" s="367"/>
      <c r="E37" s="277" t="s">
        <v>495</v>
      </c>
      <c r="F37" s="499"/>
      <c r="G37" s="499"/>
      <c r="H37" s="499"/>
      <c r="I37" s="499"/>
      <c r="J37" s="499"/>
      <c r="K37" s="499"/>
      <c r="L37" s="499"/>
      <c r="M37" s="499"/>
      <c r="N37" s="499"/>
      <c r="O37" s="499"/>
      <c r="P37" s="499"/>
      <c r="Q37" s="499"/>
    </row>
    <row r="38" spans="1:17" s="398" customFormat="1" x14ac:dyDescent="0.3">
      <c r="A38" s="372"/>
      <c r="B38" s="494"/>
      <c r="C38" s="367"/>
      <c r="E38" s="277" t="s">
        <v>496</v>
      </c>
      <c r="F38" s="499"/>
      <c r="G38" s="499"/>
      <c r="H38" s="499"/>
      <c r="I38" s="499"/>
      <c r="J38" s="499"/>
      <c r="K38" s="499"/>
      <c r="L38" s="499"/>
      <c r="M38" s="499"/>
      <c r="N38" s="499"/>
      <c r="O38" s="499"/>
      <c r="P38" s="499"/>
      <c r="Q38" s="499"/>
    </row>
    <row r="39" spans="1:17" s="398" customFormat="1" x14ac:dyDescent="0.3">
      <c r="A39" s="372"/>
      <c r="B39" s="492"/>
      <c r="C39" s="363"/>
      <c r="E39" s="278" t="s">
        <v>497</v>
      </c>
      <c r="F39" s="500">
        <f>SUM(F27:F38)</f>
        <v>0</v>
      </c>
      <c r="G39" s="500">
        <f t="shared" ref="G39:P39" si="0">SUM(G27:G38)</f>
        <v>0</v>
      </c>
      <c r="H39" s="500">
        <f t="shared" si="0"/>
        <v>0</v>
      </c>
      <c r="I39" s="500">
        <f t="shared" si="0"/>
        <v>0</v>
      </c>
      <c r="J39" s="500">
        <f t="shared" si="0"/>
        <v>0</v>
      </c>
      <c r="K39" s="500">
        <f t="shared" si="0"/>
        <v>0</v>
      </c>
      <c r="L39" s="500">
        <f t="shared" si="0"/>
        <v>0</v>
      </c>
      <c r="M39" s="500">
        <f t="shared" si="0"/>
        <v>0</v>
      </c>
      <c r="N39" s="500">
        <f t="shared" si="0"/>
        <v>0</v>
      </c>
      <c r="O39" s="500">
        <f t="shared" si="0"/>
        <v>0</v>
      </c>
      <c r="P39" s="500">
        <f t="shared" si="0"/>
        <v>0</v>
      </c>
      <c r="Q39" s="500">
        <f t="shared" ref="Q39" si="1">SUM(Q27:Q38)</f>
        <v>0</v>
      </c>
    </row>
    <row r="40" spans="1:17" s="398" customFormat="1" x14ac:dyDescent="0.3">
      <c r="A40" s="372"/>
      <c r="B40" s="494"/>
      <c r="C40" s="367"/>
    </row>
    <row r="41" spans="1:17" s="398" customFormat="1" x14ac:dyDescent="0.3">
      <c r="A41" s="372"/>
      <c r="B41" s="492"/>
      <c r="C41" s="363"/>
    </row>
    <row r="42" spans="1:17" s="398" customFormat="1" x14ac:dyDescent="0.3">
      <c r="A42" s="372"/>
      <c r="B42" s="492"/>
      <c r="C42" s="363"/>
    </row>
    <row r="43" spans="1:17" s="398" customFormat="1" x14ac:dyDescent="0.3">
      <c r="A43" s="372"/>
      <c r="B43" s="492"/>
      <c r="C43" s="363"/>
    </row>
    <row r="44" spans="1:17" s="398" customFormat="1" x14ac:dyDescent="0.3">
      <c r="A44" s="372"/>
      <c r="B44" s="492"/>
      <c r="C44" s="363"/>
    </row>
    <row r="45" spans="1:17" s="398" customFormat="1" x14ac:dyDescent="0.3">
      <c r="A45" s="372"/>
      <c r="B45" s="492"/>
      <c r="C45" s="363"/>
    </row>
    <row r="46" spans="1:17" s="398" customFormat="1" x14ac:dyDescent="0.3">
      <c r="A46" s="372"/>
      <c r="B46" s="492"/>
      <c r="C46" s="363"/>
    </row>
    <row r="47" spans="1:17" s="398" customFormat="1" x14ac:dyDescent="0.3">
      <c r="A47" s="374"/>
      <c r="B47" s="492"/>
      <c r="C47" s="363"/>
    </row>
    <row r="48" spans="1:17" s="398" customFormat="1" x14ac:dyDescent="0.3">
      <c r="A48" s="374"/>
      <c r="B48" s="492"/>
      <c r="C48" s="363"/>
    </row>
    <row r="49" spans="1:3" s="398" customFormat="1" x14ac:dyDescent="0.3">
      <c r="A49" s="374"/>
      <c r="B49" s="492"/>
      <c r="C49" s="363"/>
    </row>
    <row r="50" spans="1:3" s="398" customFormat="1" x14ac:dyDescent="0.3">
      <c r="A50" s="374"/>
      <c r="B50" s="492"/>
      <c r="C50" s="363"/>
    </row>
    <row r="51" spans="1:3" s="398" customFormat="1" x14ac:dyDescent="0.3">
      <c r="A51" s="374"/>
      <c r="B51" s="492"/>
      <c r="C51" s="363"/>
    </row>
    <row r="52" spans="1:3" s="398" customFormat="1" x14ac:dyDescent="0.3">
      <c r="A52" s="374"/>
      <c r="B52" s="492"/>
      <c r="C52" s="363"/>
    </row>
    <row r="53" spans="1:3" s="398" customFormat="1" x14ac:dyDescent="0.3">
      <c r="A53" s="372"/>
      <c r="B53" s="492"/>
      <c r="C53" s="363"/>
    </row>
    <row r="54" spans="1:3" s="398" customFormat="1" x14ac:dyDescent="0.3">
      <c r="A54" s="372"/>
      <c r="B54" s="492"/>
      <c r="C54" s="363"/>
    </row>
    <row r="55" spans="1:3" s="398" customFormat="1" x14ac:dyDescent="0.3">
      <c r="A55" s="372"/>
      <c r="B55" s="492"/>
      <c r="C55" s="363"/>
    </row>
    <row r="56" spans="1:3" s="398" customFormat="1" x14ac:dyDescent="0.3">
      <c r="A56" s="372"/>
      <c r="B56" s="492"/>
      <c r="C56" s="363"/>
    </row>
    <row r="57" spans="1:3" s="398" customFormat="1" x14ac:dyDescent="0.3">
      <c r="A57" s="372"/>
      <c r="B57" s="492"/>
      <c r="C57" s="363"/>
    </row>
    <row r="58" spans="1:3" s="398" customFormat="1" x14ac:dyDescent="0.3">
      <c r="A58" s="372"/>
      <c r="B58" s="492"/>
      <c r="C58" s="363"/>
    </row>
    <row r="59" spans="1:3" s="398" customFormat="1" x14ac:dyDescent="0.3">
      <c r="A59" s="372"/>
      <c r="B59" s="492"/>
      <c r="C59" s="363"/>
    </row>
    <row r="60" spans="1:3" s="398" customFormat="1" x14ac:dyDescent="0.3">
      <c r="A60" s="372"/>
      <c r="B60" s="492"/>
      <c r="C60" s="363"/>
    </row>
    <row r="61" spans="1:3" s="398" customFormat="1" x14ac:dyDescent="0.3">
      <c r="A61" s="372"/>
      <c r="B61" s="492"/>
      <c r="C61" s="363"/>
    </row>
    <row r="62" spans="1:3" s="398" customFormat="1" x14ac:dyDescent="0.3">
      <c r="A62" s="372"/>
      <c r="B62" s="492"/>
      <c r="C62" s="363"/>
    </row>
    <row r="63" spans="1:3" s="398" customFormat="1" x14ac:dyDescent="0.3">
      <c r="A63" s="372"/>
      <c r="B63" s="492"/>
      <c r="C63" s="363"/>
    </row>
    <row r="64" spans="1:3" s="398" customFormat="1" x14ac:dyDescent="0.3">
      <c r="A64" s="372"/>
      <c r="B64" s="492"/>
      <c r="C64" s="363"/>
    </row>
    <row r="65" spans="1:3" s="398" customFormat="1" x14ac:dyDescent="0.3">
      <c r="A65" s="372"/>
      <c r="B65" s="492"/>
      <c r="C65" s="363"/>
    </row>
    <row r="66" spans="1:3" s="398" customFormat="1" x14ac:dyDescent="0.3">
      <c r="A66" s="372"/>
      <c r="B66" s="492"/>
      <c r="C66" s="363"/>
    </row>
    <row r="67" spans="1:3" s="398" customFormat="1" x14ac:dyDescent="0.3">
      <c r="A67" s="372"/>
      <c r="B67" s="492"/>
      <c r="C67" s="363"/>
    </row>
    <row r="68" spans="1:3" s="398" customFormat="1" x14ac:dyDescent="0.3">
      <c r="A68" s="372"/>
      <c r="B68" s="492"/>
      <c r="C68" s="363"/>
    </row>
    <row r="69" spans="1:3" s="398" customFormat="1" x14ac:dyDescent="0.3">
      <c r="A69" s="372"/>
      <c r="B69" s="492"/>
      <c r="C69" s="363"/>
    </row>
    <row r="70" spans="1:3" s="398" customFormat="1" x14ac:dyDescent="0.3">
      <c r="A70" s="372"/>
      <c r="B70" s="492"/>
      <c r="C70" s="363"/>
    </row>
    <row r="71" spans="1:3" s="398" customFormat="1" x14ac:dyDescent="0.3">
      <c r="A71" s="372"/>
      <c r="B71" s="492"/>
      <c r="C71" s="363"/>
    </row>
    <row r="72" spans="1:3" s="398" customFormat="1" x14ac:dyDescent="0.3">
      <c r="A72" s="372"/>
      <c r="B72" s="492"/>
      <c r="C72" s="363"/>
    </row>
    <row r="73" spans="1:3" s="398" customFormat="1" x14ac:dyDescent="0.3">
      <c r="A73" s="372"/>
      <c r="B73" s="492"/>
      <c r="C73" s="363"/>
    </row>
    <row r="74" spans="1:3" s="398" customFormat="1" x14ac:dyDescent="0.3">
      <c r="A74" s="372"/>
      <c r="B74" s="492"/>
      <c r="C74" s="363"/>
    </row>
    <row r="75" spans="1:3" s="398" customFormat="1" x14ac:dyDescent="0.3">
      <c r="A75" s="372"/>
      <c r="B75" s="492"/>
      <c r="C75" s="363"/>
    </row>
    <row r="76" spans="1:3" s="398" customFormat="1" x14ac:dyDescent="0.3">
      <c r="A76" s="372"/>
      <c r="B76" s="492"/>
      <c r="C76" s="363"/>
    </row>
    <row r="77" spans="1:3" s="398" customFormat="1" x14ac:dyDescent="0.3">
      <c r="A77" s="372"/>
      <c r="B77" s="492"/>
      <c r="C77" s="363"/>
    </row>
    <row r="78" spans="1:3" s="398" customFormat="1" x14ac:dyDescent="0.3">
      <c r="A78" s="372"/>
      <c r="B78" s="492"/>
      <c r="C78" s="363"/>
    </row>
    <row r="79" spans="1:3" s="398" customFormat="1" x14ac:dyDescent="0.3">
      <c r="A79" s="372"/>
      <c r="B79" s="492"/>
      <c r="C79" s="363"/>
    </row>
    <row r="80" spans="1:3" s="398" customFormat="1" x14ac:dyDescent="0.3">
      <c r="A80" s="372"/>
      <c r="B80" s="492"/>
      <c r="C80" s="363"/>
    </row>
    <row r="81" spans="1:3" s="398" customFormat="1" x14ac:dyDescent="0.3">
      <c r="A81" s="372"/>
      <c r="B81" s="492"/>
      <c r="C81" s="363"/>
    </row>
    <row r="82" spans="1:3" s="398" customFormat="1" x14ac:dyDescent="0.3">
      <c r="A82" s="372"/>
      <c r="B82" s="492"/>
      <c r="C82" s="363"/>
    </row>
    <row r="83" spans="1:3" s="398" customFormat="1" x14ac:dyDescent="0.3">
      <c r="A83" s="372"/>
      <c r="B83" s="492"/>
      <c r="C83" s="363"/>
    </row>
    <row r="84" spans="1:3" s="398" customFormat="1" x14ac:dyDescent="0.3">
      <c r="A84" s="372"/>
      <c r="B84" s="492"/>
      <c r="C84" s="363"/>
    </row>
    <row r="85" spans="1:3" s="398" customFormat="1" x14ac:dyDescent="0.3">
      <c r="A85" s="372"/>
      <c r="B85" s="492"/>
      <c r="C85" s="363"/>
    </row>
    <row r="86" spans="1:3" s="398" customFormat="1" x14ac:dyDescent="0.3">
      <c r="A86" s="372"/>
      <c r="B86" s="492"/>
      <c r="C86" s="363"/>
    </row>
    <row r="87" spans="1:3" s="398" customFormat="1" x14ac:dyDescent="0.3">
      <c r="A87" s="372"/>
      <c r="B87" s="492"/>
      <c r="C87" s="363"/>
    </row>
    <row r="88" spans="1:3" s="398" customFormat="1" x14ac:dyDescent="0.3">
      <c r="A88" s="372"/>
      <c r="B88" s="492"/>
      <c r="C88" s="363"/>
    </row>
    <row r="89" spans="1:3" s="398" customFormat="1" x14ac:dyDescent="0.3">
      <c r="A89" s="372"/>
      <c r="B89" s="492"/>
      <c r="C89" s="363"/>
    </row>
    <row r="90" spans="1:3" s="398" customFormat="1" x14ac:dyDescent="0.3">
      <c r="A90" s="372"/>
      <c r="B90" s="492"/>
      <c r="C90" s="363"/>
    </row>
    <row r="91" spans="1:3" s="398" customFormat="1" x14ac:dyDescent="0.3">
      <c r="A91" s="372"/>
      <c r="B91" s="492"/>
      <c r="C91" s="363"/>
    </row>
    <row r="92" spans="1:3" s="398" customFormat="1" x14ac:dyDescent="0.3">
      <c r="A92" s="372"/>
      <c r="B92" s="492"/>
      <c r="C92" s="363"/>
    </row>
    <row r="93" spans="1:3" s="398" customFormat="1" x14ac:dyDescent="0.3">
      <c r="A93" s="372"/>
      <c r="B93" s="492"/>
      <c r="C93" s="363"/>
    </row>
    <row r="94" spans="1:3" s="398" customFormat="1" x14ac:dyDescent="0.3">
      <c r="A94" s="372"/>
      <c r="B94" s="492"/>
      <c r="C94" s="363"/>
    </row>
    <row r="95" spans="1:3" s="398" customFormat="1" x14ac:dyDescent="0.3">
      <c r="A95" s="372"/>
      <c r="B95" s="492"/>
      <c r="C95" s="363"/>
    </row>
    <row r="96" spans="1:3" s="398" customFormat="1" x14ac:dyDescent="0.3">
      <c r="A96" s="372"/>
      <c r="B96" s="492"/>
      <c r="C96" s="363"/>
    </row>
    <row r="97" spans="1:3" s="398" customFormat="1" x14ac:dyDescent="0.3">
      <c r="A97" s="372"/>
      <c r="B97" s="492"/>
      <c r="C97" s="363"/>
    </row>
    <row r="98" spans="1:3" s="398" customFormat="1" x14ac:dyDescent="0.3">
      <c r="A98" s="372"/>
      <c r="B98" s="492"/>
      <c r="C98" s="363"/>
    </row>
    <row r="99" spans="1:3" s="398" customFormat="1" x14ac:dyDescent="0.3">
      <c r="A99" s="372"/>
      <c r="B99" s="492"/>
      <c r="C99" s="363"/>
    </row>
    <row r="100" spans="1:3" s="398" customFormat="1" x14ac:dyDescent="0.3">
      <c r="A100" s="372"/>
      <c r="B100" s="492"/>
      <c r="C100" s="363"/>
    </row>
    <row r="101" spans="1:3" s="398" customFormat="1" x14ac:dyDescent="0.3">
      <c r="A101" s="372"/>
      <c r="B101" s="492"/>
      <c r="C101" s="363"/>
    </row>
    <row r="102" spans="1:3" s="398" customFormat="1" x14ac:dyDescent="0.3">
      <c r="A102" s="372"/>
      <c r="B102" s="492"/>
      <c r="C102" s="363"/>
    </row>
    <row r="103" spans="1:3" s="398" customFormat="1" x14ac:dyDescent="0.3">
      <c r="A103" s="372"/>
      <c r="B103" s="492"/>
      <c r="C103" s="363"/>
    </row>
    <row r="104" spans="1:3" s="398" customFormat="1" x14ac:dyDescent="0.3">
      <c r="A104" s="372"/>
      <c r="B104" s="492"/>
      <c r="C104" s="363"/>
    </row>
    <row r="105" spans="1:3" s="398" customFormat="1" x14ac:dyDescent="0.3">
      <c r="A105" s="372"/>
      <c r="B105" s="492"/>
      <c r="C105" s="363"/>
    </row>
    <row r="106" spans="1:3" s="398" customFormat="1" x14ac:dyDescent="0.3">
      <c r="A106" s="372"/>
      <c r="B106" s="492"/>
      <c r="C106" s="363"/>
    </row>
    <row r="107" spans="1:3" s="398" customFormat="1" x14ac:dyDescent="0.3">
      <c r="A107" s="372"/>
      <c r="B107" s="492"/>
      <c r="C107" s="363"/>
    </row>
    <row r="108" spans="1:3" s="398" customFormat="1" x14ac:dyDescent="0.3">
      <c r="A108" s="372"/>
      <c r="B108" s="492"/>
      <c r="C108" s="363"/>
    </row>
    <row r="109" spans="1:3" s="398" customFormat="1" x14ac:dyDescent="0.3">
      <c r="A109" s="372"/>
      <c r="B109" s="492"/>
      <c r="C109" s="363"/>
    </row>
    <row r="110" spans="1:3" s="398" customFormat="1" x14ac:dyDescent="0.3">
      <c r="A110" s="372"/>
      <c r="B110" s="492"/>
      <c r="C110" s="363"/>
    </row>
    <row r="111" spans="1:3" s="398" customFormat="1" x14ac:dyDescent="0.3">
      <c r="A111" s="372"/>
      <c r="B111" s="492"/>
      <c r="C111" s="363"/>
    </row>
    <row r="112" spans="1:3" s="398" customFormat="1" x14ac:dyDescent="0.3">
      <c r="A112" s="372"/>
      <c r="B112" s="492"/>
      <c r="C112" s="363"/>
    </row>
    <row r="113" spans="1:3" s="398" customFormat="1" x14ac:dyDescent="0.3">
      <c r="A113" s="372"/>
      <c r="B113" s="492"/>
      <c r="C113" s="363"/>
    </row>
    <row r="114" spans="1:3" s="398" customFormat="1" x14ac:dyDescent="0.3">
      <c r="A114" s="372"/>
      <c r="B114" s="492"/>
      <c r="C114" s="363"/>
    </row>
    <row r="115" spans="1:3" s="398" customFormat="1" x14ac:dyDescent="0.3">
      <c r="A115" s="372"/>
      <c r="B115" s="492"/>
      <c r="C115" s="363"/>
    </row>
    <row r="116" spans="1:3" s="398" customFormat="1" x14ac:dyDescent="0.3">
      <c r="A116" s="372"/>
      <c r="B116" s="492"/>
      <c r="C116" s="363"/>
    </row>
    <row r="117" spans="1:3" s="398" customFormat="1" x14ac:dyDescent="0.3">
      <c r="A117" s="372"/>
      <c r="B117" s="492"/>
      <c r="C117" s="363"/>
    </row>
    <row r="118" spans="1:3" s="398" customFormat="1" x14ac:dyDescent="0.3">
      <c r="A118" s="372"/>
      <c r="B118" s="492"/>
      <c r="C118" s="363"/>
    </row>
    <row r="119" spans="1:3" s="398" customFormat="1" x14ac:dyDescent="0.3">
      <c r="A119" s="372"/>
      <c r="B119" s="492"/>
      <c r="C119" s="363"/>
    </row>
    <row r="120" spans="1:3" s="398" customFormat="1" x14ac:dyDescent="0.3">
      <c r="A120" s="372"/>
      <c r="B120" s="492"/>
      <c r="C120" s="363"/>
    </row>
    <row r="121" spans="1:3" s="398" customFormat="1" x14ac:dyDescent="0.3">
      <c r="A121" s="372"/>
      <c r="B121" s="492"/>
      <c r="C121" s="363"/>
    </row>
    <row r="122" spans="1:3" s="398" customFormat="1" x14ac:dyDescent="0.3">
      <c r="A122" s="372"/>
      <c r="B122" s="492"/>
      <c r="C122" s="363"/>
    </row>
    <row r="123" spans="1:3" s="398" customFormat="1" x14ac:dyDescent="0.3">
      <c r="A123" s="372"/>
      <c r="B123" s="492"/>
      <c r="C123" s="363"/>
    </row>
    <row r="124" spans="1:3" s="398" customFormat="1" x14ac:dyDescent="0.3">
      <c r="A124" s="372"/>
      <c r="B124" s="492"/>
      <c r="C124" s="363"/>
    </row>
    <row r="125" spans="1:3" s="398" customFormat="1" x14ac:dyDescent="0.3">
      <c r="A125" s="372"/>
      <c r="B125" s="492"/>
      <c r="C125" s="363"/>
    </row>
    <row r="126" spans="1:3" s="398" customFormat="1" x14ac:dyDescent="0.3">
      <c r="A126" s="372"/>
      <c r="B126" s="492"/>
      <c r="C126" s="363"/>
    </row>
    <row r="127" spans="1:3" s="398" customFormat="1" x14ac:dyDescent="0.3">
      <c r="A127" s="372"/>
      <c r="B127" s="492"/>
      <c r="C127" s="363"/>
    </row>
    <row r="128" spans="1:3" s="398" customFormat="1" x14ac:dyDescent="0.3">
      <c r="A128" s="372"/>
      <c r="B128" s="492"/>
      <c r="C128" s="363"/>
    </row>
    <row r="129" spans="1:3" s="398" customFormat="1" x14ac:dyDescent="0.3">
      <c r="A129" s="372"/>
      <c r="B129" s="492"/>
      <c r="C129" s="363"/>
    </row>
    <row r="130" spans="1:3" s="398" customFormat="1" x14ac:dyDescent="0.3">
      <c r="A130" s="372"/>
      <c r="B130" s="492"/>
      <c r="C130" s="363"/>
    </row>
    <row r="131" spans="1:3" s="398" customFormat="1" x14ac:dyDescent="0.3">
      <c r="A131" s="372"/>
      <c r="B131" s="492"/>
      <c r="C131" s="363"/>
    </row>
    <row r="132" spans="1:3" s="398" customFormat="1" x14ac:dyDescent="0.3">
      <c r="A132" s="372"/>
      <c r="B132" s="492"/>
      <c r="C132" s="363"/>
    </row>
    <row r="133" spans="1:3" s="398" customFormat="1" x14ac:dyDescent="0.3">
      <c r="A133" s="372"/>
      <c r="B133" s="492"/>
      <c r="C133" s="363"/>
    </row>
    <row r="134" spans="1:3" s="398" customFormat="1" x14ac:dyDescent="0.3">
      <c r="A134" s="372"/>
      <c r="B134" s="492"/>
      <c r="C134" s="363"/>
    </row>
    <row r="135" spans="1:3" s="398" customFormat="1" x14ac:dyDescent="0.3">
      <c r="A135" s="372"/>
      <c r="B135" s="492"/>
      <c r="C135" s="363"/>
    </row>
    <row r="136" spans="1:3" s="398" customFormat="1" x14ac:dyDescent="0.3">
      <c r="A136" s="372"/>
      <c r="B136" s="492"/>
      <c r="C136" s="363"/>
    </row>
    <row r="137" spans="1:3" s="398" customFormat="1" x14ac:dyDescent="0.3">
      <c r="A137" s="372"/>
      <c r="B137" s="492"/>
      <c r="C137" s="363"/>
    </row>
    <row r="138" spans="1:3" s="398" customFormat="1" x14ac:dyDescent="0.3">
      <c r="A138" s="372"/>
      <c r="B138" s="492"/>
      <c r="C138" s="363"/>
    </row>
    <row r="139" spans="1:3" s="398" customFormat="1" x14ac:dyDescent="0.3">
      <c r="A139" s="372"/>
      <c r="B139" s="492"/>
      <c r="C139" s="363"/>
    </row>
    <row r="140" spans="1:3" s="398" customFormat="1" x14ac:dyDescent="0.3">
      <c r="A140" s="372"/>
      <c r="B140" s="492"/>
      <c r="C140" s="363"/>
    </row>
    <row r="141" spans="1:3" s="398" customFormat="1" x14ac:dyDescent="0.3">
      <c r="A141" s="372"/>
      <c r="B141" s="492"/>
      <c r="C141" s="363"/>
    </row>
    <row r="142" spans="1:3" s="398" customFormat="1" x14ac:dyDescent="0.3">
      <c r="A142" s="372"/>
      <c r="B142" s="492"/>
      <c r="C142" s="363"/>
    </row>
    <row r="143" spans="1:3" s="398" customFormat="1" x14ac:dyDescent="0.3">
      <c r="A143" s="372"/>
      <c r="B143" s="492"/>
      <c r="C143" s="363"/>
    </row>
    <row r="144" spans="1:3" s="398" customFormat="1" x14ac:dyDescent="0.3">
      <c r="A144" s="372"/>
      <c r="B144" s="492"/>
      <c r="C144" s="363"/>
    </row>
    <row r="145" spans="1:3" s="398" customFormat="1" x14ac:dyDescent="0.3">
      <c r="A145" s="372"/>
      <c r="B145" s="492"/>
      <c r="C145" s="363"/>
    </row>
    <row r="146" spans="1:3" s="398" customFormat="1" x14ac:dyDescent="0.3">
      <c r="A146" s="372"/>
      <c r="B146" s="492"/>
      <c r="C146" s="363"/>
    </row>
    <row r="147" spans="1:3" s="398" customFormat="1" x14ac:dyDescent="0.3">
      <c r="A147" s="372"/>
      <c r="B147" s="492"/>
      <c r="C147" s="363"/>
    </row>
    <row r="148" spans="1:3" s="398" customFormat="1" x14ac:dyDescent="0.3">
      <c r="A148" s="372"/>
      <c r="B148" s="492"/>
      <c r="C148" s="363"/>
    </row>
    <row r="149" spans="1:3" s="398" customFormat="1" x14ac:dyDescent="0.3">
      <c r="A149" s="372"/>
      <c r="B149" s="492"/>
      <c r="C149" s="363"/>
    </row>
    <row r="150" spans="1:3" s="398" customFormat="1" x14ac:dyDescent="0.3">
      <c r="A150" s="372"/>
      <c r="B150" s="492"/>
      <c r="C150" s="363"/>
    </row>
    <row r="151" spans="1:3" s="398" customFormat="1" x14ac:dyDescent="0.3">
      <c r="A151" s="372"/>
      <c r="B151" s="492"/>
      <c r="C151" s="363"/>
    </row>
    <row r="152" spans="1:3" s="398" customFormat="1" x14ac:dyDescent="0.3">
      <c r="A152" s="372"/>
      <c r="B152" s="492"/>
      <c r="C152" s="363"/>
    </row>
    <row r="153" spans="1:3" s="398" customFormat="1" x14ac:dyDescent="0.3">
      <c r="A153" s="372"/>
      <c r="B153" s="492"/>
      <c r="C153" s="363"/>
    </row>
    <row r="154" spans="1:3" s="398" customFormat="1" x14ac:dyDescent="0.3">
      <c r="A154" s="372"/>
      <c r="B154" s="492"/>
      <c r="C154" s="363"/>
    </row>
    <row r="155" spans="1:3" s="398" customFormat="1" x14ac:dyDescent="0.3">
      <c r="A155" s="372"/>
      <c r="B155" s="492"/>
      <c r="C155" s="363"/>
    </row>
    <row r="156" spans="1:3" s="398" customFormat="1" x14ac:dyDescent="0.3">
      <c r="A156" s="372"/>
      <c r="B156" s="492"/>
      <c r="C156" s="363"/>
    </row>
    <row r="157" spans="1:3" s="398" customFormat="1" x14ac:dyDescent="0.3">
      <c r="A157" s="372"/>
      <c r="B157" s="492"/>
      <c r="C157" s="363"/>
    </row>
    <row r="158" spans="1:3" s="398" customFormat="1" x14ac:dyDescent="0.3">
      <c r="A158" s="372"/>
      <c r="B158" s="492"/>
      <c r="C158" s="363"/>
    </row>
    <row r="159" spans="1:3" s="398" customFormat="1" x14ac:dyDescent="0.3">
      <c r="A159" s="372"/>
      <c r="B159" s="492"/>
      <c r="C159" s="363"/>
    </row>
    <row r="160" spans="1:3" s="398" customFormat="1" x14ac:dyDescent="0.3">
      <c r="A160" s="372"/>
      <c r="B160" s="492"/>
      <c r="C160" s="363"/>
    </row>
    <row r="161" spans="1:3" s="398" customFormat="1" x14ac:dyDescent="0.3">
      <c r="A161" s="372"/>
      <c r="B161" s="492"/>
      <c r="C161" s="363"/>
    </row>
    <row r="162" spans="1:3" s="398" customFormat="1" x14ac:dyDescent="0.3">
      <c r="A162" s="372"/>
      <c r="B162" s="492"/>
      <c r="C162" s="363"/>
    </row>
    <row r="163" spans="1:3" s="398" customFormat="1" x14ac:dyDescent="0.3">
      <c r="A163" s="372"/>
      <c r="B163" s="492"/>
      <c r="C163" s="363"/>
    </row>
    <row r="164" spans="1:3" s="398" customFormat="1" x14ac:dyDescent="0.3">
      <c r="A164" s="372"/>
      <c r="B164" s="492"/>
      <c r="C164" s="363"/>
    </row>
    <row r="165" spans="1:3" s="398" customFormat="1" x14ac:dyDescent="0.3">
      <c r="A165" s="372"/>
      <c r="B165" s="492"/>
      <c r="C165" s="363"/>
    </row>
    <row r="166" spans="1:3" s="398" customFormat="1" x14ac:dyDescent="0.3">
      <c r="A166" s="372"/>
      <c r="B166" s="492"/>
      <c r="C166" s="363"/>
    </row>
    <row r="167" spans="1:3" s="398" customFormat="1" x14ac:dyDescent="0.3">
      <c r="A167" s="372"/>
      <c r="B167" s="492"/>
      <c r="C167" s="363"/>
    </row>
    <row r="168" spans="1:3" s="398" customFormat="1" x14ac:dyDescent="0.3">
      <c r="A168" s="372"/>
      <c r="B168" s="492"/>
      <c r="C168" s="363"/>
    </row>
    <row r="169" spans="1:3" s="398" customFormat="1" x14ac:dyDescent="0.3">
      <c r="A169" s="372"/>
      <c r="B169" s="492"/>
      <c r="C169" s="363"/>
    </row>
    <row r="170" spans="1:3" s="398" customFormat="1" x14ac:dyDescent="0.3">
      <c r="A170" s="372"/>
      <c r="B170" s="492"/>
      <c r="C170" s="363"/>
    </row>
    <row r="171" spans="1:3" s="398" customFormat="1" x14ac:dyDescent="0.3">
      <c r="A171" s="372"/>
      <c r="B171" s="492"/>
      <c r="C171" s="363"/>
    </row>
    <row r="172" spans="1:3" s="398" customFormat="1" x14ac:dyDescent="0.3">
      <c r="A172" s="372"/>
      <c r="B172" s="492"/>
      <c r="C172" s="363"/>
    </row>
    <row r="173" spans="1:3" s="398" customFormat="1" x14ac:dyDescent="0.3">
      <c r="A173" s="372"/>
      <c r="B173" s="492"/>
      <c r="C173" s="363"/>
    </row>
    <row r="174" spans="1:3" s="398" customFormat="1" x14ac:dyDescent="0.3">
      <c r="A174" s="372"/>
      <c r="B174" s="492"/>
      <c r="C174" s="363"/>
    </row>
    <row r="175" spans="1:3" s="398" customFormat="1" x14ac:dyDescent="0.3">
      <c r="A175" s="372"/>
      <c r="B175" s="492"/>
      <c r="C175" s="363"/>
    </row>
    <row r="176" spans="1:3" s="398" customFormat="1" x14ac:dyDescent="0.3">
      <c r="A176" s="372"/>
      <c r="B176" s="492"/>
      <c r="C176" s="363"/>
    </row>
    <row r="177" spans="1:3" s="398" customFormat="1" x14ac:dyDescent="0.3">
      <c r="A177" s="372"/>
      <c r="B177" s="492"/>
      <c r="C177" s="363"/>
    </row>
    <row r="178" spans="1:3" s="398" customFormat="1" x14ac:dyDescent="0.3">
      <c r="A178" s="372"/>
      <c r="B178" s="492"/>
      <c r="C178" s="363"/>
    </row>
    <row r="179" spans="1:3" s="398" customFormat="1" x14ac:dyDescent="0.3">
      <c r="A179" s="372"/>
      <c r="B179" s="492"/>
      <c r="C179" s="363"/>
    </row>
    <row r="180" spans="1:3" s="398" customFormat="1" x14ac:dyDescent="0.3">
      <c r="A180" s="372"/>
      <c r="B180" s="492"/>
      <c r="C180" s="363"/>
    </row>
    <row r="181" spans="1:3" s="398" customFormat="1" x14ac:dyDescent="0.3">
      <c r="A181" s="372"/>
      <c r="B181" s="492"/>
      <c r="C181" s="363"/>
    </row>
    <row r="182" spans="1:3" s="398" customFormat="1" x14ac:dyDescent="0.3">
      <c r="A182" s="372"/>
      <c r="B182" s="492"/>
      <c r="C182" s="363"/>
    </row>
    <row r="183" spans="1:3" s="398" customFormat="1" x14ac:dyDescent="0.3">
      <c r="A183" s="372"/>
      <c r="B183" s="492"/>
      <c r="C183" s="363"/>
    </row>
    <row r="184" spans="1:3" s="398" customFormat="1" x14ac:dyDescent="0.3">
      <c r="A184" s="372"/>
      <c r="B184" s="492"/>
      <c r="C184" s="363"/>
    </row>
    <row r="185" spans="1:3" s="398" customFormat="1" x14ac:dyDescent="0.3">
      <c r="A185" s="372"/>
      <c r="B185" s="492"/>
      <c r="C185" s="363"/>
    </row>
    <row r="186" spans="1:3" s="398" customFormat="1" x14ac:dyDescent="0.3">
      <c r="A186" s="372"/>
      <c r="B186" s="492"/>
      <c r="C186" s="363"/>
    </row>
    <row r="187" spans="1:3" s="398" customFormat="1" x14ac:dyDescent="0.3">
      <c r="A187" s="372"/>
      <c r="B187" s="492"/>
      <c r="C187" s="363"/>
    </row>
    <row r="188" spans="1:3" s="398" customFormat="1" x14ac:dyDescent="0.3">
      <c r="A188" s="372"/>
      <c r="B188" s="492"/>
      <c r="C188" s="363"/>
    </row>
    <row r="189" spans="1:3" s="398" customFormat="1" x14ac:dyDescent="0.3">
      <c r="A189" s="372"/>
      <c r="B189" s="492"/>
      <c r="C189" s="363"/>
    </row>
    <row r="190" spans="1:3" s="398" customFormat="1" x14ac:dyDescent="0.3">
      <c r="A190" s="372"/>
      <c r="B190" s="492"/>
      <c r="C190" s="363"/>
    </row>
    <row r="191" spans="1:3" s="398" customFormat="1" x14ac:dyDescent="0.3">
      <c r="A191" s="372"/>
      <c r="B191" s="492"/>
      <c r="C191" s="363"/>
    </row>
    <row r="192" spans="1:3" s="398" customFormat="1" x14ac:dyDescent="0.3">
      <c r="A192" s="372"/>
      <c r="B192" s="492"/>
      <c r="C192" s="363"/>
    </row>
    <row r="193" spans="1:3" s="398" customFormat="1" x14ac:dyDescent="0.3">
      <c r="A193" s="372"/>
      <c r="B193" s="492"/>
      <c r="C193" s="363"/>
    </row>
    <row r="194" spans="1:3" s="398" customFormat="1" x14ac:dyDescent="0.3">
      <c r="A194" s="372"/>
      <c r="B194" s="492"/>
      <c r="C194" s="363"/>
    </row>
    <row r="195" spans="1:3" s="398" customFormat="1" x14ac:dyDescent="0.3">
      <c r="A195" s="372"/>
      <c r="B195" s="492"/>
      <c r="C195" s="363"/>
    </row>
    <row r="196" spans="1:3" s="398" customFormat="1" x14ac:dyDescent="0.3">
      <c r="A196" s="372"/>
      <c r="B196" s="492"/>
      <c r="C196" s="363"/>
    </row>
    <row r="197" spans="1:3" s="398" customFormat="1" x14ac:dyDescent="0.3">
      <c r="A197" s="372"/>
      <c r="B197" s="492"/>
      <c r="C197" s="363"/>
    </row>
    <row r="198" spans="1:3" s="398" customFormat="1" x14ac:dyDescent="0.3">
      <c r="A198" s="372"/>
      <c r="B198" s="492"/>
      <c r="C198" s="363"/>
    </row>
    <row r="199" spans="1:3" s="398" customFormat="1" x14ac:dyDescent="0.3">
      <c r="A199" s="372"/>
      <c r="B199" s="492"/>
      <c r="C199" s="363"/>
    </row>
    <row r="200" spans="1:3" s="398" customFormat="1" x14ac:dyDescent="0.3">
      <c r="A200" s="372"/>
      <c r="B200" s="492"/>
      <c r="C200" s="363"/>
    </row>
    <row r="201" spans="1:3" s="398" customFormat="1" x14ac:dyDescent="0.3">
      <c r="A201" s="372"/>
      <c r="B201" s="492"/>
      <c r="C201" s="363"/>
    </row>
    <row r="202" spans="1:3" s="398" customFormat="1" x14ac:dyDescent="0.3">
      <c r="A202" s="372"/>
      <c r="B202" s="492"/>
      <c r="C202" s="363"/>
    </row>
    <row r="203" spans="1:3" s="398" customFormat="1" x14ac:dyDescent="0.3">
      <c r="A203" s="372"/>
      <c r="B203" s="492"/>
      <c r="C203" s="363"/>
    </row>
    <row r="204" spans="1:3" s="398" customFormat="1" x14ac:dyDescent="0.3">
      <c r="A204" s="372"/>
      <c r="B204" s="492"/>
      <c r="C204" s="363"/>
    </row>
    <row r="205" spans="1:3" s="398" customFormat="1" x14ac:dyDescent="0.3">
      <c r="A205" s="372"/>
      <c r="B205" s="492"/>
      <c r="C205" s="363"/>
    </row>
    <row r="206" spans="1:3" s="398" customFormat="1" x14ac:dyDescent="0.3">
      <c r="A206" s="372"/>
      <c r="B206" s="492"/>
      <c r="C206" s="363"/>
    </row>
    <row r="207" spans="1:3" s="398" customFormat="1" x14ac:dyDescent="0.3">
      <c r="A207" s="372"/>
      <c r="B207" s="492"/>
      <c r="C207" s="363"/>
    </row>
    <row r="208" spans="1:3" s="398" customFormat="1" x14ac:dyDescent="0.3">
      <c r="A208" s="372"/>
      <c r="B208" s="492"/>
      <c r="C208" s="363"/>
    </row>
    <row r="209" spans="1:3" s="398" customFormat="1" x14ac:dyDescent="0.3">
      <c r="A209" s="372"/>
      <c r="B209" s="492"/>
      <c r="C209" s="363"/>
    </row>
    <row r="210" spans="1:3" s="398" customFormat="1" x14ac:dyDescent="0.3">
      <c r="A210" s="372"/>
      <c r="B210" s="492"/>
      <c r="C210" s="363"/>
    </row>
    <row r="211" spans="1:3" s="398" customFormat="1" x14ac:dyDescent="0.3">
      <c r="A211" s="372"/>
      <c r="B211" s="492"/>
      <c r="C211" s="363"/>
    </row>
    <row r="212" spans="1:3" s="398" customFormat="1" x14ac:dyDescent="0.3">
      <c r="A212" s="372"/>
      <c r="B212" s="492"/>
      <c r="C212" s="363"/>
    </row>
    <row r="213" spans="1:3" s="398" customFormat="1" x14ac:dyDescent="0.3">
      <c r="A213" s="372"/>
      <c r="B213" s="492"/>
      <c r="C213" s="363"/>
    </row>
    <row r="214" spans="1:3" s="398" customFormat="1" x14ac:dyDescent="0.3">
      <c r="A214" s="372"/>
      <c r="B214" s="492"/>
      <c r="C214" s="363"/>
    </row>
    <row r="215" spans="1:3" s="398" customFormat="1" x14ac:dyDescent="0.3">
      <c r="A215" s="372"/>
      <c r="B215" s="492"/>
      <c r="C215" s="363"/>
    </row>
    <row r="216" spans="1:3" s="398" customFormat="1" x14ac:dyDescent="0.3">
      <c r="A216" s="372"/>
      <c r="B216" s="492"/>
      <c r="C216" s="363"/>
    </row>
    <row r="217" spans="1:3" s="398" customFormat="1" x14ac:dyDescent="0.3">
      <c r="A217" s="372"/>
      <c r="B217" s="492"/>
      <c r="C217" s="363"/>
    </row>
    <row r="218" spans="1:3" s="398" customFormat="1" x14ac:dyDescent="0.3">
      <c r="A218" s="372"/>
      <c r="B218" s="492"/>
      <c r="C218" s="363"/>
    </row>
    <row r="219" spans="1:3" s="398" customFormat="1" x14ac:dyDescent="0.3">
      <c r="A219" s="372"/>
      <c r="B219" s="492"/>
      <c r="C219" s="363"/>
    </row>
    <row r="220" spans="1:3" s="398" customFormat="1" x14ac:dyDescent="0.3">
      <c r="A220" s="372"/>
      <c r="B220" s="492"/>
      <c r="C220" s="363"/>
    </row>
    <row r="221" spans="1:3" s="398" customFormat="1" x14ac:dyDescent="0.3">
      <c r="A221" s="372"/>
      <c r="B221" s="492"/>
      <c r="C221" s="363"/>
    </row>
    <row r="222" spans="1:3" s="398" customFormat="1" x14ac:dyDescent="0.3">
      <c r="A222" s="372"/>
      <c r="B222" s="492"/>
      <c r="C222" s="363"/>
    </row>
    <row r="223" spans="1:3" s="398" customFormat="1" x14ac:dyDescent="0.3">
      <c r="A223" s="372"/>
      <c r="B223" s="492"/>
      <c r="C223" s="363"/>
    </row>
    <row r="224" spans="1:3" s="398" customFormat="1" x14ac:dyDescent="0.3">
      <c r="A224" s="372"/>
      <c r="B224" s="492"/>
      <c r="C224" s="363"/>
    </row>
    <row r="225" spans="1:3" s="398" customFormat="1" x14ac:dyDescent="0.3">
      <c r="A225" s="372"/>
      <c r="B225" s="492"/>
      <c r="C225" s="363"/>
    </row>
    <row r="226" spans="1:3" s="398" customFormat="1" x14ac:dyDescent="0.3">
      <c r="A226" s="372"/>
      <c r="B226" s="492"/>
      <c r="C226" s="363"/>
    </row>
    <row r="227" spans="1:3" s="398" customFormat="1" x14ac:dyDescent="0.3">
      <c r="A227" s="372"/>
      <c r="B227" s="492"/>
      <c r="C227" s="363"/>
    </row>
    <row r="228" spans="1:3" s="398" customFormat="1" x14ac:dyDescent="0.3">
      <c r="A228" s="372"/>
      <c r="B228" s="492"/>
      <c r="C228" s="363"/>
    </row>
    <row r="229" spans="1:3" s="398" customFormat="1" x14ac:dyDescent="0.3">
      <c r="A229" s="372"/>
      <c r="B229" s="492"/>
      <c r="C229" s="363"/>
    </row>
    <row r="230" spans="1:3" s="398" customFormat="1" x14ac:dyDescent="0.3">
      <c r="A230" s="372"/>
      <c r="B230" s="492"/>
      <c r="C230" s="363"/>
    </row>
    <row r="231" spans="1:3" s="398" customFormat="1" x14ac:dyDescent="0.3">
      <c r="A231" s="372"/>
      <c r="B231" s="492"/>
      <c r="C231" s="363"/>
    </row>
    <row r="232" spans="1:3" s="398" customFormat="1" x14ac:dyDescent="0.3">
      <c r="A232" s="372"/>
      <c r="B232" s="492"/>
      <c r="C232" s="363"/>
    </row>
    <row r="233" spans="1:3" s="398" customFormat="1" x14ac:dyDescent="0.3">
      <c r="A233" s="372"/>
      <c r="B233" s="492"/>
      <c r="C233" s="363"/>
    </row>
    <row r="234" spans="1:3" s="398" customFormat="1" x14ac:dyDescent="0.3">
      <c r="A234" s="372"/>
      <c r="B234" s="492"/>
      <c r="C234" s="363"/>
    </row>
    <row r="235" spans="1:3" s="398" customFormat="1" x14ac:dyDescent="0.3">
      <c r="A235" s="372"/>
      <c r="B235" s="492"/>
      <c r="C235" s="363"/>
    </row>
    <row r="236" spans="1:3" s="398" customFormat="1" x14ac:dyDescent="0.3">
      <c r="A236" s="372"/>
      <c r="B236" s="492"/>
      <c r="C236" s="363"/>
    </row>
    <row r="237" spans="1:3" s="398" customFormat="1" x14ac:dyDescent="0.3">
      <c r="A237" s="372"/>
      <c r="B237" s="492"/>
      <c r="C237" s="363"/>
    </row>
    <row r="238" spans="1:3" s="398" customFormat="1" x14ac:dyDescent="0.3">
      <c r="A238" s="372"/>
      <c r="B238" s="492"/>
      <c r="C238" s="363"/>
    </row>
    <row r="239" spans="1:3" s="398" customFormat="1" x14ac:dyDescent="0.3">
      <c r="A239" s="372"/>
      <c r="B239" s="492"/>
      <c r="C239" s="363"/>
    </row>
    <row r="240" spans="1:3" s="398" customFormat="1" x14ac:dyDescent="0.3">
      <c r="A240" s="372"/>
      <c r="B240" s="492"/>
      <c r="C240" s="363"/>
    </row>
    <row r="241" spans="1:3" s="398" customFormat="1" x14ac:dyDescent="0.3">
      <c r="A241" s="372"/>
      <c r="B241" s="492"/>
      <c r="C241" s="363"/>
    </row>
    <row r="242" spans="1:3" s="398" customFormat="1" x14ac:dyDescent="0.3">
      <c r="A242" s="372"/>
      <c r="B242" s="492"/>
      <c r="C242" s="363"/>
    </row>
    <row r="243" spans="1:3" s="398" customFormat="1" x14ac:dyDescent="0.3">
      <c r="A243" s="372"/>
      <c r="B243" s="492"/>
      <c r="C243" s="363"/>
    </row>
    <row r="244" spans="1:3" s="398" customFormat="1" x14ac:dyDescent="0.3">
      <c r="A244" s="372"/>
      <c r="B244" s="492"/>
      <c r="C244" s="363"/>
    </row>
    <row r="245" spans="1:3" s="398" customFormat="1" x14ac:dyDescent="0.3">
      <c r="A245" s="372"/>
      <c r="B245" s="492"/>
      <c r="C245" s="363"/>
    </row>
    <row r="246" spans="1:3" s="398" customFormat="1" x14ac:dyDescent="0.3">
      <c r="A246" s="372"/>
      <c r="B246" s="492"/>
      <c r="C246" s="363"/>
    </row>
    <row r="247" spans="1:3" s="398" customFormat="1" x14ac:dyDescent="0.3">
      <c r="A247" s="372"/>
      <c r="B247" s="492"/>
      <c r="C247" s="363"/>
    </row>
    <row r="248" spans="1:3" s="398" customFormat="1" x14ac:dyDescent="0.3">
      <c r="A248" s="372"/>
      <c r="B248" s="492"/>
      <c r="C248" s="363"/>
    </row>
    <row r="249" spans="1:3" s="398" customFormat="1" x14ac:dyDescent="0.3">
      <c r="A249" s="372"/>
      <c r="B249" s="492"/>
      <c r="C249" s="363"/>
    </row>
    <row r="250" spans="1:3" s="398" customFormat="1" x14ac:dyDescent="0.3">
      <c r="A250" s="372"/>
      <c r="B250" s="492"/>
      <c r="C250" s="363"/>
    </row>
    <row r="251" spans="1:3" s="398" customFormat="1" x14ac:dyDescent="0.3">
      <c r="A251" s="372"/>
      <c r="B251" s="492"/>
      <c r="C251" s="363"/>
    </row>
    <row r="252" spans="1:3" s="398" customFormat="1" x14ac:dyDescent="0.3">
      <c r="A252" s="372"/>
      <c r="B252" s="492"/>
      <c r="C252" s="363"/>
    </row>
    <row r="253" spans="1:3" s="398" customFormat="1" x14ac:dyDescent="0.3">
      <c r="A253" s="372"/>
      <c r="B253" s="492"/>
      <c r="C253" s="363"/>
    </row>
    <row r="254" spans="1:3" s="398" customFormat="1" x14ac:dyDescent="0.3">
      <c r="A254" s="372"/>
      <c r="B254" s="492"/>
      <c r="C254" s="363"/>
    </row>
    <row r="255" spans="1:3" s="398" customFormat="1" x14ac:dyDescent="0.3">
      <c r="A255" s="372"/>
      <c r="B255" s="492"/>
      <c r="C255" s="363"/>
    </row>
    <row r="256" spans="1:3" s="398" customFormat="1" x14ac:dyDescent="0.3">
      <c r="A256" s="372"/>
      <c r="B256" s="492"/>
      <c r="C256" s="363"/>
    </row>
    <row r="257" spans="1:3" s="398" customFormat="1" x14ac:dyDescent="0.3">
      <c r="A257" s="372"/>
      <c r="B257" s="492"/>
      <c r="C257" s="363"/>
    </row>
    <row r="258" spans="1:3" s="398" customFormat="1" x14ac:dyDescent="0.3">
      <c r="A258" s="372"/>
      <c r="B258" s="492"/>
      <c r="C258" s="363"/>
    </row>
    <row r="259" spans="1:3" s="398" customFormat="1" x14ac:dyDescent="0.3">
      <c r="A259" s="372"/>
      <c r="B259" s="492"/>
      <c r="C259" s="363"/>
    </row>
    <row r="260" spans="1:3" s="398" customFormat="1" x14ac:dyDescent="0.3">
      <c r="A260" s="372"/>
      <c r="B260" s="492"/>
      <c r="C260" s="363"/>
    </row>
    <row r="261" spans="1:3" s="398" customFormat="1" x14ac:dyDescent="0.3">
      <c r="A261" s="372"/>
      <c r="B261" s="492"/>
      <c r="C261" s="363"/>
    </row>
    <row r="262" spans="1:3" s="398" customFormat="1" x14ac:dyDescent="0.3">
      <c r="A262" s="372"/>
      <c r="B262" s="492"/>
      <c r="C262" s="363"/>
    </row>
    <row r="263" spans="1:3" s="398" customFormat="1" x14ac:dyDescent="0.3">
      <c r="A263" s="372"/>
      <c r="B263" s="492"/>
      <c r="C263" s="363"/>
    </row>
    <row r="264" spans="1:3" s="398" customFormat="1" x14ac:dyDescent="0.3">
      <c r="A264" s="372"/>
      <c r="B264" s="492"/>
      <c r="C264" s="363"/>
    </row>
    <row r="265" spans="1:3" s="398" customFormat="1" x14ac:dyDescent="0.3">
      <c r="A265" s="372"/>
      <c r="B265" s="492"/>
      <c r="C265" s="363"/>
    </row>
    <row r="266" spans="1:3" s="398" customFormat="1" x14ac:dyDescent="0.3">
      <c r="A266" s="372"/>
      <c r="B266" s="492"/>
      <c r="C266" s="363"/>
    </row>
    <row r="267" spans="1:3" s="398" customFormat="1" x14ac:dyDescent="0.3">
      <c r="A267" s="372"/>
      <c r="B267" s="492"/>
      <c r="C267" s="363"/>
    </row>
    <row r="268" spans="1:3" s="398" customFormat="1" x14ac:dyDescent="0.3">
      <c r="A268" s="372"/>
      <c r="B268" s="492"/>
      <c r="C268" s="363"/>
    </row>
    <row r="269" spans="1:3" s="398" customFormat="1" x14ac:dyDescent="0.3">
      <c r="A269" s="372"/>
      <c r="B269" s="492"/>
      <c r="C269" s="363"/>
    </row>
    <row r="270" spans="1:3" s="398" customFormat="1" x14ac:dyDescent="0.3">
      <c r="A270" s="372"/>
      <c r="B270" s="492"/>
      <c r="C270" s="363"/>
    </row>
    <row r="271" spans="1:3" s="398" customFormat="1" x14ac:dyDescent="0.3">
      <c r="A271" s="372"/>
      <c r="B271" s="492"/>
      <c r="C271" s="363"/>
    </row>
    <row r="272" spans="1:3" s="398" customFormat="1" x14ac:dyDescent="0.3">
      <c r="A272" s="372"/>
      <c r="B272" s="492"/>
      <c r="C272" s="363"/>
    </row>
    <row r="273" spans="1:3" s="398" customFormat="1" x14ac:dyDescent="0.3">
      <c r="A273" s="372"/>
      <c r="B273" s="492"/>
      <c r="C273" s="363"/>
    </row>
    <row r="274" spans="1:3" s="398" customFormat="1" x14ac:dyDescent="0.3">
      <c r="A274" s="372"/>
      <c r="B274" s="492"/>
      <c r="C274" s="363"/>
    </row>
    <row r="275" spans="1:3" s="398" customFormat="1" x14ac:dyDescent="0.3">
      <c r="A275" s="372"/>
      <c r="B275" s="492"/>
      <c r="C275" s="363"/>
    </row>
    <row r="276" spans="1:3" s="398" customFormat="1" x14ac:dyDescent="0.3">
      <c r="A276" s="372"/>
      <c r="B276" s="492"/>
      <c r="C276" s="363"/>
    </row>
    <row r="277" spans="1:3" s="398" customFormat="1" x14ac:dyDescent="0.3">
      <c r="A277" s="372"/>
      <c r="B277" s="492"/>
      <c r="C277" s="363"/>
    </row>
    <row r="278" spans="1:3" s="398" customFormat="1" x14ac:dyDescent="0.3">
      <c r="A278" s="372"/>
      <c r="B278" s="492"/>
      <c r="C278" s="363"/>
    </row>
    <row r="279" spans="1:3" s="398" customFormat="1" x14ac:dyDescent="0.3">
      <c r="A279" s="372"/>
      <c r="B279" s="492"/>
      <c r="C279" s="363"/>
    </row>
    <row r="280" spans="1:3" s="398" customFormat="1" x14ac:dyDescent="0.3">
      <c r="A280" s="372"/>
      <c r="B280" s="492"/>
      <c r="C280" s="363"/>
    </row>
    <row r="281" spans="1:3" s="398" customFormat="1" x14ac:dyDescent="0.3">
      <c r="A281" s="372"/>
      <c r="B281" s="492"/>
      <c r="C281" s="363"/>
    </row>
    <row r="282" spans="1:3" s="398" customFormat="1" x14ac:dyDescent="0.3">
      <c r="A282" s="372"/>
      <c r="B282" s="492"/>
      <c r="C282" s="363"/>
    </row>
    <row r="283" spans="1:3" s="398" customFormat="1" x14ac:dyDescent="0.3">
      <c r="A283" s="372"/>
      <c r="B283" s="492"/>
      <c r="C283" s="363"/>
    </row>
    <row r="284" spans="1:3" s="398" customFormat="1" x14ac:dyDescent="0.3">
      <c r="A284" s="372"/>
      <c r="B284" s="492"/>
      <c r="C284" s="363"/>
    </row>
    <row r="285" spans="1:3" s="398" customFormat="1" x14ac:dyDescent="0.3">
      <c r="A285" s="372"/>
      <c r="B285" s="492"/>
      <c r="C285" s="363"/>
    </row>
    <row r="286" spans="1:3" s="398" customFormat="1" x14ac:dyDescent="0.3">
      <c r="A286" s="372"/>
      <c r="B286" s="492"/>
      <c r="C286" s="363"/>
    </row>
    <row r="287" spans="1:3" s="398" customFormat="1" x14ac:dyDescent="0.3">
      <c r="A287" s="372"/>
      <c r="B287" s="492"/>
      <c r="C287" s="363"/>
    </row>
    <row r="288" spans="1:3" s="398" customFormat="1" x14ac:dyDescent="0.3">
      <c r="A288" s="372"/>
      <c r="B288" s="492"/>
      <c r="C288" s="363"/>
    </row>
    <row r="289" spans="1:3" s="398" customFormat="1" x14ac:dyDescent="0.3">
      <c r="A289" s="372"/>
      <c r="B289" s="492"/>
      <c r="C289" s="363"/>
    </row>
    <row r="290" spans="1:3" s="398" customFormat="1" x14ac:dyDescent="0.3">
      <c r="A290" s="372"/>
      <c r="B290" s="492"/>
      <c r="C290" s="363"/>
    </row>
    <row r="291" spans="1:3" s="398" customFormat="1" x14ac:dyDescent="0.3">
      <c r="A291" s="372"/>
      <c r="B291" s="492"/>
      <c r="C291" s="363"/>
    </row>
    <row r="292" spans="1:3" s="398" customFormat="1" x14ac:dyDescent="0.3">
      <c r="A292" s="372"/>
      <c r="B292" s="492"/>
      <c r="C292" s="363"/>
    </row>
    <row r="293" spans="1:3" s="398" customFormat="1" x14ac:dyDescent="0.3">
      <c r="A293" s="372"/>
      <c r="B293" s="492"/>
      <c r="C293" s="363"/>
    </row>
    <row r="294" spans="1:3" s="398" customFormat="1" x14ac:dyDescent="0.3">
      <c r="A294" s="372"/>
      <c r="B294" s="492"/>
      <c r="C294" s="363"/>
    </row>
    <row r="295" spans="1:3" s="398" customFormat="1" x14ac:dyDescent="0.3">
      <c r="A295" s="372"/>
      <c r="B295" s="492"/>
      <c r="C295" s="363"/>
    </row>
    <row r="296" spans="1:3" s="398" customFormat="1" x14ac:dyDescent="0.3">
      <c r="A296" s="372"/>
      <c r="B296" s="492"/>
      <c r="C296" s="363"/>
    </row>
    <row r="297" spans="1:3" s="398" customFormat="1" x14ac:dyDescent="0.3">
      <c r="A297" s="372"/>
      <c r="B297" s="492"/>
      <c r="C297" s="363"/>
    </row>
    <row r="298" spans="1:3" s="398" customFormat="1" x14ac:dyDescent="0.3">
      <c r="A298" s="372"/>
      <c r="B298" s="492"/>
      <c r="C298" s="363"/>
    </row>
    <row r="299" spans="1:3" s="398" customFormat="1" x14ac:dyDescent="0.3">
      <c r="A299" s="372"/>
      <c r="B299" s="492"/>
      <c r="C299" s="363"/>
    </row>
    <row r="300" spans="1:3" s="398" customFormat="1" x14ac:dyDescent="0.3">
      <c r="A300" s="372"/>
      <c r="B300" s="492"/>
      <c r="C300" s="363"/>
    </row>
    <row r="301" spans="1:3" s="398" customFormat="1" x14ac:dyDescent="0.3">
      <c r="A301" s="372"/>
      <c r="B301" s="492"/>
      <c r="C301" s="363"/>
    </row>
    <row r="302" spans="1:3" s="398" customFormat="1" x14ac:dyDescent="0.3">
      <c r="A302" s="372"/>
      <c r="B302" s="492"/>
      <c r="C302" s="363"/>
    </row>
    <row r="303" spans="1:3" s="398" customFormat="1" x14ac:dyDescent="0.3">
      <c r="A303" s="372"/>
      <c r="B303" s="492"/>
      <c r="C303" s="363"/>
    </row>
    <row r="304" spans="1:3" s="398" customFormat="1" x14ac:dyDescent="0.3">
      <c r="A304" s="372"/>
      <c r="B304" s="492"/>
      <c r="C304" s="363"/>
    </row>
    <row r="305" spans="1:3" s="398" customFormat="1" x14ac:dyDescent="0.3">
      <c r="A305" s="372"/>
      <c r="B305" s="492"/>
      <c r="C305" s="363"/>
    </row>
    <row r="306" spans="1:3" s="398" customFormat="1" x14ac:dyDescent="0.3">
      <c r="A306" s="372"/>
      <c r="B306" s="492"/>
      <c r="C306" s="363"/>
    </row>
    <row r="307" spans="1:3" s="398" customFormat="1" x14ac:dyDescent="0.3">
      <c r="A307" s="372"/>
      <c r="B307" s="492"/>
      <c r="C307" s="363"/>
    </row>
    <row r="308" spans="1:3" s="398" customFormat="1" x14ac:dyDescent="0.3">
      <c r="A308" s="372"/>
      <c r="B308" s="492"/>
      <c r="C308" s="363"/>
    </row>
    <row r="309" spans="1:3" s="398" customFormat="1" x14ac:dyDescent="0.3">
      <c r="A309" s="372"/>
      <c r="B309" s="492"/>
      <c r="C309" s="363"/>
    </row>
    <row r="310" spans="1:3" s="398" customFormat="1" x14ac:dyDescent="0.3">
      <c r="A310" s="372"/>
      <c r="B310" s="492"/>
      <c r="C310" s="363"/>
    </row>
    <row r="311" spans="1:3" s="398" customFormat="1" x14ac:dyDescent="0.3">
      <c r="A311" s="372"/>
      <c r="B311" s="492"/>
      <c r="C311" s="363"/>
    </row>
    <row r="312" spans="1:3" s="398" customFormat="1" x14ac:dyDescent="0.3">
      <c r="A312" s="372"/>
      <c r="B312" s="492"/>
      <c r="C312" s="363"/>
    </row>
    <row r="313" spans="1:3" s="398" customFormat="1" x14ac:dyDescent="0.3">
      <c r="A313" s="372"/>
      <c r="B313" s="492"/>
      <c r="C313" s="363"/>
    </row>
    <row r="314" spans="1:3" s="398" customFormat="1" x14ac:dyDescent="0.3">
      <c r="A314" s="372"/>
      <c r="B314" s="492"/>
      <c r="C314" s="363"/>
    </row>
    <row r="315" spans="1:3" s="398" customFormat="1" x14ac:dyDescent="0.3">
      <c r="A315" s="372"/>
      <c r="B315" s="492"/>
      <c r="C315" s="363"/>
    </row>
    <row r="316" spans="1:3" s="398" customFormat="1" x14ac:dyDescent="0.3">
      <c r="A316" s="372"/>
      <c r="B316" s="492"/>
      <c r="C316" s="363"/>
    </row>
    <row r="317" spans="1:3" s="398" customFormat="1" x14ac:dyDescent="0.3">
      <c r="A317" s="372"/>
      <c r="B317" s="492"/>
      <c r="C317" s="363"/>
    </row>
    <row r="318" spans="1:3" s="398" customFormat="1" x14ac:dyDescent="0.3">
      <c r="A318" s="372"/>
      <c r="B318" s="492"/>
      <c r="C318" s="363"/>
    </row>
    <row r="319" spans="1:3" s="398" customFormat="1" x14ac:dyDescent="0.3">
      <c r="A319" s="372"/>
      <c r="B319" s="492"/>
      <c r="C319" s="363"/>
    </row>
    <row r="320" spans="1:3" s="398" customFormat="1" x14ac:dyDescent="0.3">
      <c r="A320" s="372"/>
      <c r="B320" s="492"/>
      <c r="C320" s="363"/>
    </row>
    <row r="321" spans="1:3" s="398" customFormat="1" x14ac:dyDescent="0.3">
      <c r="A321" s="372"/>
      <c r="B321" s="492"/>
      <c r="C321" s="363"/>
    </row>
    <row r="322" spans="1:3" s="398" customFormat="1" x14ac:dyDescent="0.3">
      <c r="A322" s="372"/>
      <c r="B322" s="492"/>
      <c r="C322" s="363"/>
    </row>
    <row r="323" spans="1:3" s="398" customFormat="1" x14ac:dyDescent="0.3">
      <c r="A323" s="372"/>
      <c r="B323" s="492"/>
      <c r="C323" s="363"/>
    </row>
    <row r="324" spans="1:3" s="398" customFormat="1" x14ac:dyDescent="0.3">
      <c r="A324" s="372"/>
      <c r="B324" s="492"/>
      <c r="C324" s="363"/>
    </row>
    <row r="325" spans="1:3" s="398" customFormat="1" x14ac:dyDescent="0.3">
      <c r="A325" s="372"/>
      <c r="B325" s="492"/>
      <c r="C325" s="363"/>
    </row>
    <row r="326" spans="1:3" s="398" customFormat="1" x14ac:dyDescent="0.3">
      <c r="A326" s="372"/>
      <c r="B326" s="492"/>
      <c r="C326" s="363"/>
    </row>
    <row r="327" spans="1:3" s="398" customFormat="1" x14ac:dyDescent="0.3">
      <c r="A327" s="372"/>
      <c r="B327" s="492"/>
      <c r="C327" s="363"/>
    </row>
    <row r="328" spans="1:3" s="398" customFormat="1" x14ac:dyDescent="0.3">
      <c r="A328" s="372"/>
      <c r="B328" s="492"/>
      <c r="C328" s="363"/>
    </row>
    <row r="329" spans="1:3" s="398" customFormat="1" x14ac:dyDescent="0.3">
      <c r="A329" s="372"/>
      <c r="B329" s="492"/>
      <c r="C329" s="363"/>
    </row>
    <row r="330" spans="1:3" s="398" customFormat="1" x14ac:dyDescent="0.3">
      <c r="A330" s="372"/>
      <c r="B330" s="492"/>
      <c r="C330" s="363"/>
    </row>
    <row r="331" spans="1:3" s="398" customFormat="1" x14ac:dyDescent="0.3">
      <c r="A331" s="372"/>
      <c r="B331" s="492"/>
      <c r="C331" s="363"/>
    </row>
    <row r="332" spans="1:3" s="398" customFormat="1" x14ac:dyDescent="0.3">
      <c r="A332" s="372"/>
      <c r="B332" s="492"/>
      <c r="C332" s="363"/>
    </row>
    <row r="333" spans="1:3" s="398" customFormat="1" x14ac:dyDescent="0.3">
      <c r="A333" s="372"/>
      <c r="B333" s="492"/>
      <c r="C333" s="363"/>
    </row>
    <row r="334" spans="1:3" s="398" customFormat="1" x14ac:dyDescent="0.3">
      <c r="A334" s="372"/>
      <c r="B334" s="492"/>
      <c r="C334" s="363"/>
    </row>
    <row r="335" spans="1:3" s="398" customFormat="1" x14ac:dyDescent="0.3">
      <c r="A335" s="372"/>
      <c r="B335" s="492"/>
      <c r="C335" s="363"/>
    </row>
    <row r="336" spans="1:3" s="398" customFormat="1" x14ac:dyDescent="0.3">
      <c r="A336" s="372"/>
      <c r="B336" s="492"/>
      <c r="C336" s="363"/>
    </row>
    <row r="337" spans="1:3" s="398" customFormat="1" x14ac:dyDescent="0.3">
      <c r="A337" s="372"/>
      <c r="B337" s="492"/>
      <c r="C337" s="363"/>
    </row>
    <row r="338" spans="1:3" s="398" customFormat="1" x14ac:dyDescent="0.3">
      <c r="A338" s="372"/>
      <c r="B338" s="492"/>
      <c r="C338" s="363"/>
    </row>
    <row r="339" spans="1:3" s="398" customFormat="1" x14ac:dyDescent="0.3">
      <c r="A339" s="372"/>
      <c r="B339" s="492"/>
      <c r="C339" s="363"/>
    </row>
    <row r="340" spans="1:3" s="398" customFormat="1" x14ac:dyDescent="0.3">
      <c r="A340" s="372"/>
      <c r="B340" s="492"/>
      <c r="C340" s="363"/>
    </row>
    <row r="341" spans="1:3" s="398" customFormat="1" x14ac:dyDescent="0.3">
      <c r="A341" s="372"/>
      <c r="B341" s="492"/>
      <c r="C341" s="363"/>
    </row>
    <row r="342" spans="1:3" s="398" customFormat="1" x14ac:dyDescent="0.3">
      <c r="A342" s="372"/>
      <c r="B342" s="492"/>
      <c r="C342" s="363"/>
    </row>
    <row r="343" spans="1:3" s="398" customFormat="1" x14ac:dyDescent="0.3">
      <c r="A343" s="372"/>
      <c r="B343" s="492"/>
      <c r="C343" s="363"/>
    </row>
    <row r="344" spans="1:3" s="398" customFormat="1" x14ac:dyDescent="0.3">
      <c r="A344" s="372"/>
      <c r="B344" s="492"/>
      <c r="C344" s="363"/>
    </row>
    <row r="345" spans="1:3" s="398" customFormat="1" x14ac:dyDescent="0.3">
      <c r="A345" s="372"/>
      <c r="B345" s="492"/>
      <c r="C345" s="363"/>
    </row>
    <row r="346" spans="1:3" s="398" customFormat="1" x14ac:dyDescent="0.3">
      <c r="A346" s="372"/>
      <c r="B346" s="492"/>
      <c r="C346" s="363"/>
    </row>
    <row r="347" spans="1:3" s="398" customFormat="1" x14ac:dyDescent="0.3">
      <c r="A347" s="372"/>
      <c r="B347" s="492"/>
      <c r="C347" s="363"/>
    </row>
    <row r="348" spans="1:3" s="398" customFormat="1" x14ac:dyDescent="0.3">
      <c r="A348" s="372"/>
      <c r="B348" s="492"/>
      <c r="C348" s="363"/>
    </row>
    <row r="349" spans="1:3" s="398" customFormat="1" x14ac:dyDescent="0.3">
      <c r="A349" s="372"/>
      <c r="B349" s="492"/>
      <c r="C349" s="363"/>
    </row>
    <row r="350" spans="1:3" s="398" customFormat="1" x14ac:dyDescent="0.3">
      <c r="A350" s="372"/>
      <c r="B350" s="492"/>
      <c r="C350" s="363"/>
    </row>
    <row r="351" spans="1:3" s="398" customFormat="1" x14ac:dyDescent="0.3">
      <c r="A351" s="372"/>
      <c r="B351" s="492"/>
      <c r="C351" s="363"/>
    </row>
    <row r="352" spans="1:3" s="398" customFormat="1" x14ac:dyDescent="0.3">
      <c r="A352" s="372"/>
      <c r="B352" s="492"/>
      <c r="C352" s="363"/>
    </row>
    <row r="353" spans="1:3" s="398" customFormat="1" x14ac:dyDescent="0.3">
      <c r="A353" s="372"/>
      <c r="B353" s="492"/>
      <c r="C353" s="363"/>
    </row>
    <row r="354" spans="1:3" s="398" customFormat="1" x14ac:dyDescent="0.3">
      <c r="A354" s="372"/>
      <c r="B354" s="492"/>
      <c r="C354" s="363"/>
    </row>
    <row r="355" spans="1:3" s="398" customFormat="1" x14ac:dyDescent="0.3">
      <c r="A355" s="372"/>
      <c r="B355" s="492"/>
      <c r="C355" s="363"/>
    </row>
    <row r="356" spans="1:3" s="398" customFormat="1" x14ac:dyDescent="0.3">
      <c r="A356" s="372"/>
      <c r="B356" s="492"/>
      <c r="C356" s="363"/>
    </row>
    <row r="357" spans="1:3" s="398" customFormat="1" x14ac:dyDescent="0.3">
      <c r="A357" s="372"/>
      <c r="B357" s="492"/>
      <c r="C357" s="363"/>
    </row>
    <row r="358" spans="1:3" s="398" customFormat="1" x14ac:dyDescent="0.3">
      <c r="A358" s="372"/>
      <c r="B358" s="492"/>
      <c r="C358" s="363"/>
    </row>
    <row r="359" spans="1:3" s="398" customFormat="1" x14ac:dyDescent="0.3">
      <c r="A359" s="372"/>
      <c r="B359" s="492"/>
      <c r="C359" s="363"/>
    </row>
    <row r="360" spans="1:3" s="398" customFormat="1" x14ac:dyDescent="0.3">
      <c r="A360" s="372"/>
      <c r="B360" s="492"/>
      <c r="C360" s="363"/>
    </row>
    <row r="361" spans="1:3" s="398" customFormat="1" x14ac:dyDescent="0.3">
      <c r="A361" s="372"/>
      <c r="B361" s="492"/>
      <c r="C361" s="363"/>
    </row>
    <row r="362" spans="1:3" s="398" customFormat="1" x14ac:dyDescent="0.3">
      <c r="A362" s="372"/>
      <c r="B362" s="492"/>
      <c r="C362" s="363"/>
    </row>
    <row r="363" spans="1:3" s="398" customFormat="1" x14ac:dyDescent="0.3">
      <c r="A363" s="372"/>
      <c r="B363" s="492"/>
      <c r="C363" s="363"/>
    </row>
    <row r="364" spans="1:3" s="398" customFormat="1" x14ac:dyDescent="0.3">
      <c r="A364" s="372"/>
      <c r="B364" s="492"/>
      <c r="C364" s="363"/>
    </row>
    <row r="365" spans="1:3" s="398" customFormat="1" x14ac:dyDescent="0.3">
      <c r="A365" s="372"/>
      <c r="B365" s="492"/>
      <c r="C365" s="363"/>
    </row>
    <row r="366" spans="1:3" s="398" customFormat="1" ht="15.75" customHeight="1" x14ac:dyDescent="0.3">
      <c r="A366" s="372"/>
      <c r="B366" s="492"/>
      <c r="C366" s="363"/>
    </row>
    <row r="367" spans="1:3" s="398" customFormat="1" ht="15.75" customHeight="1" x14ac:dyDescent="0.3">
      <c r="A367" s="372"/>
      <c r="B367" s="492"/>
      <c r="C367" s="363"/>
    </row>
    <row r="368" spans="1:3" s="398" customFormat="1" ht="15.75" customHeight="1" x14ac:dyDescent="0.3">
      <c r="A368" s="372"/>
      <c r="B368" s="492"/>
      <c r="C368" s="363"/>
    </row>
    <row r="369" spans="1:3" s="398" customFormat="1" ht="15.75" customHeight="1" x14ac:dyDescent="0.3">
      <c r="A369" s="372"/>
      <c r="B369" s="492"/>
      <c r="C369" s="363"/>
    </row>
    <row r="370" spans="1:3" s="398" customFormat="1" ht="15.75" customHeight="1" x14ac:dyDescent="0.3">
      <c r="A370" s="372"/>
      <c r="B370" s="492"/>
      <c r="C370" s="363"/>
    </row>
    <row r="371" spans="1:3" s="398" customFormat="1" ht="15.75" customHeight="1" x14ac:dyDescent="0.3">
      <c r="A371" s="372"/>
      <c r="B371" s="492"/>
      <c r="C371" s="363"/>
    </row>
    <row r="372" spans="1:3" s="398" customFormat="1" ht="15.75" customHeight="1" x14ac:dyDescent="0.3">
      <c r="A372" s="372"/>
      <c r="B372" s="492"/>
      <c r="C372" s="363"/>
    </row>
    <row r="373" spans="1:3" s="398" customFormat="1" ht="15.75" customHeight="1" x14ac:dyDescent="0.3">
      <c r="A373" s="372"/>
      <c r="B373" s="492"/>
      <c r="C373" s="363"/>
    </row>
    <row r="374" spans="1:3" s="398" customFormat="1" ht="15.75" customHeight="1" x14ac:dyDescent="0.3">
      <c r="A374" s="372"/>
      <c r="B374" s="492"/>
      <c r="C374" s="363"/>
    </row>
    <row r="375" spans="1:3" s="398" customFormat="1" ht="15.75" customHeight="1" x14ac:dyDescent="0.3">
      <c r="A375" s="372"/>
      <c r="B375" s="492"/>
      <c r="C375" s="363"/>
    </row>
    <row r="376" spans="1:3" s="398" customFormat="1" ht="15.75" customHeight="1" x14ac:dyDescent="0.3">
      <c r="A376" s="372"/>
      <c r="B376" s="492"/>
      <c r="C376" s="363"/>
    </row>
    <row r="377" spans="1:3" s="398" customFormat="1" ht="15.75" customHeight="1" x14ac:dyDescent="0.3">
      <c r="A377" s="372"/>
      <c r="B377" s="492"/>
      <c r="C377" s="363"/>
    </row>
    <row r="378" spans="1:3" s="398" customFormat="1" ht="15.75" customHeight="1" x14ac:dyDescent="0.3">
      <c r="A378" s="372"/>
      <c r="B378" s="492"/>
      <c r="C378" s="363"/>
    </row>
    <row r="379" spans="1:3" s="398" customFormat="1" ht="15.75" customHeight="1" x14ac:dyDescent="0.3">
      <c r="A379" s="372"/>
      <c r="B379" s="492"/>
      <c r="C379" s="363"/>
    </row>
    <row r="380" spans="1:3" s="398" customFormat="1" ht="15.75" customHeight="1" x14ac:dyDescent="0.3">
      <c r="A380" s="372"/>
      <c r="B380" s="492"/>
      <c r="C380" s="363"/>
    </row>
    <row r="381" spans="1:3" s="398" customFormat="1" ht="15.75" customHeight="1" x14ac:dyDescent="0.3">
      <c r="A381" s="372"/>
      <c r="B381" s="492"/>
      <c r="C381" s="363"/>
    </row>
    <row r="382" spans="1:3" s="398" customFormat="1" ht="15.75" customHeight="1" x14ac:dyDescent="0.3">
      <c r="A382" s="372"/>
      <c r="B382" s="492"/>
      <c r="C382" s="363"/>
    </row>
    <row r="383" spans="1:3" s="398" customFormat="1" ht="15.75" customHeight="1" x14ac:dyDescent="0.3">
      <c r="A383" s="372"/>
      <c r="B383" s="492"/>
      <c r="C383" s="363"/>
    </row>
    <row r="384" spans="1:3" s="398" customFormat="1" ht="15.75" customHeight="1" x14ac:dyDescent="0.3">
      <c r="A384" s="372"/>
      <c r="B384" s="492"/>
      <c r="C384" s="363"/>
    </row>
    <row r="385" spans="1:3" s="398" customFormat="1" ht="15.75" customHeight="1" x14ac:dyDescent="0.3">
      <c r="A385" s="372"/>
      <c r="B385" s="492"/>
      <c r="C385" s="363"/>
    </row>
    <row r="386" spans="1:3" s="398" customFormat="1" ht="15.75" customHeight="1" x14ac:dyDescent="0.3">
      <c r="A386" s="372"/>
      <c r="B386" s="492"/>
      <c r="C386" s="363"/>
    </row>
    <row r="387" spans="1:3" s="398" customFormat="1" ht="15.75" customHeight="1" x14ac:dyDescent="0.3">
      <c r="A387" s="372"/>
      <c r="B387" s="492"/>
      <c r="C387" s="363"/>
    </row>
    <row r="388" spans="1:3" s="398" customFormat="1" ht="15.75" customHeight="1" x14ac:dyDescent="0.3">
      <c r="A388" s="372"/>
      <c r="B388" s="492"/>
      <c r="C388" s="363"/>
    </row>
    <row r="389" spans="1:3" s="398" customFormat="1" ht="15.75" customHeight="1" x14ac:dyDescent="0.3">
      <c r="A389" s="372"/>
      <c r="B389" s="492"/>
      <c r="C389" s="363"/>
    </row>
    <row r="390" spans="1:3" s="398" customFormat="1" ht="15.75" customHeight="1" x14ac:dyDescent="0.3">
      <c r="A390" s="372"/>
      <c r="B390" s="492"/>
      <c r="C390" s="363"/>
    </row>
    <row r="391" spans="1:3" s="398" customFormat="1" ht="15.75" customHeight="1" x14ac:dyDescent="0.3">
      <c r="A391" s="372"/>
      <c r="B391" s="492"/>
      <c r="C391" s="363"/>
    </row>
    <row r="392" spans="1:3" s="398" customFormat="1" ht="15.75" customHeight="1" x14ac:dyDescent="0.3">
      <c r="A392" s="372"/>
      <c r="B392" s="492"/>
      <c r="C392" s="363"/>
    </row>
    <row r="393" spans="1:3" s="398" customFormat="1" ht="15.75" customHeight="1" x14ac:dyDescent="0.3">
      <c r="A393" s="372"/>
      <c r="B393" s="492"/>
      <c r="C393" s="363"/>
    </row>
    <row r="394" spans="1:3" s="398" customFormat="1" ht="15.75" customHeight="1" x14ac:dyDescent="0.3">
      <c r="A394" s="372"/>
      <c r="B394" s="492"/>
      <c r="C394" s="363"/>
    </row>
    <row r="395" spans="1:3" s="398" customFormat="1" ht="15.75" customHeight="1" x14ac:dyDescent="0.3">
      <c r="A395" s="372"/>
      <c r="B395" s="492"/>
      <c r="C395" s="363"/>
    </row>
    <row r="396" spans="1:3" s="398" customFormat="1" ht="15.75" customHeight="1" x14ac:dyDescent="0.3">
      <c r="A396" s="372"/>
      <c r="B396" s="492"/>
      <c r="C396" s="363"/>
    </row>
    <row r="397" spans="1:3" s="398" customFormat="1" ht="15.75" customHeight="1" x14ac:dyDescent="0.3">
      <c r="A397" s="372"/>
      <c r="B397" s="492"/>
      <c r="C397" s="363"/>
    </row>
    <row r="398" spans="1:3" s="398" customFormat="1" ht="15.75" customHeight="1" x14ac:dyDescent="0.3">
      <c r="A398" s="372"/>
      <c r="B398" s="492"/>
      <c r="C398" s="363"/>
    </row>
    <row r="399" spans="1:3" s="398" customFormat="1" ht="15.75" customHeight="1" x14ac:dyDescent="0.3">
      <c r="A399" s="372"/>
      <c r="B399" s="492"/>
      <c r="C399" s="363"/>
    </row>
    <row r="400" spans="1:3" s="398" customFormat="1" ht="15.75" customHeight="1" x14ac:dyDescent="0.3">
      <c r="A400" s="372"/>
      <c r="B400" s="492"/>
      <c r="C400" s="363"/>
    </row>
    <row r="401" spans="1:3" s="398" customFormat="1" ht="15.75" customHeight="1" x14ac:dyDescent="0.3">
      <c r="A401" s="372"/>
      <c r="B401" s="492"/>
      <c r="C401" s="363"/>
    </row>
    <row r="402" spans="1:3" s="398" customFormat="1" ht="15.75" customHeight="1" x14ac:dyDescent="0.3">
      <c r="A402" s="372"/>
      <c r="B402" s="492"/>
      <c r="C402" s="363"/>
    </row>
    <row r="403" spans="1:3" s="398" customFormat="1" ht="15.75" customHeight="1" x14ac:dyDescent="0.3">
      <c r="A403" s="372"/>
      <c r="B403" s="492"/>
      <c r="C403" s="363"/>
    </row>
    <row r="404" spans="1:3" s="398" customFormat="1" ht="15.75" customHeight="1" x14ac:dyDescent="0.3">
      <c r="A404" s="372"/>
      <c r="B404" s="492"/>
      <c r="C404" s="363"/>
    </row>
    <row r="405" spans="1:3" s="398" customFormat="1" ht="15.75" customHeight="1" x14ac:dyDescent="0.3">
      <c r="A405" s="372"/>
      <c r="B405" s="492"/>
      <c r="C405" s="363"/>
    </row>
    <row r="406" spans="1:3" s="398" customFormat="1" ht="15.75" customHeight="1" x14ac:dyDescent="0.3">
      <c r="A406" s="372"/>
      <c r="B406" s="492"/>
      <c r="C406" s="363"/>
    </row>
    <row r="407" spans="1:3" s="398" customFormat="1" ht="15.75" customHeight="1" x14ac:dyDescent="0.3">
      <c r="A407" s="372"/>
      <c r="B407" s="492"/>
      <c r="C407" s="363"/>
    </row>
    <row r="408" spans="1:3" s="398" customFormat="1" ht="15.75" customHeight="1" x14ac:dyDescent="0.3">
      <c r="A408" s="372"/>
      <c r="B408" s="492"/>
      <c r="C408" s="363"/>
    </row>
    <row r="409" spans="1:3" s="398" customFormat="1" ht="15.75" customHeight="1" x14ac:dyDescent="0.3">
      <c r="A409" s="372"/>
      <c r="B409" s="492"/>
      <c r="C409" s="363"/>
    </row>
    <row r="410" spans="1:3" s="398" customFormat="1" ht="15.75" customHeight="1" x14ac:dyDescent="0.3">
      <c r="A410" s="372"/>
      <c r="B410" s="492"/>
      <c r="C410" s="363"/>
    </row>
    <row r="411" spans="1:3" s="398" customFormat="1" ht="15.75" customHeight="1" x14ac:dyDescent="0.3">
      <c r="A411" s="372"/>
      <c r="B411" s="492"/>
      <c r="C411" s="363"/>
    </row>
    <row r="412" spans="1:3" s="398" customFormat="1" ht="15.75" customHeight="1" x14ac:dyDescent="0.3">
      <c r="A412" s="372"/>
      <c r="B412" s="492"/>
      <c r="C412" s="363"/>
    </row>
    <row r="413" spans="1:3" s="398" customFormat="1" ht="15.75" customHeight="1" x14ac:dyDescent="0.3">
      <c r="A413" s="372"/>
      <c r="B413" s="492"/>
      <c r="C413" s="363"/>
    </row>
    <row r="414" spans="1:3" s="398" customFormat="1" ht="15.75" customHeight="1" x14ac:dyDescent="0.3">
      <c r="A414" s="372"/>
      <c r="B414" s="492"/>
      <c r="C414" s="363"/>
    </row>
    <row r="415" spans="1:3" s="398" customFormat="1" ht="15.75" customHeight="1" x14ac:dyDescent="0.3">
      <c r="A415" s="372"/>
      <c r="B415" s="492"/>
      <c r="C415" s="363"/>
    </row>
    <row r="416" spans="1:3" s="398" customFormat="1" ht="15.75" customHeight="1" x14ac:dyDescent="0.3">
      <c r="A416" s="372"/>
      <c r="B416" s="492"/>
      <c r="C416" s="363"/>
    </row>
    <row r="417" spans="1:3" s="398" customFormat="1" ht="15.75" customHeight="1" x14ac:dyDescent="0.3">
      <c r="A417" s="372"/>
      <c r="B417" s="492"/>
      <c r="C417" s="363"/>
    </row>
    <row r="418" spans="1:3" s="398" customFormat="1" ht="15.75" customHeight="1" x14ac:dyDescent="0.3">
      <c r="A418" s="372"/>
      <c r="B418" s="492"/>
      <c r="C418" s="363"/>
    </row>
    <row r="419" spans="1:3" s="398" customFormat="1" ht="15.75" customHeight="1" x14ac:dyDescent="0.3">
      <c r="A419" s="372"/>
      <c r="B419" s="492"/>
      <c r="C419" s="363"/>
    </row>
    <row r="420" spans="1:3" s="398" customFormat="1" ht="15.75" customHeight="1" x14ac:dyDescent="0.3">
      <c r="A420" s="372"/>
      <c r="B420" s="492"/>
      <c r="C420" s="363"/>
    </row>
    <row r="421" spans="1:3" s="398" customFormat="1" ht="15.75" customHeight="1" x14ac:dyDescent="0.3">
      <c r="A421" s="372"/>
      <c r="B421" s="492"/>
      <c r="C421" s="363"/>
    </row>
    <row r="422" spans="1:3" s="398" customFormat="1" ht="15.75" customHeight="1" x14ac:dyDescent="0.3">
      <c r="A422" s="372"/>
      <c r="B422" s="492"/>
      <c r="C422" s="363"/>
    </row>
    <row r="423" spans="1:3" s="398" customFormat="1" ht="15.75" customHeight="1" x14ac:dyDescent="0.3">
      <c r="A423" s="372"/>
      <c r="B423" s="492"/>
      <c r="C423" s="363"/>
    </row>
    <row r="424" spans="1:3" s="398" customFormat="1" ht="15.75" customHeight="1" x14ac:dyDescent="0.3">
      <c r="A424" s="372"/>
      <c r="B424" s="492"/>
      <c r="C424" s="363"/>
    </row>
    <row r="425" spans="1:3" s="398" customFormat="1" ht="15.75" customHeight="1" x14ac:dyDescent="0.3">
      <c r="A425" s="372"/>
      <c r="B425" s="492"/>
      <c r="C425" s="363"/>
    </row>
    <row r="426" spans="1:3" s="398" customFormat="1" ht="15.75" customHeight="1" x14ac:dyDescent="0.3">
      <c r="A426" s="372"/>
      <c r="B426" s="492"/>
      <c r="C426" s="363"/>
    </row>
    <row r="427" spans="1:3" s="398" customFormat="1" ht="15.75" customHeight="1" x14ac:dyDescent="0.3">
      <c r="A427" s="372"/>
      <c r="B427" s="492"/>
      <c r="C427" s="363"/>
    </row>
    <row r="428" spans="1:3" s="398" customFormat="1" ht="15.75" customHeight="1" x14ac:dyDescent="0.3">
      <c r="A428" s="372"/>
      <c r="B428" s="492"/>
      <c r="C428" s="363"/>
    </row>
    <row r="429" spans="1:3" s="398" customFormat="1" ht="15.75" customHeight="1" x14ac:dyDescent="0.3">
      <c r="A429" s="372"/>
      <c r="B429" s="492"/>
      <c r="C429" s="363"/>
    </row>
    <row r="430" spans="1:3" s="398" customFormat="1" ht="15.75" customHeight="1" x14ac:dyDescent="0.3">
      <c r="A430" s="372"/>
      <c r="B430" s="492"/>
      <c r="C430" s="363"/>
    </row>
    <row r="431" spans="1:3" s="398" customFormat="1" ht="15.75" customHeight="1" x14ac:dyDescent="0.3">
      <c r="A431" s="372"/>
      <c r="B431" s="492"/>
      <c r="C431" s="363"/>
    </row>
    <row r="432" spans="1:3" s="398" customFormat="1" ht="15.75" customHeight="1" x14ac:dyDescent="0.3">
      <c r="A432" s="372"/>
      <c r="B432" s="492"/>
      <c r="C432" s="363"/>
    </row>
    <row r="433" spans="1:3" s="398" customFormat="1" ht="15.75" customHeight="1" x14ac:dyDescent="0.3">
      <c r="A433" s="372"/>
      <c r="B433" s="492"/>
      <c r="C433" s="363"/>
    </row>
    <row r="434" spans="1:3" s="398" customFormat="1" ht="15.75" customHeight="1" x14ac:dyDescent="0.3">
      <c r="A434" s="372"/>
      <c r="B434" s="492"/>
      <c r="C434" s="363"/>
    </row>
    <row r="435" spans="1:3" s="398" customFormat="1" ht="15.75" customHeight="1" x14ac:dyDescent="0.3">
      <c r="A435" s="372"/>
      <c r="B435" s="492"/>
      <c r="C435" s="363"/>
    </row>
    <row r="436" spans="1:3" s="398" customFormat="1" ht="15.75" customHeight="1" x14ac:dyDescent="0.3">
      <c r="A436" s="372"/>
      <c r="B436" s="492"/>
      <c r="C436" s="363"/>
    </row>
    <row r="437" spans="1:3" s="398" customFormat="1" ht="15.75" customHeight="1" x14ac:dyDescent="0.3">
      <c r="A437" s="372"/>
      <c r="B437" s="492"/>
      <c r="C437" s="363"/>
    </row>
    <row r="438" spans="1:3" s="398" customFormat="1" ht="15.75" customHeight="1" x14ac:dyDescent="0.3">
      <c r="A438" s="372"/>
      <c r="B438" s="492"/>
      <c r="C438" s="363"/>
    </row>
    <row r="439" spans="1:3" s="398" customFormat="1" ht="15.75" customHeight="1" x14ac:dyDescent="0.3">
      <c r="A439" s="372"/>
      <c r="B439" s="492"/>
      <c r="C439" s="363"/>
    </row>
    <row r="440" spans="1:3" s="398" customFormat="1" ht="15.75" customHeight="1" x14ac:dyDescent="0.3">
      <c r="A440" s="372"/>
      <c r="B440" s="492"/>
      <c r="C440" s="363"/>
    </row>
    <row r="441" spans="1:3" s="398" customFormat="1" ht="15.75" customHeight="1" x14ac:dyDescent="0.3">
      <c r="A441" s="372"/>
      <c r="B441" s="492"/>
      <c r="C441" s="363"/>
    </row>
    <row r="442" spans="1:3" s="398" customFormat="1" ht="15.75" customHeight="1" x14ac:dyDescent="0.3">
      <c r="A442" s="372"/>
      <c r="B442" s="492"/>
      <c r="C442" s="363"/>
    </row>
    <row r="443" spans="1:3" s="398" customFormat="1" ht="15.75" customHeight="1" x14ac:dyDescent="0.3">
      <c r="A443" s="372"/>
      <c r="B443" s="492"/>
      <c r="C443" s="363"/>
    </row>
    <row r="444" spans="1:3" s="398" customFormat="1" ht="15.75" customHeight="1" x14ac:dyDescent="0.3">
      <c r="A444" s="372"/>
      <c r="B444" s="492"/>
      <c r="C444" s="363"/>
    </row>
    <row r="445" spans="1:3" ht="15.75" customHeight="1" x14ac:dyDescent="0.3"/>
    <row r="446" spans="1:3" ht="15.75" customHeight="1" x14ac:dyDescent="0.3"/>
    <row r="447" spans="1:3" ht="15.75" customHeight="1" x14ac:dyDescent="0.3"/>
    <row r="448" spans="1:3"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row r="1054" ht="15.75" customHeight="1" x14ac:dyDescent="0.3"/>
    <row r="1055" ht="15.75" customHeight="1" x14ac:dyDescent="0.3"/>
    <row r="1056" ht="15.75" customHeight="1" x14ac:dyDescent="0.3"/>
    <row r="1057" ht="15.75" customHeight="1" x14ac:dyDescent="0.3"/>
    <row r="1058" ht="15.75" customHeight="1" x14ac:dyDescent="0.3"/>
    <row r="1059" ht="15.75" customHeight="1" x14ac:dyDescent="0.3"/>
    <row r="1060" ht="15.75" customHeight="1" x14ac:dyDescent="0.3"/>
    <row r="1061" ht="15.75" customHeight="1" x14ac:dyDescent="0.3"/>
    <row r="1062" ht="15.75" customHeight="1" x14ac:dyDescent="0.3"/>
    <row r="1063" ht="15.75" customHeight="1" x14ac:dyDescent="0.3"/>
    <row r="1064" ht="15.75" customHeight="1" x14ac:dyDescent="0.3"/>
    <row r="1065" ht="15.75" customHeight="1" x14ac:dyDescent="0.3"/>
    <row r="1066" ht="15.75" customHeight="1" x14ac:dyDescent="0.3"/>
    <row r="1067" ht="15.75" customHeight="1" x14ac:dyDescent="0.3"/>
    <row r="1068" ht="15.75" customHeight="1" x14ac:dyDescent="0.3"/>
    <row r="1069" ht="15.75" customHeight="1" x14ac:dyDescent="0.3"/>
    <row r="1070" ht="15.75" customHeight="1" x14ac:dyDescent="0.3"/>
    <row r="1071" ht="15.75" customHeight="1" x14ac:dyDescent="0.3"/>
    <row r="1072" ht="15.75" customHeight="1" x14ac:dyDescent="0.3"/>
    <row r="1073" ht="15.75" customHeight="1" x14ac:dyDescent="0.3"/>
    <row r="1074" ht="15.75" customHeight="1" x14ac:dyDescent="0.3"/>
    <row r="1075" ht="15.75" customHeight="1" x14ac:dyDescent="0.3"/>
    <row r="1076" ht="15.75" customHeight="1" x14ac:dyDescent="0.3"/>
    <row r="1077" ht="15.75" customHeight="1" x14ac:dyDescent="0.3"/>
    <row r="1078" ht="15.75" customHeight="1" x14ac:dyDescent="0.3"/>
    <row r="1079" ht="15.75" customHeight="1" x14ac:dyDescent="0.3"/>
    <row r="1080" ht="15.75" customHeight="1" x14ac:dyDescent="0.3"/>
    <row r="1081" ht="15.75" customHeight="1" x14ac:dyDescent="0.3"/>
    <row r="1082" ht="15.75" customHeight="1" x14ac:dyDescent="0.3"/>
    <row r="1083" ht="15.75" customHeight="1" x14ac:dyDescent="0.3"/>
    <row r="1084" ht="15.75" customHeight="1" x14ac:dyDescent="0.3"/>
    <row r="1085" ht="15.75" customHeight="1" x14ac:dyDescent="0.3"/>
    <row r="1086" ht="15.75" customHeight="1" x14ac:dyDescent="0.3"/>
    <row r="1087" ht="15.75" customHeight="1" x14ac:dyDescent="0.3"/>
    <row r="1088" ht="15.75" customHeight="1" x14ac:dyDescent="0.3"/>
    <row r="1089" ht="15.75" customHeight="1" x14ac:dyDescent="0.3"/>
    <row r="1090" ht="15.75" customHeight="1" x14ac:dyDescent="0.3"/>
    <row r="1091" ht="15.75" customHeight="1" x14ac:dyDescent="0.3"/>
    <row r="1092" ht="15.75" customHeight="1" x14ac:dyDescent="0.3"/>
    <row r="1093" ht="15.75" customHeight="1" x14ac:dyDescent="0.3"/>
    <row r="1094" ht="15.75" customHeight="1" x14ac:dyDescent="0.3"/>
    <row r="1095" ht="15.75" customHeight="1" x14ac:dyDescent="0.3"/>
    <row r="1096" ht="15.75" customHeight="1" x14ac:dyDescent="0.3"/>
    <row r="1097" ht="15.75" customHeight="1" x14ac:dyDescent="0.3"/>
    <row r="1098" ht="15.75" customHeight="1" x14ac:dyDescent="0.3"/>
    <row r="1099" ht="15.75" customHeight="1" x14ac:dyDescent="0.3"/>
    <row r="1100" ht="15.75" customHeight="1" x14ac:dyDescent="0.3"/>
    <row r="1101" ht="15.75" customHeight="1" x14ac:dyDescent="0.3"/>
    <row r="1102" ht="15.75" customHeight="1" x14ac:dyDescent="0.3"/>
    <row r="1103" ht="15.75" customHeight="1" x14ac:dyDescent="0.3"/>
    <row r="1104" ht="15.75" customHeight="1" x14ac:dyDescent="0.3"/>
    <row r="1105" ht="15.75" customHeight="1" x14ac:dyDescent="0.3"/>
    <row r="1106" ht="15.75" customHeight="1" x14ac:dyDescent="0.3"/>
    <row r="1107" ht="15.75" customHeight="1" x14ac:dyDescent="0.3"/>
    <row r="1108" ht="15.75" customHeight="1" x14ac:dyDescent="0.3"/>
    <row r="1109" ht="15.75" customHeight="1" x14ac:dyDescent="0.3"/>
    <row r="1110" ht="15.75" customHeight="1" x14ac:dyDescent="0.3"/>
    <row r="1111" ht="15.75" customHeight="1" x14ac:dyDescent="0.3"/>
    <row r="1112" ht="15.75" customHeight="1" x14ac:dyDescent="0.3"/>
    <row r="1113" ht="15.75" customHeight="1" x14ac:dyDescent="0.3"/>
    <row r="1114" ht="15.75" customHeight="1" x14ac:dyDescent="0.3"/>
    <row r="1115" ht="15.75" customHeight="1" x14ac:dyDescent="0.3"/>
    <row r="1116" ht="15.75" customHeight="1" x14ac:dyDescent="0.3"/>
    <row r="1117" ht="15.75" customHeight="1" x14ac:dyDescent="0.3"/>
    <row r="1118" ht="15.75" customHeight="1" x14ac:dyDescent="0.3"/>
    <row r="1119" ht="15.75" customHeight="1" x14ac:dyDescent="0.3"/>
    <row r="1120" ht="15.75" customHeight="1" x14ac:dyDescent="0.3"/>
    <row r="1121" ht="15.75" customHeight="1" x14ac:dyDescent="0.3"/>
    <row r="1122" ht="15.75" customHeight="1" x14ac:dyDescent="0.3"/>
    <row r="1123" ht="15.75" customHeight="1" x14ac:dyDescent="0.3"/>
    <row r="1124" ht="15.75" customHeight="1" x14ac:dyDescent="0.3"/>
    <row r="1125" ht="15.75" customHeight="1" x14ac:dyDescent="0.3"/>
    <row r="1126" ht="15.75" customHeight="1" x14ac:dyDescent="0.3"/>
    <row r="1127" ht="15.75" customHeight="1" x14ac:dyDescent="0.3"/>
    <row r="1128" ht="15.75" customHeight="1" x14ac:dyDescent="0.3"/>
    <row r="1129" ht="15.75" customHeight="1" x14ac:dyDescent="0.3"/>
    <row r="1130" ht="15.75" customHeight="1" x14ac:dyDescent="0.3"/>
    <row r="1131" ht="15.75" customHeight="1" x14ac:dyDescent="0.3"/>
    <row r="1132" ht="15.75" customHeight="1" x14ac:dyDescent="0.3"/>
    <row r="1133" ht="15.75" customHeight="1" x14ac:dyDescent="0.3"/>
    <row r="1134" ht="15.75" customHeight="1" x14ac:dyDescent="0.3"/>
    <row r="1135" ht="15.75" customHeight="1" x14ac:dyDescent="0.3"/>
    <row r="1136" ht="15.75" customHeight="1" x14ac:dyDescent="0.3"/>
    <row r="1137" ht="15.75" customHeight="1" x14ac:dyDescent="0.3"/>
    <row r="1138" ht="15.75" customHeight="1" x14ac:dyDescent="0.3"/>
    <row r="1139" ht="15.75" customHeight="1" x14ac:dyDescent="0.3"/>
    <row r="1140" ht="15.75" customHeight="1" x14ac:dyDescent="0.3"/>
    <row r="1141" ht="15.75" customHeight="1" x14ac:dyDescent="0.3"/>
    <row r="1142" ht="15.75" customHeight="1" x14ac:dyDescent="0.3"/>
    <row r="1143" ht="15.75" customHeight="1" x14ac:dyDescent="0.3"/>
    <row r="1144" ht="15.75" customHeight="1" x14ac:dyDescent="0.3"/>
    <row r="1145" ht="15.75" customHeight="1" x14ac:dyDescent="0.3"/>
    <row r="1146" ht="15.75" customHeight="1" x14ac:dyDescent="0.3"/>
    <row r="1147" ht="15.75" customHeight="1" x14ac:dyDescent="0.3"/>
    <row r="1148" ht="15.75" customHeight="1" x14ac:dyDescent="0.3"/>
    <row r="1149" ht="15.75" customHeight="1" x14ac:dyDescent="0.3"/>
    <row r="1150" ht="15.75" customHeight="1" x14ac:dyDescent="0.3"/>
    <row r="1151" ht="15.75" customHeight="1" x14ac:dyDescent="0.3"/>
    <row r="1152" ht="15.75" customHeight="1" x14ac:dyDescent="0.3"/>
    <row r="1153" ht="15.75" customHeight="1" x14ac:dyDescent="0.3"/>
    <row r="1154" ht="15.75" customHeight="1" x14ac:dyDescent="0.3"/>
    <row r="1155" ht="15.75" customHeight="1" x14ac:dyDescent="0.3"/>
    <row r="1156" ht="15.75" customHeight="1" x14ac:dyDescent="0.3"/>
    <row r="1157" ht="15.75" customHeight="1" x14ac:dyDescent="0.3"/>
    <row r="1158" ht="15.75" customHeight="1" x14ac:dyDescent="0.3"/>
    <row r="1159" ht="15.75" customHeight="1" x14ac:dyDescent="0.3"/>
    <row r="1160" ht="15.75" customHeight="1" x14ac:dyDescent="0.3"/>
    <row r="1161" ht="15.75" customHeight="1" x14ac:dyDescent="0.3"/>
    <row r="1162" ht="15.75" customHeight="1" x14ac:dyDescent="0.3"/>
    <row r="1163" ht="15.75" customHeight="1" x14ac:dyDescent="0.3"/>
    <row r="1164" ht="15.75" customHeight="1" x14ac:dyDescent="0.3"/>
    <row r="1165" ht="15.75" customHeight="1" x14ac:dyDescent="0.3"/>
    <row r="1166" ht="15.75" customHeight="1" x14ac:dyDescent="0.3"/>
    <row r="1167" ht="15.75" customHeight="1" x14ac:dyDescent="0.3"/>
    <row r="1168" ht="15.75" customHeight="1" x14ac:dyDescent="0.3"/>
    <row r="1169" ht="15.75" customHeight="1" x14ac:dyDescent="0.3"/>
    <row r="1170" ht="15.75" customHeight="1" x14ac:dyDescent="0.3"/>
    <row r="1171" ht="15.75" customHeight="1" x14ac:dyDescent="0.3"/>
    <row r="1172" ht="15.75" customHeight="1" x14ac:dyDescent="0.3"/>
    <row r="1173" ht="15.75" customHeight="1" x14ac:dyDescent="0.3"/>
    <row r="1174" ht="15.75" customHeight="1" x14ac:dyDescent="0.3"/>
    <row r="1175" ht="15.75" customHeight="1" x14ac:dyDescent="0.3"/>
    <row r="1176" ht="15.75" customHeight="1" x14ac:dyDescent="0.3"/>
    <row r="1177" ht="15.75" customHeight="1" x14ac:dyDescent="0.3"/>
    <row r="1178" ht="15.75" customHeight="1" x14ac:dyDescent="0.3"/>
    <row r="1179" ht="15.75" customHeight="1" x14ac:dyDescent="0.3"/>
    <row r="1180" ht="15.75" customHeight="1" x14ac:dyDescent="0.3"/>
    <row r="1181" ht="15.75" customHeight="1" x14ac:dyDescent="0.3"/>
    <row r="1182" ht="15.75" customHeight="1" x14ac:dyDescent="0.3"/>
    <row r="1183" ht="15.75" customHeight="1" x14ac:dyDescent="0.3"/>
    <row r="1184" ht="15.75" customHeight="1" x14ac:dyDescent="0.3"/>
    <row r="1185" ht="15.75" customHeight="1" x14ac:dyDescent="0.3"/>
    <row r="1186" ht="15.75" customHeight="1" x14ac:dyDescent="0.3"/>
    <row r="1187" ht="15.75" customHeight="1" x14ac:dyDescent="0.3"/>
    <row r="1188" ht="15.75" customHeight="1" x14ac:dyDescent="0.3"/>
    <row r="1189" ht="15.75" customHeight="1" x14ac:dyDescent="0.3"/>
    <row r="1190" ht="15.75" customHeight="1" x14ac:dyDescent="0.3"/>
    <row r="1191" ht="15.75" customHeight="1" x14ac:dyDescent="0.3"/>
    <row r="1192" ht="15.75" customHeight="1" x14ac:dyDescent="0.3"/>
    <row r="1193" ht="15.75" customHeight="1" x14ac:dyDescent="0.3"/>
    <row r="1194" ht="15.75" customHeight="1" x14ac:dyDescent="0.3"/>
    <row r="1195" ht="15.75" customHeight="1" x14ac:dyDescent="0.3"/>
    <row r="1196" ht="15.75" customHeight="1" x14ac:dyDescent="0.3"/>
    <row r="1197" ht="15.75" customHeight="1" x14ac:dyDescent="0.3"/>
    <row r="1198" ht="15.75" customHeight="1" x14ac:dyDescent="0.3"/>
    <row r="1199" ht="15.75" customHeight="1" x14ac:dyDescent="0.3"/>
    <row r="1200" ht="15.75" customHeight="1" x14ac:dyDescent="0.3"/>
    <row r="1201" ht="15.75" customHeight="1" x14ac:dyDescent="0.3"/>
    <row r="1202" ht="15.75" customHeight="1" x14ac:dyDescent="0.3"/>
    <row r="1203" ht="15.75" customHeight="1" x14ac:dyDescent="0.3"/>
    <row r="1204" ht="15.75" customHeight="1" x14ac:dyDescent="0.3"/>
    <row r="1205" ht="15.75" customHeight="1" x14ac:dyDescent="0.3"/>
    <row r="1206" ht="15.75" customHeight="1" x14ac:dyDescent="0.3"/>
    <row r="1207" ht="15.75" customHeight="1" x14ac:dyDescent="0.3"/>
    <row r="1208" ht="15.75" customHeight="1" x14ac:dyDescent="0.3"/>
    <row r="1209" ht="15.75" customHeight="1" x14ac:dyDescent="0.3"/>
    <row r="1210" ht="15.75" customHeight="1" x14ac:dyDescent="0.3"/>
    <row r="1211" ht="15.75" customHeight="1" x14ac:dyDescent="0.3"/>
    <row r="1212" ht="15.75" customHeight="1" x14ac:dyDescent="0.3"/>
    <row r="1213" ht="15.75" customHeight="1" x14ac:dyDescent="0.3"/>
    <row r="1214" ht="15.75" customHeight="1" x14ac:dyDescent="0.3"/>
    <row r="1215" ht="15.75" customHeight="1" x14ac:dyDescent="0.3"/>
    <row r="1216" ht="15.75" customHeight="1" x14ac:dyDescent="0.3"/>
    <row r="1217" ht="15.75" customHeight="1" x14ac:dyDescent="0.3"/>
    <row r="1218" ht="15.75" customHeight="1" x14ac:dyDescent="0.3"/>
    <row r="1219" ht="15.75" customHeight="1" x14ac:dyDescent="0.3"/>
    <row r="1220" ht="15.75" customHeight="1" x14ac:dyDescent="0.3"/>
    <row r="1221" ht="15.75" customHeight="1" x14ac:dyDescent="0.3"/>
    <row r="1222" ht="15.75" customHeight="1" x14ac:dyDescent="0.3"/>
    <row r="1223" ht="15.75" customHeight="1" x14ac:dyDescent="0.3"/>
    <row r="1224" ht="15.75" customHeight="1" x14ac:dyDescent="0.3"/>
    <row r="1225" ht="15.75" customHeight="1" x14ac:dyDescent="0.3"/>
    <row r="1226" ht="15.75" customHeight="1" x14ac:dyDescent="0.3"/>
    <row r="1227" ht="15.75" customHeight="1" x14ac:dyDescent="0.3"/>
    <row r="1228" ht="15.75" customHeight="1" x14ac:dyDescent="0.3"/>
    <row r="1229" ht="15.75" customHeight="1" x14ac:dyDescent="0.3"/>
    <row r="1230" ht="15.75" customHeight="1" x14ac:dyDescent="0.3"/>
    <row r="1231" ht="15.75" customHeight="1" x14ac:dyDescent="0.3"/>
    <row r="1232" ht="15.75" customHeight="1" x14ac:dyDescent="0.3"/>
    <row r="1233" ht="15.75" customHeight="1" x14ac:dyDescent="0.3"/>
    <row r="1234" ht="15.75" customHeight="1" x14ac:dyDescent="0.3"/>
    <row r="1235" ht="15.75" customHeight="1" x14ac:dyDescent="0.3"/>
    <row r="1236" ht="15.75" customHeight="1" x14ac:dyDescent="0.3"/>
    <row r="1237" ht="15.75" customHeight="1" x14ac:dyDescent="0.3"/>
    <row r="1238" ht="15.75" customHeight="1" x14ac:dyDescent="0.3"/>
    <row r="1239" ht="15.75" customHeight="1" x14ac:dyDescent="0.3"/>
    <row r="1240" ht="15.75" customHeight="1" x14ac:dyDescent="0.3"/>
    <row r="1241" ht="15.75" customHeight="1" x14ac:dyDescent="0.3"/>
    <row r="1242" ht="15.75" customHeight="1" x14ac:dyDescent="0.3"/>
    <row r="1243" ht="15.75" customHeight="1" x14ac:dyDescent="0.3"/>
    <row r="1244" ht="15.75" customHeight="1" x14ac:dyDescent="0.3"/>
    <row r="1245" ht="15.75" customHeight="1" x14ac:dyDescent="0.3"/>
    <row r="1246" ht="15.75" customHeight="1" x14ac:dyDescent="0.3"/>
    <row r="1247" ht="15.75" customHeight="1" x14ac:dyDescent="0.3"/>
    <row r="1248" ht="15.75" customHeight="1" x14ac:dyDescent="0.3"/>
    <row r="1249" ht="15.75" customHeight="1" x14ac:dyDescent="0.3"/>
    <row r="1250" ht="15.75" customHeight="1" x14ac:dyDescent="0.3"/>
    <row r="1251" ht="15.75" customHeight="1" x14ac:dyDescent="0.3"/>
    <row r="1252" ht="15.75" customHeight="1" x14ac:dyDescent="0.3"/>
    <row r="1253" ht="15.75" customHeight="1" x14ac:dyDescent="0.3"/>
    <row r="1254" ht="15.75" customHeight="1" x14ac:dyDescent="0.3"/>
    <row r="1255" ht="15.75" customHeight="1" x14ac:dyDescent="0.3"/>
    <row r="1256" ht="15.75" customHeight="1" x14ac:dyDescent="0.3"/>
    <row r="1257" ht="15.75" customHeight="1" x14ac:dyDescent="0.3"/>
    <row r="1258" ht="15.75" customHeight="1" x14ac:dyDescent="0.3"/>
    <row r="1259" ht="15.75" customHeight="1" x14ac:dyDescent="0.3"/>
    <row r="1260" ht="15.75" customHeight="1" x14ac:dyDescent="0.3"/>
    <row r="1261" ht="15.75" customHeight="1" x14ac:dyDescent="0.3"/>
    <row r="1262" ht="15.75" customHeight="1" x14ac:dyDescent="0.3"/>
    <row r="1263" ht="15.75" customHeight="1" x14ac:dyDescent="0.3"/>
    <row r="1264" ht="15.75" customHeight="1" x14ac:dyDescent="0.3"/>
    <row r="1265" ht="15.75" customHeight="1" x14ac:dyDescent="0.3"/>
    <row r="1266" ht="15.75" customHeight="1" x14ac:dyDescent="0.3"/>
    <row r="1267" ht="15.75" customHeight="1" x14ac:dyDescent="0.3"/>
    <row r="1268" ht="15.75" customHeight="1" x14ac:dyDescent="0.3"/>
    <row r="1269" ht="15.75" customHeight="1" x14ac:dyDescent="0.3"/>
    <row r="1270" ht="15.75" customHeight="1" x14ac:dyDescent="0.3"/>
    <row r="1271" ht="15.75" customHeight="1" x14ac:dyDescent="0.3"/>
    <row r="1272" ht="15.75" customHeight="1" x14ac:dyDescent="0.3"/>
    <row r="1273" ht="15.75" customHeight="1" x14ac:dyDescent="0.3"/>
    <row r="1274" ht="15.75" customHeight="1" x14ac:dyDescent="0.3"/>
    <row r="1275" ht="15.75" customHeight="1" x14ac:dyDescent="0.3"/>
    <row r="1276" ht="15.75" customHeight="1" x14ac:dyDescent="0.3"/>
    <row r="1277" ht="15.75" customHeight="1" x14ac:dyDescent="0.3"/>
    <row r="1278" ht="15.75" customHeight="1" x14ac:dyDescent="0.3"/>
    <row r="1279" ht="15.75" customHeight="1" x14ac:dyDescent="0.3"/>
    <row r="1280" ht="15.75" customHeight="1" x14ac:dyDescent="0.3"/>
    <row r="1281" ht="15.75" customHeight="1" x14ac:dyDescent="0.3"/>
    <row r="1282" ht="15.75" customHeight="1" x14ac:dyDescent="0.3"/>
    <row r="1283" ht="15.75" customHeight="1" x14ac:dyDescent="0.3"/>
    <row r="1284" ht="15.75" customHeight="1" x14ac:dyDescent="0.3"/>
    <row r="1285" ht="15.75" customHeight="1" x14ac:dyDescent="0.3"/>
    <row r="1286" ht="15.75" customHeight="1" x14ac:dyDescent="0.3"/>
    <row r="1287" ht="15.75" customHeight="1" x14ac:dyDescent="0.3"/>
    <row r="1288" ht="15.75" customHeight="1" x14ac:dyDescent="0.3"/>
    <row r="1289" ht="15.75" customHeight="1" x14ac:dyDescent="0.3"/>
    <row r="1290" ht="15.75" customHeight="1" x14ac:dyDescent="0.3"/>
    <row r="1291" ht="15.75" customHeight="1" x14ac:dyDescent="0.3"/>
    <row r="1292" ht="15.75" customHeight="1" x14ac:dyDescent="0.3"/>
    <row r="1293" ht="15.75" customHeight="1" x14ac:dyDescent="0.3"/>
    <row r="1294" ht="15.75" customHeight="1" x14ac:dyDescent="0.3"/>
    <row r="1295" ht="15.75" customHeight="1" x14ac:dyDescent="0.3"/>
    <row r="1296" ht="15.75" customHeight="1" x14ac:dyDescent="0.3"/>
    <row r="1297" ht="15.75" customHeight="1" x14ac:dyDescent="0.3"/>
    <row r="1298" ht="15.75" customHeight="1" x14ac:dyDescent="0.3"/>
    <row r="1299" ht="15.75" customHeight="1" x14ac:dyDescent="0.3"/>
    <row r="1300" ht="15.75" customHeight="1" x14ac:dyDescent="0.3"/>
    <row r="1301" ht="15.75" customHeight="1" x14ac:dyDescent="0.3"/>
    <row r="1302" ht="15.75" customHeight="1" x14ac:dyDescent="0.3"/>
    <row r="1303" ht="15.75" customHeight="1" x14ac:dyDescent="0.3"/>
    <row r="1304" ht="15.75" customHeight="1" x14ac:dyDescent="0.3"/>
    <row r="1305" ht="15.75" customHeight="1" x14ac:dyDescent="0.3"/>
    <row r="1306" ht="15.75" customHeight="1" x14ac:dyDescent="0.3"/>
    <row r="1307" ht="15.75" customHeight="1" x14ac:dyDescent="0.3"/>
    <row r="1308" ht="15.75" customHeight="1" x14ac:dyDescent="0.3"/>
    <row r="1309" ht="15.75" customHeight="1" x14ac:dyDescent="0.3"/>
    <row r="1310" ht="15.75" customHeight="1" x14ac:dyDescent="0.3"/>
    <row r="1311" ht="15.75" customHeight="1" x14ac:dyDescent="0.3"/>
    <row r="1312" ht="15.75" customHeight="1" x14ac:dyDescent="0.3"/>
    <row r="1313" ht="15.75" customHeight="1" x14ac:dyDescent="0.3"/>
    <row r="1314" ht="15.75" customHeight="1" x14ac:dyDescent="0.3"/>
    <row r="1315" ht="15.75" customHeight="1" x14ac:dyDescent="0.3"/>
    <row r="1316" ht="15.75" customHeight="1" x14ac:dyDescent="0.3"/>
    <row r="1317" ht="15.75" customHeight="1" x14ac:dyDescent="0.3"/>
    <row r="1318" ht="15.75" customHeight="1" x14ac:dyDescent="0.3"/>
    <row r="1319" ht="15.75" customHeight="1" x14ac:dyDescent="0.3"/>
    <row r="1320" ht="15.75" customHeight="1" x14ac:dyDescent="0.3"/>
    <row r="1321" ht="15.75" customHeight="1" x14ac:dyDescent="0.3"/>
    <row r="1322" ht="15.75" customHeight="1" x14ac:dyDescent="0.3"/>
    <row r="1323" ht="15.75" customHeight="1" x14ac:dyDescent="0.3"/>
    <row r="1324" ht="15.75" customHeight="1" x14ac:dyDescent="0.3"/>
    <row r="1325" ht="15.75" customHeight="1" x14ac:dyDescent="0.3"/>
    <row r="1326" ht="15.75" customHeight="1" x14ac:dyDescent="0.3"/>
    <row r="1327" ht="15.75" customHeight="1" x14ac:dyDescent="0.3"/>
    <row r="1328" ht="15.75" customHeight="1" x14ac:dyDescent="0.3"/>
    <row r="1329" ht="15.75" customHeight="1" x14ac:dyDescent="0.3"/>
    <row r="1330" ht="15.75" customHeight="1" x14ac:dyDescent="0.3"/>
    <row r="1331" ht="15.75" customHeight="1" x14ac:dyDescent="0.3"/>
    <row r="1332" ht="15.75" customHeight="1" x14ac:dyDescent="0.3"/>
    <row r="1333" ht="15.75" customHeight="1" x14ac:dyDescent="0.3"/>
    <row r="1334" ht="15.75" customHeight="1" x14ac:dyDescent="0.3"/>
    <row r="1335" ht="15.75" customHeight="1" x14ac:dyDescent="0.3"/>
    <row r="1336" ht="15.75" customHeight="1" x14ac:dyDescent="0.3"/>
    <row r="1337" ht="15.75" customHeight="1" x14ac:dyDescent="0.3"/>
    <row r="1338" ht="15.75" customHeight="1" x14ac:dyDescent="0.3"/>
    <row r="1339" ht="15.75" customHeight="1" x14ac:dyDescent="0.3"/>
    <row r="1340" ht="15.75" customHeight="1" x14ac:dyDescent="0.3"/>
    <row r="1341" ht="15.75" customHeight="1" x14ac:dyDescent="0.3"/>
    <row r="1342" ht="15.75" customHeight="1" x14ac:dyDescent="0.3"/>
    <row r="1343" ht="15.75" customHeight="1" x14ac:dyDescent="0.3"/>
    <row r="1344" ht="15.75" customHeight="1" x14ac:dyDescent="0.3"/>
    <row r="1345" ht="15.75" customHeight="1" x14ac:dyDescent="0.3"/>
    <row r="1346" ht="15.75" customHeight="1" x14ac:dyDescent="0.3"/>
    <row r="1347" ht="15.75" customHeight="1" x14ac:dyDescent="0.3"/>
    <row r="1348" ht="15.75" customHeight="1" x14ac:dyDescent="0.3"/>
    <row r="1349" ht="15.75" customHeight="1" x14ac:dyDescent="0.3"/>
    <row r="1350" ht="15.75" customHeight="1" x14ac:dyDescent="0.3"/>
    <row r="1351" ht="15.75" customHeight="1" x14ac:dyDescent="0.3"/>
    <row r="1352" ht="15.75" customHeight="1" x14ac:dyDescent="0.3"/>
    <row r="1353" ht="15.75" customHeight="1" x14ac:dyDescent="0.3"/>
    <row r="1354" ht="15.75" customHeight="1" x14ac:dyDescent="0.3"/>
    <row r="1355" ht="15.75" customHeight="1" x14ac:dyDescent="0.3"/>
    <row r="1356" ht="15.75" customHeight="1" x14ac:dyDescent="0.3"/>
    <row r="1357" ht="15.75" customHeight="1" x14ac:dyDescent="0.3"/>
    <row r="1358" ht="15.75" customHeight="1" x14ac:dyDescent="0.3"/>
    <row r="1359" ht="15.75" customHeight="1" x14ac:dyDescent="0.3"/>
    <row r="1360" ht="15.75" customHeight="1" x14ac:dyDescent="0.3"/>
    <row r="1361" ht="15.75" customHeight="1" x14ac:dyDescent="0.3"/>
    <row r="1362" ht="15.75" customHeight="1" x14ac:dyDescent="0.3"/>
    <row r="1363" ht="15.75" customHeight="1" x14ac:dyDescent="0.3"/>
    <row r="1364" ht="15.75" customHeight="1" x14ac:dyDescent="0.3"/>
    <row r="1365" ht="15.75" customHeight="1" x14ac:dyDescent="0.3"/>
    <row r="1366" ht="15.75" customHeight="1" x14ac:dyDescent="0.3"/>
    <row r="1367" ht="15.75" customHeight="1" x14ac:dyDescent="0.3"/>
    <row r="1368" ht="15.75" customHeight="1" x14ac:dyDescent="0.3"/>
    <row r="1369" ht="15.75" customHeight="1" x14ac:dyDescent="0.3"/>
    <row r="1370" ht="15.75" customHeight="1" x14ac:dyDescent="0.3"/>
    <row r="1371" ht="15.75" customHeight="1" x14ac:dyDescent="0.3"/>
    <row r="1372" ht="15.75" customHeight="1" x14ac:dyDescent="0.3"/>
    <row r="1373" ht="15.75" customHeight="1" x14ac:dyDescent="0.3"/>
    <row r="1374" ht="15.75" customHeight="1" x14ac:dyDescent="0.3"/>
    <row r="1375" ht="15.75" customHeight="1" x14ac:dyDescent="0.3"/>
    <row r="1376" ht="15.75" customHeight="1" x14ac:dyDescent="0.3"/>
    <row r="1377" ht="15.75" customHeight="1" x14ac:dyDescent="0.3"/>
    <row r="1378" ht="15.75" customHeight="1" x14ac:dyDescent="0.3"/>
    <row r="1379" ht="15.75" customHeight="1" x14ac:dyDescent="0.3"/>
    <row r="1380" ht="15.75" customHeight="1" x14ac:dyDescent="0.3"/>
    <row r="1381" ht="15.75" customHeight="1" x14ac:dyDescent="0.3"/>
    <row r="1382" ht="15.75" customHeight="1" x14ac:dyDescent="0.3"/>
    <row r="1383" ht="15.75" customHeight="1" x14ac:dyDescent="0.3"/>
    <row r="1384" ht="15.75" customHeight="1" x14ac:dyDescent="0.3"/>
    <row r="1385" ht="15.75" customHeight="1" x14ac:dyDescent="0.3"/>
    <row r="1386" ht="15.75" customHeight="1" x14ac:dyDescent="0.3"/>
    <row r="1387" ht="15.75" customHeight="1" x14ac:dyDescent="0.3"/>
    <row r="1388" ht="15.75" customHeight="1" x14ac:dyDescent="0.3"/>
    <row r="1389" ht="15.75" customHeight="1" x14ac:dyDescent="0.3"/>
    <row r="1390" ht="15.75" customHeight="1" x14ac:dyDescent="0.3"/>
    <row r="1391" ht="15.75" customHeight="1" x14ac:dyDescent="0.3"/>
    <row r="1392" ht="15.75" customHeight="1" x14ac:dyDescent="0.3"/>
    <row r="1393" ht="15.75" customHeight="1" x14ac:dyDescent="0.3"/>
    <row r="1394" ht="15.75" customHeight="1" x14ac:dyDescent="0.3"/>
    <row r="1395" ht="15.75" customHeight="1" x14ac:dyDescent="0.3"/>
    <row r="1396" ht="15.75" customHeight="1" x14ac:dyDescent="0.3"/>
    <row r="1397" ht="15.75" customHeight="1" x14ac:dyDescent="0.3"/>
    <row r="1398" ht="15.75" customHeight="1" x14ac:dyDescent="0.3"/>
    <row r="1399" ht="15.75" customHeight="1" x14ac:dyDescent="0.3"/>
    <row r="1400" ht="15.75" customHeight="1" x14ac:dyDescent="0.3"/>
    <row r="1401" ht="15.75" customHeight="1" x14ac:dyDescent="0.3"/>
    <row r="1402" ht="15.75" customHeight="1" x14ac:dyDescent="0.3"/>
    <row r="1403" ht="15.75" customHeight="1" x14ac:dyDescent="0.3"/>
    <row r="1404" ht="15.75" customHeight="1" x14ac:dyDescent="0.3"/>
    <row r="1405" ht="15.75" customHeight="1" x14ac:dyDescent="0.3"/>
    <row r="1406" ht="15.75" customHeight="1" x14ac:dyDescent="0.3"/>
    <row r="1407" ht="15.75" customHeight="1" x14ac:dyDescent="0.3"/>
    <row r="1408" ht="15.75" customHeight="1" x14ac:dyDescent="0.3"/>
    <row r="1409" ht="15.75" customHeight="1" x14ac:dyDescent="0.3"/>
    <row r="1410" ht="15.75" customHeight="1" x14ac:dyDescent="0.3"/>
    <row r="1411" ht="15.75" customHeight="1" x14ac:dyDescent="0.3"/>
    <row r="1412" ht="15.75" customHeight="1" x14ac:dyDescent="0.3"/>
    <row r="1413" ht="15.75" customHeight="1" x14ac:dyDescent="0.3"/>
    <row r="1414" ht="15.75" customHeight="1" x14ac:dyDescent="0.3"/>
    <row r="1415" ht="15.75" customHeight="1" x14ac:dyDescent="0.3"/>
    <row r="1416" ht="15.75" customHeight="1" x14ac:dyDescent="0.3"/>
    <row r="1417" ht="15.75" customHeight="1" x14ac:dyDescent="0.3"/>
    <row r="1418" ht="15.75" customHeight="1" x14ac:dyDescent="0.3"/>
    <row r="1419" ht="15.75" customHeight="1" x14ac:dyDescent="0.3"/>
    <row r="1420" ht="15.75" customHeight="1" x14ac:dyDescent="0.3"/>
    <row r="1421" ht="15.75" customHeight="1" x14ac:dyDescent="0.3"/>
    <row r="1422" ht="15.75" customHeight="1" x14ac:dyDescent="0.3"/>
    <row r="1423" ht="15.75" customHeight="1" x14ac:dyDescent="0.3"/>
    <row r="1424" ht="15.75" customHeight="1" x14ac:dyDescent="0.3"/>
    <row r="1425" ht="15.75" customHeight="1" x14ac:dyDescent="0.3"/>
    <row r="1426" ht="15.75" customHeight="1" x14ac:dyDescent="0.3"/>
    <row r="1427" ht="15.75" customHeight="1" x14ac:dyDescent="0.3"/>
    <row r="1428" ht="15.75" customHeight="1" x14ac:dyDescent="0.3"/>
    <row r="1429" ht="15.75" customHeight="1" x14ac:dyDescent="0.3"/>
    <row r="1430" ht="15.75" customHeight="1" x14ac:dyDescent="0.3"/>
    <row r="1431" ht="15.75" customHeight="1" x14ac:dyDescent="0.3"/>
    <row r="1432" ht="15.75" customHeight="1" x14ac:dyDescent="0.3"/>
    <row r="1433" ht="15.75" customHeight="1" x14ac:dyDescent="0.3"/>
    <row r="1434" ht="15.75" customHeight="1" x14ac:dyDescent="0.3"/>
    <row r="1435" ht="15.75" customHeight="1" x14ac:dyDescent="0.3"/>
    <row r="1436" ht="15.75" customHeight="1" x14ac:dyDescent="0.3"/>
    <row r="1437" ht="15.75" customHeight="1" x14ac:dyDescent="0.3"/>
    <row r="1438" ht="15.75" customHeight="1" x14ac:dyDescent="0.3"/>
    <row r="1439" ht="15.75" customHeight="1" x14ac:dyDescent="0.3"/>
    <row r="1440" ht="15.75" customHeight="1" x14ac:dyDescent="0.3"/>
    <row r="1441" ht="15.75" customHeight="1" x14ac:dyDescent="0.3"/>
    <row r="1442" ht="15.75" customHeight="1" x14ac:dyDescent="0.3"/>
    <row r="1443" ht="15.75" customHeight="1" x14ac:dyDescent="0.3"/>
    <row r="1444" ht="15.75" customHeight="1" x14ac:dyDescent="0.3"/>
    <row r="1445" ht="15.75" customHeight="1" x14ac:dyDescent="0.3"/>
    <row r="1446" ht="15.75" customHeight="1" x14ac:dyDescent="0.3"/>
    <row r="1447" ht="15.75" customHeight="1" x14ac:dyDescent="0.3"/>
    <row r="1448" ht="15.75" customHeight="1" x14ac:dyDescent="0.3"/>
    <row r="1449" ht="15.75" customHeight="1" x14ac:dyDescent="0.3"/>
    <row r="1450" ht="15.75" customHeight="1" x14ac:dyDescent="0.3"/>
    <row r="1451" ht="15.75" customHeight="1" x14ac:dyDescent="0.3"/>
    <row r="1452" ht="15.75" customHeight="1" x14ac:dyDescent="0.3"/>
    <row r="1453" ht="15.75" customHeight="1" x14ac:dyDescent="0.3"/>
    <row r="1454" ht="15.75" customHeight="1" x14ac:dyDescent="0.3"/>
    <row r="1455" ht="15.75" customHeight="1" x14ac:dyDescent="0.3"/>
    <row r="1456" ht="15.75" customHeight="1" x14ac:dyDescent="0.3"/>
    <row r="1457" ht="15.75" customHeight="1" x14ac:dyDescent="0.3"/>
    <row r="1458" ht="15.75" customHeight="1" x14ac:dyDescent="0.3"/>
    <row r="1459" ht="15.75" customHeight="1" x14ac:dyDescent="0.3"/>
    <row r="1460" ht="15.75" customHeight="1" x14ac:dyDescent="0.3"/>
    <row r="1461" ht="15.75" customHeight="1" x14ac:dyDescent="0.3"/>
    <row r="1462" ht="15.75" customHeight="1" x14ac:dyDescent="0.3"/>
    <row r="1463" ht="15.75" customHeight="1" x14ac:dyDescent="0.3"/>
    <row r="1464" ht="15.75" customHeight="1" x14ac:dyDescent="0.3"/>
    <row r="1465" ht="15.75" customHeight="1" x14ac:dyDescent="0.3"/>
    <row r="1466" ht="15.75" customHeight="1" x14ac:dyDescent="0.3"/>
    <row r="1467" ht="15.75" customHeight="1" x14ac:dyDescent="0.3"/>
    <row r="1468" ht="15.75" customHeight="1" x14ac:dyDescent="0.3"/>
    <row r="1469" ht="15.75" customHeight="1" x14ac:dyDescent="0.3"/>
    <row r="1470" ht="15.75" customHeight="1" x14ac:dyDescent="0.3"/>
    <row r="1471" ht="15.75" customHeight="1" x14ac:dyDescent="0.3"/>
    <row r="1472" ht="15.75" customHeight="1" x14ac:dyDescent="0.3"/>
    <row r="1473" ht="15.75" customHeight="1" x14ac:dyDescent="0.3"/>
    <row r="1474" ht="15.75" customHeight="1" x14ac:dyDescent="0.3"/>
    <row r="1475" ht="15.75" customHeight="1" x14ac:dyDescent="0.3"/>
    <row r="1476" ht="15.75" customHeight="1" x14ac:dyDescent="0.3"/>
    <row r="1477" ht="15.75" customHeight="1" x14ac:dyDescent="0.3"/>
    <row r="1478" ht="15.75" customHeight="1" x14ac:dyDescent="0.3"/>
    <row r="1479" ht="15.75" customHeight="1" x14ac:dyDescent="0.3"/>
    <row r="1480" ht="15.75" customHeight="1" x14ac:dyDescent="0.3"/>
    <row r="1481" ht="15.75" customHeight="1" x14ac:dyDescent="0.3"/>
    <row r="1482" ht="15.75" customHeight="1" x14ac:dyDescent="0.3"/>
    <row r="1483" ht="15.75" customHeight="1" x14ac:dyDescent="0.3"/>
    <row r="1484" ht="15.75" customHeight="1" x14ac:dyDescent="0.3"/>
    <row r="1485" ht="15.75" customHeight="1" x14ac:dyDescent="0.3"/>
    <row r="1486" ht="15.75" customHeight="1" x14ac:dyDescent="0.3"/>
    <row r="1487" ht="15.75" customHeight="1" x14ac:dyDescent="0.3"/>
    <row r="1488" ht="15.75" customHeight="1" x14ac:dyDescent="0.3"/>
    <row r="1489" ht="15.75" customHeight="1" x14ac:dyDescent="0.3"/>
    <row r="1490" ht="15.75" customHeight="1" x14ac:dyDescent="0.3"/>
    <row r="1491" ht="15.75" customHeight="1" x14ac:dyDescent="0.3"/>
    <row r="1492" ht="15.75" customHeight="1" x14ac:dyDescent="0.3"/>
    <row r="1493" ht="15.75" customHeight="1" x14ac:dyDescent="0.3"/>
    <row r="1494" ht="15.75" customHeight="1" x14ac:dyDescent="0.3"/>
    <row r="1495" ht="15.75" customHeight="1" x14ac:dyDescent="0.3"/>
    <row r="1496" ht="15.75" customHeight="1" x14ac:dyDescent="0.3"/>
    <row r="1497" ht="15.75" customHeight="1" x14ac:dyDescent="0.3"/>
    <row r="1498" ht="15.75" customHeight="1" x14ac:dyDescent="0.3"/>
    <row r="1499" ht="15.75" customHeight="1" x14ac:dyDescent="0.3"/>
    <row r="1500" ht="15.75" customHeight="1" x14ac:dyDescent="0.3"/>
    <row r="1501" ht="15.75" customHeight="1" x14ac:dyDescent="0.3"/>
    <row r="1502" ht="15.75" customHeight="1" x14ac:dyDescent="0.3"/>
    <row r="1503" ht="15.75" customHeight="1" x14ac:dyDescent="0.3"/>
    <row r="1504" ht="15.75" customHeight="1" x14ac:dyDescent="0.3"/>
    <row r="1505" ht="15.75" customHeight="1" x14ac:dyDescent="0.3"/>
    <row r="1506" ht="15.75" customHeight="1" x14ac:dyDescent="0.3"/>
    <row r="1507" ht="15.75" customHeight="1" x14ac:dyDescent="0.3"/>
    <row r="1508" ht="15.75" customHeight="1" x14ac:dyDescent="0.3"/>
    <row r="1509" ht="15.75" customHeight="1" x14ac:dyDescent="0.3"/>
    <row r="1510" ht="15.75" customHeight="1" x14ac:dyDescent="0.3"/>
    <row r="1511" ht="15.75" customHeight="1" x14ac:dyDescent="0.3"/>
    <row r="1512" ht="15.75" customHeight="1" x14ac:dyDescent="0.3"/>
    <row r="1513" ht="15.75" customHeight="1" x14ac:dyDescent="0.3"/>
    <row r="1514" ht="15.75" customHeight="1" x14ac:dyDescent="0.3"/>
    <row r="1515" ht="15.75" customHeight="1" x14ac:dyDescent="0.3"/>
    <row r="1516" ht="15.75" customHeight="1" x14ac:dyDescent="0.3"/>
    <row r="1517" ht="15.75" customHeight="1" x14ac:dyDescent="0.3"/>
    <row r="1518" ht="15.75" customHeight="1" x14ac:dyDescent="0.3"/>
    <row r="1519" ht="15.75" customHeight="1" x14ac:dyDescent="0.3"/>
    <row r="1520" ht="15.75" customHeight="1" x14ac:dyDescent="0.3"/>
    <row r="1521" ht="15.75" customHeight="1" x14ac:dyDescent="0.3"/>
    <row r="1522" ht="15.75" customHeight="1" x14ac:dyDescent="0.3"/>
    <row r="1523" ht="15.75" customHeight="1" x14ac:dyDescent="0.3"/>
    <row r="1524" ht="15.75" customHeight="1" x14ac:dyDescent="0.3"/>
    <row r="1525" ht="15.75" customHeight="1" x14ac:dyDescent="0.3"/>
    <row r="1526" ht="15.75" customHeight="1" x14ac:dyDescent="0.3"/>
    <row r="1527" ht="15.75" customHeight="1" x14ac:dyDescent="0.3"/>
    <row r="1528" ht="15.75" customHeight="1" x14ac:dyDescent="0.3"/>
    <row r="1529" ht="15.75" customHeight="1" x14ac:dyDescent="0.3"/>
    <row r="1530" ht="15.75" customHeight="1" x14ac:dyDescent="0.3"/>
    <row r="1531" ht="15.75" customHeight="1" x14ac:dyDescent="0.3"/>
    <row r="1532" ht="15.75" customHeight="1" x14ac:dyDescent="0.3"/>
    <row r="1533" ht="15.75" customHeight="1" x14ac:dyDescent="0.3"/>
    <row r="1534" ht="15.75" customHeight="1" x14ac:dyDescent="0.3"/>
    <row r="1535" ht="15.75" customHeight="1" x14ac:dyDescent="0.3"/>
    <row r="1536" ht="15.75" customHeight="1" x14ac:dyDescent="0.3"/>
    <row r="1537" ht="15.75" customHeight="1" x14ac:dyDescent="0.3"/>
    <row r="1538" ht="15.75" customHeight="1" x14ac:dyDescent="0.3"/>
    <row r="1539" ht="15.75" customHeight="1" x14ac:dyDescent="0.3"/>
    <row r="1540" ht="15.75" customHeight="1" x14ac:dyDescent="0.3"/>
    <row r="1541" ht="15.75" customHeight="1" x14ac:dyDescent="0.3"/>
    <row r="1542" ht="15.75" customHeight="1" x14ac:dyDescent="0.3"/>
    <row r="1543" ht="15.75" customHeight="1" x14ac:dyDescent="0.3"/>
    <row r="1544" ht="15.75" customHeight="1" x14ac:dyDescent="0.3"/>
    <row r="1545" ht="15.75" customHeight="1" x14ac:dyDescent="0.3"/>
    <row r="1546" ht="15.75" customHeight="1" x14ac:dyDescent="0.3"/>
    <row r="1547" ht="15.75" customHeight="1" x14ac:dyDescent="0.3"/>
    <row r="1548" ht="15.75" customHeight="1" x14ac:dyDescent="0.3"/>
    <row r="1549" ht="15.75" customHeight="1" x14ac:dyDescent="0.3"/>
    <row r="1550" ht="15.75" customHeight="1" x14ac:dyDescent="0.3"/>
    <row r="1551" ht="15.75" customHeight="1" x14ac:dyDescent="0.3"/>
    <row r="1552" ht="15.75" customHeight="1" x14ac:dyDescent="0.3"/>
    <row r="1553" ht="15.75" customHeight="1" x14ac:dyDescent="0.3"/>
    <row r="1554" ht="15.75" customHeight="1" x14ac:dyDescent="0.3"/>
    <row r="1555" ht="15.75" customHeight="1" x14ac:dyDescent="0.3"/>
    <row r="1556" ht="15.75" customHeight="1" x14ac:dyDescent="0.3"/>
    <row r="1557" ht="15.75" customHeight="1" x14ac:dyDescent="0.3"/>
    <row r="1558" ht="15.75" customHeight="1" x14ac:dyDescent="0.3"/>
    <row r="1559" ht="15.75" customHeight="1" x14ac:dyDescent="0.3"/>
    <row r="1560" ht="15.75" customHeight="1" x14ac:dyDescent="0.3"/>
    <row r="1561" ht="15.75" customHeight="1" x14ac:dyDescent="0.3"/>
    <row r="1562" ht="15.75" customHeight="1" x14ac:dyDescent="0.3"/>
    <row r="1563" ht="15.75" customHeight="1" x14ac:dyDescent="0.3"/>
    <row r="1564" ht="15.75" customHeight="1" x14ac:dyDescent="0.3"/>
    <row r="1565" ht="15.75" customHeight="1" x14ac:dyDescent="0.3"/>
    <row r="1566" ht="15.75" customHeight="1" x14ac:dyDescent="0.3"/>
    <row r="1567" ht="15.75" customHeight="1" x14ac:dyDescent="0.3"/>
    <row r="1568" ht="15.75" customHeight="1" x14ac:dyDescent="0.3"/>
    <row r="1569" ht="15.75" customHeight="1" x14ac:dyDescent="0.3"/>
    <row r="1570" ht="15.75" customHeight="1" x14ac:dyDescent="0.3"/>
    <row r="1571" ht="15.75" customHeight="1" x14ac:dyDescent="0.3"/>
    <row r="1572" ht="15.75" customHeight="1" x14ac:dyDescent="0.3"/>
    <row r="1573" ht="15.75" customHeight="1" x14ac:dyDescent="0.3"/>
    <row r="1574" ht="15.75" customHeight="1" x14ac:dyDescent="0.3"/>
    <row r="1575" ht="15.75" customHeight="1" x14ac:dyDescent="0.3"/>
    <row r="1576" ht="15.75" customHeight="1" x14ac:dyDescent="0.3"/>
    <row r="1577" ht="15.75" customHeight="1" x14ac:dyDescent="0.3"/>
    <row r="1578" ht="15.75" customHeight="1" x14ac:dyDescent="0.3"/>
    <row r="1579" ht="15.75" customHeight="1" x14ac:dyDescent="0.3"/>
    <row r="1580" ht="15.75" customHeight="1" x14ac:dyDescent="0.3"/>
    <row r="1581" ht="15.75" customHeight="1" x14ac:dyDescent="0.3"/>
    <row r="1582" ht="15.75" customHeight="1" x14ac:dyDescent="0.3"/>
    <row r="1583" ht="15.75" customHeight="1" x14ac:dyDescent="0.3"/>
    <row r="1584" ht="15.75" customHeight="1" x14ac:dyDescent="0.3"/>
    <row r="1585" ht="15.75" customHeight="1" x14ac:dyDescent="0.3"/>
    <row r="1586" ht="15.75" customHeight="1" x14ac:dyDescent="0.3"/>
    <row r="1587" ht="15.75" customHeight="1" x14ac:dyDescent="0.3"/>
    <row r="1588" ht="15.75" customHeight="1" x14ac:dyDescent="0.3"/>
    <row r="1589" ht="15.75" customHeight="1" x14ac:dyDescent="0.3"/>
    <row r="1590" ht="15.75" customHeight="1" x14ac:dyDescent="0.3"/>
    <row r="1591" ht="15.75" customHeight="1" x14ac:dyDescent="0.3"/>
    <row r="1592" ht="15.75" customHeight="1" x14ac:dyDescent="0.3"/>
    <row r="1593" ht="15.75" customHeight="1" x14ac:dyDescent="0.3"/>
    <row r="1594" ht="15.75" customHeight="1" x14ac:dyDescent="0.3"/>
    <row r="1595" ht="15.75" customHeight="1" x14ac:dyDescent="0.3"/>
    <row r="1596" ht="15.75" customHeight="1" x14ac:dyDescent="0.3"/>
    <row r="1597" ht="15.75" customHeight="1" x14ac:dyDescent="0.3"/>
    <row r="1598" ht="15.75" customHeight="1" x14ac:dyDescent="0.3"/>
    <row r="1599" ht="15.75" customHeight="1" x14ac:dyDescent="0.3"/>
    <row r="1600" ht="15.75" customHeight="1" x14ac:dyDescent="0.3"/>
    <row r="1601" ht="15.75" customHeight="1" x14ac:dyDescent="0.3"/>
    <row r="1602" ht="15.75" customHeight="1" x14ac:dyDescent="0.3"/>
    <row r="1603" ht="15.75" customHeight="1" x14ac:dyDescent="0.3"/>
    <row r="1604" ht="15.75" customHeight="1" x14ac:dyDescent="0.3"/>
    <row r="1605" ht="15.75" customHeight="1" x14ac:dyDescent="0.3"/>
    <row r="1606" ht="15.75" customHeight="1" x14ac:dyDescent="0.3"/>
    <row r="1607" ht="15.75" customHeight="1" x14ac:dyDescent="0.3"/>
    <row r="1608" ht="15.75" customHeight="1" x14ac:dyDescent="0.3"/>
    <row r="1609" ht="15.75" customHeight="1" x14ac:dyDescent="0.3"/>
    <row r="1610" ht="15.75" customHeight="1" x14ac:dyDescent="0.3"/>
    <row r="1611" ht="15.75" customHeight="1" x14ac:dyDescent="0.3"/>
    <row r="1612" ht="15.75" customHeight="1" x14ac:dyDescent="0.3"/>
    <row r="1613" ht="15.75" customHeight="1" x14ac:dyDescent="0.3"/>
    <row r="1614" ht="15.75" customHeight="1" x14ac:dyDescent="0.3"/>
    <row r="1615" ht="15.75" customHeight="1" x14ac:dyDescent="0.3"/>
    <row r="1616" ht="15.75" customHeight="1" x14ac:dyDescent="0.3"/>
    <row r="1617" ht="15.75" customHeight="1" x14ac:dyDescent="0.3"/>
    <row r="1618" ht="15.75" customHeight="1" x14ac:dyDescent="0.3"/>
    <row r="1619" ht="15.75" customHeight="1" x14ac:dyDescent="0.3"/>
    <row r="1620" ht="15.75" customHeight="1" x14ac:dyDescent="0.3"/>
    <row r="1621" ht="15.75" customHeight="1" x14ac:dyDescent="0.3"/>
    <row r="1622" ht="15.75" customHeight="1" x14ac:dyDescent="0.3"/>
    <row r="1623" ht="15.75" customHeight="1" x14ac:dyDescent="0.3"/>
    <row r="1624" ht="15.75" customHeight="1" x14ac:dyDescent="0.3"/>
    <row r="1625" ht="15.75" customHeight="1" x14ac:dyDescent="0.3"/>
    <row r="1626" ht="15.75" customHeight="1" x14ac:dyDescent="0.3"/>
    <row r="1627" ht="15.75" customHeight="1" x14ac:dyDescent="0.3"/>
    <row r="1628" ht="15.75" customHeight="1" x14ac:dyDescent="0.3"/>
    <row r="1629" ht="15.75" customHeight="1" x14ac:dyDescent="0.3"/>
    <row r="1630" ht="15.75" customHeight="1" x14ac:dyDescent="0.3"/>
    <row r="1631" ht="15.75" customHeight="1" x14ac:dyDescent="0.3"/>
    <row r="1632" ht="15.75" customHeight="1" x14ac:dyDescent="0.3"/>
    <row r="1633" ht="15.75" customHeight="1" x14ac:dyDescent="0.3"/>
    <row r="1634" ht="15.75" customHeight="1" x14ac:dyDescent="0.3"/>
    <row r="1635" ht="15.75" customHeight="1" x14ac:dyDescent="0.3"/>
    <row r="1636" ht="15.75" customHeight="1" x14ac:dyDescent="0.3"/>
    <row r="1637" ht="15.75" customHeight="1" x14ac:dyDescent="0.3"/>
    <row r="1638" ht="15.75" customHeight="1" x14ac:dyDescent="0.3"/>
    <row r="1639" ht="15.75" customHeight="1" x14ac:dyDescent="0.3"/>
    <row r="1640" ht="15.75" customHeight="1" x14ac:dyDescent="0.3"/>
    <row r="1641" ht="15.75" customHeight="1" x14ac:dyDescent="0.3"/>
    <row r="1642" ht="15.75" customHeight="1" x14ac:dyDescent="0.3"/>
    <row r="1643" ht="15.75" customHeight="1" x14ac:dyDescent="0.3"/>
    <row r="1644" ht="15.75" customHeight="1" x14ac:dyDescent="0.3"/>
    <row r="1645" ht="15.75" customHeight="1" x14ac:dyDescent="0.3"/>
    <row r="1646" ht="15.75" customHeight="1" x14ac:dyDescent="0.3"/>
    <row r="1647" ht="15.75" customHeight="1" x14ac:dyDescent="0.3"/>
    <row r="1648" ht="15.75" customHeight="1" x14ac:dyDescent="0.3"/>
    <row r="1649" ht="15.75" customHeight="1" x14ac:dyDescent="0.3"/>
    <row r="1650" ht="15.75" customHeight="1" x14ac:dyDescent="0.3"/>
    <row r="1651" ht="15.75" customHeight="1" x14ac:dyDescent="0.3"/>
    <row r="1652" ht="15.75" customHeight="1" x14ac:dyDescent="0.3"/>
    <row r="1653" ht="15.75" customHeight="1" x14ac:dyDescent="0.3"/>
    <row r="1654" ht="15.75" customHeight="1" x14ac:dyDescent="0.3"/>
    <row r="1655" ht="15.75" customHeight="1" x14ac:dyDescent="0.3"/>
    <row r="1656" ht="15.75" customHeight="1" x14ac:dyDescent="0.3"/>
    <row r="1657" ht="15.75" customHeight="1" x14ac:dyDescent="0.3"/>
    <row r="1658" ht="15.75" customHeight="1" x14ac:dyDescent="0.3"/>
    <row r="1659" ht="15.75" customHeight="1" x14ac:dyDescent="0.3"/>
    <row r="1660" ht="15.75" customHeight="1" x14ac:dyDescent="0.3"/>
    <row r="1661" ht="15.75" customHeight="1" x14ac:dyDescent="0.3"/>
    <row r="1662" ht="15.75" customHeight="1" x14ac:dyDescent="0.3"/>
    <row r="1663" ht="15.75" customHeight="1" x14ac:dyDescent="0.3"/>
    <row r="1664" ht="15.75" customHeight="1" x14ac:dyDescent="0.3"/>
    <row r="1665" ht="15.75" customHeight="1" x14ac:dyDescent="0.3"/>
    <row r="1666" ht="15.75" customHeight="1" x14ac:dyDescent="0.3"/>
    <row r="1667" ht="15.75" customHeight="1" x14ac:dyDescent="0.3"/>
    <row r="1668" ht="15.75" customHeight="1" x14ac:dyDescent="0.3"/>
    <row r="1669" ht="15.75" customHeight="1" x14ac:dyDescent="0.3"/>
    <row r="1670" ht="15.75" customHeight="1" x14ac:dyDescent="0.3"/>
    <row r="1671" ht="15.75" customHeight="1" x14ac:dyDescent="0.3"/>
    <row r="1672" ht="15.75" customHeight="1" x14ac:dyDescent="0.3"/>
    <row r="1673" ht="15.75" customHeight="1" x14ac:dyDescent="0.3"/>
    <row r="1674" ht="15.75" customHeight="1" x14ac:dyDescent="0.3"/>
    <row r="1675" ht="15.75" customHeight="1" x14ac:dyDescent="0.3"/>
    <row r="1676" ht="15.75" customHeight="1" x14ac:dyDescent="0.3"/>
    <row r="1677" ht="15.75" customHeight="1" x14ac:dyDescent="0.3"/>
    <row r="1678" ht="15.75" customHeight="1" x14ac:dyDescent="0.3"/>
    <row r="1679" ht="15.75" customHeight="1" x14ac:dyDescent="0.3"/>
    <row r="1680" ht="15.75" customHeight="1" x14ac:dyDescent="0.3"/>
    <row r="1681" ht="15.75" customHeight="1" x14ac:dyDescent="0.3"/>
    <row r="1682" ht="15.75" customHeight="1" x14ac:dyDescent="0.3"/>
    <row r="1683" ht="15.75" customHeight="1" x14ac:dyDescent="0.3"/>
    <row r="1684" ht="15.75" customHeight="1" x14ac:dyDescent="0.3"/>
    <row r="1685" ht="15.75" customHeight="1" x14ac:dyDescent="0.3"/>
    <row r="1686" ht="15.75" customHeight="1" x14ac:dyDescent="0.3"/>
    <row r="1687" ht="15.75" customHeight="1" x14ac:dyDescent="0.3"/>
    <row r="1688" ht="15.75" customHeight="1" x14ac:dyDescent="0.3"/>
    <row r="1689" ht="15.75" customHeight="1" x14ac:dyDescent="0.3"/>
    <row r="1690" ht="15.75" customHeight="1" x14ac:dyDescent="0.3"/>
    <row r="1691" ht="15.75" customHeight="1" x14ac:dyDescent="0.3"/>
    <row r="1692" ht="15.75" customHeight="1" x14ac:dyDescent="0.3"/>
    <row r="1693" ht="15.75" customHeight="1" x14ac:dyDescent="0.3"/>
    <row r="1694" ht="15.75" customHeight="1" x14ac:dyDescent="0.3"/>
    <row r="1695" ht="15.75" customHeight="1" x14ac:dyDescent="0.3"/>
    <row r="1696" ht="15.75" customHeight="1" x14ac:dyDescent="0.3"/>
    <row r="1697" ht="15.75" customHeight="1" x14ac:dyDescent="0.3"/>
    <row r="1698" ht="15.75" customHeight="1" x14ac:dyDescent="0.3"/>
    <row r="1699" ht="15.75" customHeight="1" x14ac:dyDescent="0.3"/>
    <row r="1700" ht="15.75" customHeight="1" x14ac:dyDescent="0.3"/>
    <row r="1701" ht="15.75" customHeight="1" x14ac:dyDescent="0.3"/>
    <row r="1702" ht="15.75" customHeight="1" x14ac:dyDescent="0.3"/>
    <row r="1703" ht="15.75" customHeight="1" x14ac:dyDescent="0.3"/>
    <row r="1704" ht="15.75" customHeight="1" x14ac:dyDescent="0.3"/>
    <row r="1705" ht="15.75" customHeight="1" x14ac:dyDescent="0.3"/>
    <row r="1706" ht="15.75" customHeight="1" x14ac:dyDescent="0.3"/>
    <row r="1707" ht="15.75" customHeight="1" x14ac:dyDescent="0.3"/>
    <row r="1708" ht="15.75" customHeight="1" x14ac:dyDescent="0.3"/>
    <row r="1709" ht="15.75" customHeight="1" x14ac:dyDescent="0.3"/>
    <row r="1710" ht="15.75" customHeight="1" x14ac:dyDescent="0.3"/>
    <row r="1711" ht="15.75" customHeight="1" x14ac:dyDescent="0.3"/>
    <row r="1712" ht="15.75" customHeight="1" x14ac:dyDescent="0.3"/>
    <row r="1713" ht="15.75" customHeight="1" x14ac:dyDescent="0.3"/>
    <row r="1714" ht="15.75" customHeight="1" x14ac:dyDescent="0.3"/>
    <row r="1715" ht="15.75" customHeight="1" x14ac:dyDescent="0.3"/>
    <row r="1716" ht="15.75" customHeight="1" x14ac:dyDescent="0.3"/>
    <row r="1717" ht="15.75" customHeight="1" x14ac:dyDescent="0.3"/>
    <row r="1718" ht="15.75" customHeight="1" x14ac:dyDescent="0.3"/>
    <row r="1719" ht="15.75" customHeight="1" x14ac:dyDescent="0.3"/>
    <row r="1720" ht="15.75" customHeight="1" x14ac:dyDescent="0.3"/>
    <row r="1721" ht="15.75" customHeight="1" x14ac:dyDescent="0.3"/>
    <row r="1722" ht="15.75" customHeight="1" x14ac:dyDescent="0.3"/>
    <row r="1723" ht="15.75" customHeight="1" x14ac:dyDescent="0.3"/>
    <row r="1724" ht="15.75" customHeight="1" x14ac:dyDescent="0.3"/>
    <row r="1725" ht="15.75" customHeight="1" x14ac:dyDescent="0.3"/>
    <row r="1726" ht="15.75" customHeight="1" x14ac:dyDescent="0.3"/>
    <row r="1727" ht="15.75" customHeight="1" x14ac:dyDescent="0.3"/>
    <row r="1728" ht="15.75" customHeight="1" x14ac:dyDescent="0.3"/>
    <row r="1729" ht="15.75" customHeight="1" x14ac:dyDescent="0.3"/>
    <row r="1730" ht="15.75" customHeight="1" x14ac:dyDescent="0.3"/>
    <row r="1731" ht="15.75" customHeight="1" x14ac:dyDescent="0.3"/>
    <row r="1732" ht="15.75" customHeight="1" x14ac:dyDescent="0.3"/>
    <row r="1733" ht="15.75" customHeight="1" x14ac:dyDescent="0.3"/>
    <row r="1734" ht="15.75" customHeight="1" x14ac:dyDescent="0.3"/>
    <row r="1735" ht="15.75" customHeight="1" x14ac:dyDescent="0.3"/>
    <row r="1736" ht="15.75" customHeight="1" x14ac:dyDescent="0.3"/>
    <row r="1737" ht="15.75" customHeight="1" x14ac:dyDescent="0.3"/>
    <row r="1738" ht="15.75" customHeight="1" x14ac:dyDescent="0.3"/>
    <row r="1739" ht="15.75" customHeight="1" x14ac:dyDescent="0.3"/>
    <row r="1740" ht="15.75" customHeight="1" x14ac:dyDescent="0.3"/>
    <row r="1741" ht="15.75" customHeight="1" x14ac:dyDescent="0.3"/>
    <row r="1742" ht="15.75" customHeight="1" x14ac:dyDescent="0.3"/>
    <row r="1743" ht="15.75" customHeight="1" x14ac:dyDescent="0.3"/>
    <row r="1744" ht="15.75" customHeight="1" x14ac:dyDescent="0.3"/>
    <row r="1745" ht="15.75" customHeight="1" x14ac:dyDescent="0.3"/>
    <row r="1746" ht="15.75" customHeight="1" x14ac:dyDescent="0.3"/>
    <row r="1747" ht="15.75" customHeight="1" x14ac:dyDescent="0.3"/>
    <row r="1748" ht="15.75" customHeight="1" x14ac:dyDescent="0.3"/>
    <row r="1749" ht="15.75" customHeight="1" x14ac:dyDescent="0.3"/>
    <row r="1750" ht="15.75" customHeight="1" x14ac:dyDescent="0.3"/>
    <row r="1751" ht="15.75" customHeight="1" x14ac:dyDescent="0.3"/>
    <row r="1752" ht="15.75" customHeight="1" x14ac:dyDescent="0.3"/>
    <row r="1753" ht="15.75" customHeight="1" x14ac:dyDescent="0.3"/>
    <row r="1754" ht="15.75" customHeight="1" x14ac:dyDescent="0.3"/>
    <row r="1755" ht="15.75" customHeight="1" x14ac:dyDescent="0.3"/>
    <row r="1756" ht="15.75" customHeight="1" x14ac:dyDescent="0.3"/>
    <row r="1757" ht="15.75" customHeight="1" x14ac:dyDescent="0.3"/>
    <row r="1758" ht="15.75" customHeight="1" x14ac:dyDescent="0.3"/>
    <row r="1759" ht="15.75" customHeight="1" x14ac:dyDescent="0.3"/>
    <row r="1760" ht="15.75" customHeight="1" x14ac:dyDescent="0.3"/>
    <row r="1761" ht="15.75" customHeight="1" x14ac:dyDescent="0.3"/>
    <row r="1762" ht="15.75" customHeight="1" x14ac:dyDescent="0.3"/>
    <row r="1763" ht="15.75" customHeight="1" x14ac:dyDescent="0.3"/>
    <row r="1764" ht="15.75" customHeight="1" x14ac:dyDescent="0.3"/>
    <row r="1765" ht="15.75" customHeight="1" x14ac:dyDescent="0.3"/>
    <row r="1766" ht="15.75" customHeight="1" x14ac:dyDescent="0.3"/>
    <row r="1767" ht="15.75" customHeight="1" x14ac:dyDescent="0.3"/>
    <row r="1768" ht="15.75" customHeight="1" x14ac:dyDescent="0.3"/>
    <row r="1769" ht="15.75" customHeight="1" x14ac:dyDescent="0.3"/>
    <row r="1770" ht="15.75" customHeight="1" x14ac:dyDescent="0.3"/>
    <row r="1771" ht="15.75" customHeight="1" x14ac:dyDescent="0.3"/>
    <row r="1772" ht="15.75" customHeight="1" x14ac:dyDescent="0.3"/>
    <row r="1773" ht="15.75" customHeight="1" x14ac:dyDescent="0.3"/>
    <row r="1774" ht="15.75" customHeight="1" x14ac:dyDescent="0.3"/>
    <row r="1775" ht="15.75" customHeight="1" x14ac:dyDescent="0.3"/>
    <row r="1776" ht="15.75" customHeight="1" x14ac:dyDescent="0.3"/>
    <row r="1777" ht="15.75" customHeight="1" x14ac:dyDescent="0.3"/>
    <row r="1778" ht="15.75" customHeight="1" x14ac:dyDescent="0.3"/>
    <row r="1779" ht="15.75" customHeight="1" x14ac:dyDescent="0.3"/>
    <row r="1780" ht="15.75" customHeight="1" x14ac:dyDescent="0.3"/>
    <row r="1781" ht="15.75" customHeight="1" x14ac:dyDescent="0.3"/>
    <row r="1782" ht="15.75" customHeight="1" x14ac:dyDescent="0.3"/>
    <row r="1783" ht="15.75" customHeight="1" x14ac:dyDescent="0.3"/>
    <row r="1784" ht="15.75" customHeight="1" x14ac:dyDescent="0.3"/>
    <row r="1785" ht="15.75" customHeight="1" x14ac:dyDescent="0.3"/>
    <row r="1786" ht="15.75" customHeight="1" x14ac:dyDescent="0.3"/>
    <row r="1787" ht="15.75" customHeight="1" x14ac:dyDescent="0.3"/>
    <row r="1788" ht="15.75" customHeight="1" x14ac:dyDescent="0.3"/>
    <row r="1789" ht="15.75" customHeight="1" x14ac:dyDescent="0.3"/>
    <row r="1790" ht="15.75" customHeight="1" x14ac:dyDescent="0.3"/>
    <row r="1791" ht="15.75" customHeight="1" x14ac:dyDescent="0.3"/>
    <row r="1792" ht="15.75" customHeight="1" x14ac:dyDescent="0.3"/>
    <row r="1793" ht="15.75" customHeight="1" x14ac:dyDescent="0.3"/>
    <row r="1794" ht="15.75" customHeight="1" x14ac:dyDescent="0.3"/>
    <row r="1795" ht="15.75" customHeight="1" x14ac:dyDescent="0.3"/>
    <row r="1796" ht="15.75" customHeight="1" x14ac:dyDescent="0.3"/>
    <row r="1797" ht="15.75" customHeight="1" x14ac:dyDescent="0.3"/>
    <row r="1798" ht="15.75" customHeight="1" x14ac:dyDescent="0.3"/>
    <row r="1799" ht="15.75" customHeight="1" x14ac:dyDescent="0.3"/>
    <row r="1800" ht="15.75" customHeight="1" x14ac:dyDescent="0.3"/>
    <row r="1801" ht="15.75" customHeight="1" x14ac:dyDescent="0.3"/>
    <row r="1802" ht="15.75" customHeight="1" x14ac:dyDescent="0.3"/>
    <row r="1803" ht="15.75" customHeight="1" x14ac:dyDescent="0.3"/>
    <row r="1804" ht="15.75" customHeight="1" x14ac:dyDescent="0.3"/>
    <row r="1805" ht="15.75" customHeight="1" x14ac:dyDescent="0.3"/>
    <row r="1806" ht="15.75" customHeight="1" x14ac:dyDescent="0.3"/>
    <row r="1807" ht="15.75" customHeight="1" x14ac:dyDescent="0.3"/>
    <row r="1808" ht="15.75" customHeight="1" x14ac:dyDescent="0.3"/>
    <row r="1809" ht="15.75" customHeight="1" x14ac:dyDescent="0.3"/>
    <row r="1810" ht="15.75" customHeight="1" x14ac:dyDescent="0.3"/>
    <row r="1811" ht="15.75" customHeight="1" x14ac:dyDescent="0.3"/>
    <row r="1812" ht="15.75" customHeight="1" x14ac:dyDescent="0.3"/>
    <row r="1813" ht="15.75" customHeight="1" x14ac:dyDescent="0.3"/>
    <row r="1814" ht="15.75" customHeight="1" x14ac:dyDescent="0.3"/>
    <row r="1815" ht="15.75" customHeight="1" x14ac:dyDescent="0.3"/>
    <row r="1816" ht="15.75" customHeight="1" x14ac:dyDescent="0.3"/>
    <row r="1817" ht="15.75" customHeight="1" x14ac:dyDescent="0.3"/>
    <row r="1818" ht="15.75" customHeight="1" x14ac:dyDescent="0.3"/>
    <row r="1819" ht="15.75" customHeight="1" x14ac:dyDescent="0.3"/>
    <row r="1820" ht="15.75" customHeight="1" x14ac:dyDescent="0.3"/>
    <row r="1821" ht="15.75" customHeight="1" x14ac:dyDescent="0.3"/>
    <row r="1822" ht="15.75" customHeight="1" x14ac:dyDescent="0.3"/>
    <row r="1823" ht="15.75" customHeight="1" x14ac:dyDescent="0.3"/>
    <row r="1824" ht="15.75" customHeight="1" x14ac:dyDescent="0.3"/>
    <row r="1825" ht="15.75" customHeight="1" x14ac:dyDescent="0.3"/>
    <row r="1826" ht="15.75" customHeight="1" x14ac:dyDescent="0.3"/>
    <row r="1827" ht="15.75" customHeight="1" x14ac:dyDescent="0.3"/>
    <row r="1828" ht="15.75" customHeight="1" x14ac:dyDescent="0.3"/>
    <row r="1829" ht="15.75" customHeight="1" x14ac:dyDescent="0.3"/>
    <row r="1830" ht="15.75" customHeight="1" x14ac:dyDescent="0.3"/>
    <row r="1831" ht="15.75" customHeight="1" x14ac:dyDescent="0.3"/>
    <row r="1832" ht="15.75" customHeight="1" x14ac:dyDescent="0.3"/>
    <row r="1833" ht="15.75" customHeight="1" x14ac:dyDescent="0.3"/>
    <row r="1834" ht="15.75" customHeight="1" x14ac:dyDescent="0.3"/>
    <row r="1835" ht="15.75" customHeight="1" x14ac:dyDescent="0.3"/>
    <row r="1836" ht="15.75" customHeight="1" x14ac:dyDescent="0.3"/>
    <row r="1837" ht="15.75" customHeight="1" x14ac:dyDescent="0.3"/>
    <row r="1838" ht="15.75" customHeight="1" x14ac:dyDescent="0.3"/>
    <row r="1839" ht="15.75" customHeight="1" x14ac:dyDescent="0.3"/>
    <row r="1840" ht="15.75" customHeight="1" x14ac:dyDescent="0.3"/>
    <row r="1841" ht="15.75" customHeight="1" x14ac:dyDescent="0.3"/>
    <row r="1842" ht="15.75" customHeight="1" x14ac:dyDescent="0.3"/>
    <row r="1843" ht="15.75" customHeight="1" x14ac:dyDescent="0.3"/>
    <row r="1844" ht="15.75" customHeight="1" x14ac:dyDescent="0.3"/>
    <row r="1845" ht="15.75" customHeight="1" x14ac:dyDescent="0.3"/>
    <row r="1846" ht="15.75" customHeight="1" x14ac:dyDescent="0.3"/>
    <row r="1847" ht="15.75" customHeight="1" x14ac:dyDescent="0.3"/>
    <row r="1848" ht="15.75" customHeight="1" x14ac:dyDescent="0.3"/>
    <row r="1849" ht="15.75" customHeight="1" x14ac:dyDescent="0.3"/>
    <row r="1850" ht="15.75" customHeight="1" x14ac:dyDescent="0.3"/>
    <row r="1851" ht="15.75" customHeight="1" x14ac:dyDescent="0.3"/>
    <row r="1852" ht="15.75" customHeight="1" x14ac:dyDescent="0.3"/>
    <row r="1853" ht="15.75" customHeight="1" x14ac:dyDescent="0.3"/>
    <row r="1854" ht="15.75" customHeight="1" x14ac:dyDescent="0.3"/>
    <row r="1855" ht="15.75" customHeight="1" x14ac:dyDescent="0.3"/>
    <row r="1856" ht="15.75" customHeight="1" x14ac:dyDescent="0.3"/>
    <row r="1857" ht="15.75" customHeight="1" x14ac:dyDescent="0.3"/>
    <row r="1858" ht="15.75" customHeight="1" x14ac:dyDescent="0.3"/>
    <row r="1859" ht="15.75" customHeight="1" x14ac:dyDescent="0.3"/>
    <row r="1860" ht="15.75" customHeight="1" x14ac:dyDescent="0.3"/>
    <row r="1861" ht="15.75" customHeight="1" x14ac:dyDescent="0.3"/>
    <row r="1862" ht="15.75" customHeight="1" x14ac:dyDescent="0.3"/>
    <row r="1863" ht="15.75" customHeight="1" x14ac:dyDescent="0.3"/>
    <row r="1864" ht="15.75" customHeight="1" x14ac:dyDescent="0.3"/>
    <row r="1865" ht="15.75" customHeight="1" x14ac:dyDescent="0.3"/>
    <row r="1866" ht="15.75" customHeight="1" x14ac:dyDescent="0.3"/>
    <row r="1867" ht="15.75" customHeight="1" x14ac:dyDescent="0.3"/>
    <row r="1868" ht="15.75" customHeight="1" x14ac:dyDescent="0.3"/>
    <row r="1869" ht="15.75" customHeight="1" x14ac:dyDescent="0.3"/>
    <row r="1870" ht="15.75" customHeight="1" x14ac:dyDescent="0.3"/>
    <row r="1871" ht="15.75" customHeight="1" x14ac:dyDescent="0.3"/>
    <row r="1872" ht="15.75" customHeight="1" x14ac:dyDescent="0.3"/>
    <row r="1873" ht="15.75" customHeight="1" x14ac:dyDescent="0.3"/>
    <row r="1874" ht="15.75" customHeight="1" x14ac:dyDescent="0.3"/>
    <row r="1875" ht="15.75" customHeight="1" x14ac:dyDescent="0.3"/>
    <row r="1876" ht="15.75" customHeight="1" x14ac:dyDescent="0.3"/>
    <row r="1877" ht="15.75" customHeight="1" x14ac:dyDescent="0.3"/>
    <row r="1878" ht="15.75" customHeight="1" x14ac:dyDescent="0.3"/>
    <row r="1879" ht="15.75" customHeight="1" x14ac:dyDescent="0.3"/>
    <row r="1880" ht="15.75" customHeight="1" x14ac:dyDescent="0.3"/>
    <row r="1881" ht="15.75" customHeight="1" x14ac:dyDescent="0.3"/>
    <row r="1882" ht="15.75" customHeight="1" x14ac:dyDescent="0.3"/>
    <row r="1883" ht="15.75" customHeight="1" x14ac:dyDescent="0.3"/>
    <row r="1884" ht="15.75" customHeight="1" x14ac:dyDescent="0.3"/>
    <row r="1885" ht="15.75" customHeight="1" x14ac:dyDescent="0.3"/>
    <row r="1886" ht="15.75" customHeight="1" x14ac:dyDescent="0.3"/>
    <row r="1887" ht="15.75" customHeight="1" x14ac:dyDescent="0.3"/>
    <row r="1888" ht="15.75" customHeight="1" x14ac:dyDescent="0.3"/>
    <row r="1889" ht="15.75" customHeight="1" x14ac:dyDescent="0.3"/>
    <row r="1890" ht="15.75" customHeight="1" x14ac:dyDescent="0.3"/>
    <row r="1891" ht="15.75" customHeight="1" x14ac:dyDescent="0.3"/>
    <row r="1892" ht="15.75" customHeight="1" x14ac:dyDescent="0.3"/>
    <row r="1893" ht="15.75" customHeight="1" x14ac:dyDescent="0.3"/>
    <row r="1894" ht="15.75" customHeight="1" x14ac:dyDescent="0.3"/>
    <row r="1895" ht="15.75" customHeight="1" x14ac:dyDescent="0.3"/>
    <row r="1896" ht="15.75" customHeight="1" x14ac:dyDescent="0.3"/>
    <row r="1897" ht="15.75" customHeight="1" x14ac:dyDescent="0.3"/>
    <row r="1898" ht="15.75" customHeight="1" x14ac:dyDescent="0.3"/>
    <row r="1899" ht="15.75" customHeight="1" x14ac:dyDescent="0.3"/>
    <row r="1900" ht="15.75" customHeight="1" x14ac:dyDescent="0.3"/>
    <row r="1901" ht="15.75" customHeight="1" x14ac:dyDescent="0.3"/>
    <row r="1902" ht="15.75" customHeight="1" x14ac:dyDescent="0.3"/>
    <row r="1903" ht="15.75" customHeight="1" x14ac:dyDescent="0.3"/>
    <row r="1904" ht="15.75" customHeight="1" x14ac:dyDescent="0.3"/>
    <row r="1905" ht="15.75" customHeight="1" x14ac:dyDescent="0.3"/>
    <row r="1906" ht="15.75" customHeight="1" x14ac:dyDescent="0.3"/>
    <row r="1907" ht="15.75" customHeight="1" x14ac:dyDescent="0.3"/>
    <row r="1908" ht="15.75" customHeight="1" x14ac:dyDescent="0.3"/>
    <row r="1909" ht="15.75" customHeight="1" x14ac:dyDescent="0.3"/>
    <row r="1910" ht="15.75" customHeight="1" x14ac:dyDescent="0.3"/>
    <row r="1911" ht="15.75" customHeight="1" x14ac:dyDescent="0.3"/>
    <row r="1912" ht="15.75" customHeight="1" x14ac:dyDescent="0.3"/>
    <row r="1913" ht="15.75" customHeight="1" x14ac:dyDescent="0.3"/>
    <row r="1914" ht="15.75" customHeight="1" x14ac:dyDescent="0.3"/>
    <row r="1915" ht="15.75" customHeight="1" x14ac:dyDescent="0.3"/>
    <row r="1916" ht="15.75" customHeight="1" x14ac:dyDescent="0.3"/>
    <row r="1917" ht="15.75" customHeight="1" x14ac:dyDescent="0.3"/>
    <row r="1918" ht="15.75" customHeight="1" x14ac:dyDescent="0.3"/>
    <row r="1919" ht="15.75" customHeight="1" x14ac:dyDescent="0.3"/>
    <row r="1920" ht="15.75" customHeight="1" x14ac:dyDescent="0.3"/>
    <row r="1921" ht="15.75" customHeight="1" x14ac:dyDescent="0.3"/>
    <row r="1922" ht="15.75" customHeight="1" x14ac:dyDescent="0.3"/>
    <row r="1923" ht="15.75" customHeight="1" x14ac:dyDescent="0.3"/>
    <row r="1924" ht="15.75" customHeight="1" x14ac:dyDescent="0.3"/>
    <row r="1925" ht="15.75" customHeight="1" x14ac:dyDescent="0.3"/>
    <row r="1926" ht="15.75" customHeight="1" x14ac:dyDescent="0.3"/>
    <row r="1927" ht="15.75" customHeight="1" x14ac:dyDescent="0.3"/>
    <row r="1928" ht="15.75" customHeight="1" x14ac:dyDescent="0.3"/>
    <row r="1929" ht="15.75" customHeight="1" x14ac:dyDescent="0.3"/>
    <row r="1930" ht="15.75" customHeight="1" x14ac:dyDescent="0.3"/>
    <row r="1931" ht="15.75" customHeight="1" x14ac:dyDescent="0.3"/>
    <row r="1932" ht="15.75" customHeight="1" x14ac:dyDescent="0.3"/>
    <row r="1933" ht="15.75" customHeight="1" x14ac:dyDescent="0.3"/>
    <row r="1934" ht="15.75" customHeight="1" x14ac:dyDescent="0.3"/>
    <row r="1935" ht="15.75" customHeight="1" x14ac:dyDescent="0.3"/>
    <row r="1936" ht="15.75" customHeight="1" x14ac:dyDescent="0.3"/>
    <row r="1937" ht="15.75" customHeight="1" x14ac:dyDescent="0.3"/>
    <row r="1938" ht="15.75" customHeight="1" x14ac:dyDescent="0.3"/>
    <row r="1939" ht="15.75" customHeight="1" x14ac:dyDescent="0.3"/>
    <row r="1940" ht="15.75" customHeight="1" x14ac:dyDescent="0.3"/>
    <row r="1941" ht="15.75" customHeight="1" x14ac:dyDescent="0.3"/>
    <row r="1942" ht="15.75" customHeight="1" x14ac:dyDescent="0.3"/>
    <row r="1943" ht="15.75" customHeight="1" x14ac:dyDescent="0.3"/>
    <row r="1944" ht="15.75" customHeight="1" x14ac:dyDescent="0.3"/>
    <row r="1945" ht="15.75" customHeight="1" x14ac:dyDescent="0.3"/>
    <row r="1946" ht="15.75" customHeight="1" x14ac:dyDescent="0.3"/>
    <row r="1947" ht="15.75" customHeight="1" x14ac:dyDescent="0.3"/>
    <row r="1948" ht="15.75" customHeight="1" x14ac:dyDescent="0.3"/>
    <row r="1949" ht="15.75" customHeight="1" x14ac:dyDescent="0.3"/>
    <row r="1950" ht="15.75" customHeight="1" x14ac:dyDescent="0.3"/>
  </sheetData>
  <mergeCells count="7">
    <mergeCell ref="M14:Q15"/>
    <mergeCell ref="C1:R1"/>
    <mergeCell ref="D7:Q8"/>
    <mergeCell ref="G14:H14"/>
    <mergeCell ref="I14:J14"/>
    <mergeCell ref="K14:L14"/>
    <mergeCell ref="D3:Q5"/>
  </mergeCells>
  <conditionalFormatting sqref="F27:Q38">
    <cfRule type="expression" dxfId="1131" priority="16" stopIfTrue="1">
      <formula>ISNUMBER(F27)</formula>
    </cfRule>
  </conditionalFormatting>
  <conditionalFormatting sqref="F39:Q39">
    <cfRule type="expression" dxfId="1130" priority="12" stopIfTrue="1">
      <formula>ISNUMBER(F39)</formula>
    </cfRule>
  </conditionalFormatting>
  <hyperlinks>
    <hyperlink ref="A5" location="'3. Instalaciones fijas'!A1" display="3. Instalaciones fijas"/>
    <hyperlink ref="A7" location="'5. Emisiones Fugitivas'!A1" display="5. Emisiones fugitivas"/>
    <hyperlink ref="A3" location="'1.Datos generales municipio'!A1" display="1. Datos del municipio"/>
    <hyperlink ref="A6" location="'4. Vehículos y maquinaria'!A1" display="4. Vehículos y maquinaria"/>
    <hyperlink ref="A8" location="'6. Información adicional'!A1" display="6. Información adicional"/>
    <hyperlink ref="A9" location="'7.Electricidad y otras energías'!A1" display="7. Electricidad y otras energías"/>
    <hyperlink ref="A10" location="'8. Informe final. Resultados'!A1" display="8. Informe final: Resultados"/>
    <hyperlink ref="A11" location="'9. Factores de emisión'!A1" display="9. Factores de emisión"/>
    <hyperlink ref="A12" location="'10. Revisiones calculadora'!A1" display="10. Revisiones de la calculadora"/>
  </hyperlink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showRowColHeaders="0" zoomScaleNormal="100" workbookViewId="0">
      <pane xSplit="2" ySplit="1" topLeftCell="C2" activePane="bottomRight" state="frozen"/>
      <selection activeCell="D3" sqref="D3:Q5"/>
      <selection pane="topRight" activeCell="D3" sqref="D3:Q5"/>
      <selection pane="bottomLeft" activeCell="D3" sqref="D3:Q5"/>
      <selection pane="bottomRight"/>
    </sheetView>
  </sheetViews>
  <sheetFormatPr baseColWidth="10" defaultColWidth="11.42578125" defaultRowHeight="15" x14ac:dyDescent="0.25"/>
  <cols>
    <col min="1" max="1" width="26.85546875" style="489" customWidth="1"/>
    <col min="2" max="2" width="0.5703125" style="492" customWidth="1"/>
    <col min="3" max="3" width="1" style="363" customWidth="1"/>
    <col min="4" max="4" width="1.42578125" style="367" customWidth="1"/>
    <col min="5" max="5" width="24.7109375" style="367" customWidth="1"/>
    <col min="6" max="6" width="17.85546875" style="367" customWidth="1"/>
    <col min="7" max="7" width="14.85546875" style="367" customWidth="1"/>
    <col min="8" max="13" width="9" style="367" customWidth="1"/>
    <col min="14" max="17" width="15.42578125" style="367" customWidth="1"/>
    <col min="18" max="18" width="12.28515625" style="367" customWidth="1"/>
    <col min="19" max="19" width="3.42578125" style="367" customWidth="1"/>
    <col min="20" max="16384" width="11.42578125" style="367"/>
  </cols>
  <sheetData>
    <row r="1" spans="1:19" s="363" customFormat="1" ht="36" customHeight="1" x14ac:dyDescent="0.25">
      <c r="A1" s="489"/>
      <c r="B1" s="492"/>
      <c r="C1" s="1022" t="s">
        <v>1418</v>
      </c>
      <c r="D1" s="1022"/>
      <c r="E1" s="1022"/>
      <c r="F1" s="1022"/>
      <c r="G1" s="1022"/>
      <c r="H1" s="1022"/>
      <c r="I1" s="1022"/>
      <c r="J1" s="1022"/>
      <c r="K1" s="1022"/>
      <c r="L1" s="1022"/>
      <c r="M1" s="1022"/>
      <c r="N1" s="1022"/>
      <c r="O1" s="1022"/>
      <c r="P1" s="1022"/>
      <c r="Q1" s="1022"/>
      <c r="R1" s="1022"/>
      <c r="S1" s="1052"/>
    </row>
    <row r="2" spans="1:19" ht="36" customHeight="1" x14ac:dyDescent="0.25">
      <c r="A2" s="483"/>
      <c r="B2" s="493"/>
      <c r="E2" s="928" t="str">
        <f>IF(ISNUMBER(Datos!D8),"","Para que la calculadora funcione correctamente, debe introducir el AÑO DE CÁLCULO en la pestaña 1_Datos generales de la organización.")</f>
        <v>Para que la calculadora funcione correctamente, debe introducir el AÑO DE CÁLCULO en la pestaña 1_Datos generales de la organización.</v>
      </c>
    </row>
    <row r="3" spans="1:19" ht="15" customHeight="1" x14ac:dyDescent="0.25">
      <c r="A3" s="373" t="s">
        <v>1207</v>
      </c>
      <c r="B3" s="493"/>
      <c r="E3" s="551" t="s">
        <v>1521</v>
      </c>
      <c r="F3" s="441"/>
      <c r="G3" s="441"/>
      <c r="H3" s="441"/>
      <c r="I3" s="441"/>
      <c r="J3" s="441"/>
      <c r="K3" s="441"/>
      <c r="M3" s="441"/>
      <c r="N3" s="441"/>
      <c r="O3" s="441"/>
      <c r="P3" s="441"/>
      <c r="Q3" s="441"/>
      <c r="R3" s="441"/>
      <c r="S3" s="442"/>
    </row>
    <row r="4" spans="1:19" ht="15" customHeight="1" x14ac:dyDescent="0.25">
      <c r="A4" s="373" t="s">
        <v>992</v>
      </c>
      <c r="B4" s="493"/>
      <c r="E4" s="471"/>
      <c r="F4" s="441"/>
      <c r="G4" s="441"/>
      <c r="H4" s="441"/>
      <c r="I4" s="441"/>
      <c r="J4" s="441"/>
      <c r="K4" s="441"/>
      <c r="M4" s="441"/>
      <c r="N4" s="441"/>
      <c r="O4" s="441"/>
      <c r="P4" s="441"/>
      <c r="Q4" s="441"/>
      <c r="R4" s="441"/>
      <c r="S4" s="442"/>
    </row>
    <row r="5" spans="1:19" ht="15" customHeight="1" x14ac:dyDescent="0.25">
      <c r="A5" s="371" t="s">
        <v>993</v>
      </c>
      <c r="B5" s="493"/>
      <c r="E5" s="551" t="s">
        <v>1328</v>
      </c>
      <c r="F5" s="441"/>
      <c r="G5" s="441"/>
      <c r="H5" s="441"/>
      <c r="I5" s="441"/>
      <c r="J5" s="441"/>
      <c r="K5" s="441"/>
      <c r="L5" s="441"/>
      <c r="M5" s="441"/>
      <c r="N5" s="441"/>
      <c r="O5" s="441"/>
      <c r="P5" s="441"/>
      <c r="Q5" s="441"/>
      <c r="R5" s="441"/>
      <c r="S5" s="442"/>
    </row>
    <row r="6" spans="1:19" ht="15" customHeight="1" x14ac:dyDescent="0.25">
      <c r="A6" s="373" t="s">
        <v>994</v>
      </c>
      <c r="B6" s="493"/>
      <c r="E6" s="441"/>
      <c r="F6" s="441"/>
      <c r="G6" s="441"/>
      <c r="H6" s="441"/>
      <c r="I6" s="441"/>
      <c r="J6" s="441"/>
      <c r="K6" s="441"/>
      <c r="L6" s="441"/>
      <c r="M6" s="441"/>
      <c r="N6" s="441"/>
      <c r="O6" s="441"/>
      <c r="P6" s="441"/>
      <c r="Q6" s="441"/>
      <c r="R6" s="441"/>
      <c r="S6" s="442"/>
    </row>
    <row r="7" spans="1:19" ht="15" customHeight="1" x14ac:dyDescent="0.25">
      <c r="A7" s="373" t="s">
        <v>995</v>
      </c>
      <c r="B7" s="493"/>
      <c r="E7" s="1053" t="s">
        <v>819</v>
      </c>
      <c r="F7" s="1074" t="s">
        <v>880</v>
      </c>
      <c r="G7" s="1061" t="s">
        <v>881</v>
      </c>
      <c r="H7" s="1056" t="s">
        <v>882</v>
      </c>
      <c r="I7" s="1057"/>
      <c r="J7" s="1057"/>
      <c r="K7" s="1057"/>
      <c r="L7" s="1057"/>
      <c r="M7" s="1058"/>
      <c r="N7" s="1059" t="s">
        <v>616</v>
      </c>
      <c r="O7" s="1060"/>
      <c r="P7" s="1061"/>
      <c r="Q7" s="1065" t="s">
        <v>873</v>
      </c>
      <c r="R7" s="441"/>
      <c r="S7" s="442"/>
    </row>
    <row r="8" spans="1:19" ht="15" customHeight="1" x14ac:dyDescent="0.25">
      <c r="A8" s="373" t="s">
        <v>1294</v>
      </c>
      <c r="B8" s="493"/>
      <c r="E8" s="1054"/>
      <c r="F8" s="1075"/>
      <c r="G8" s="1072"/>
      <c r="H8" s="1068" t="s">
        <v>1522</v>
      </c>
      <c r="I8" s="1069"/>
      <c r="J8" s="1070"/>
      <c r="K8" s="1068" t="s">
        <v>1567</v>
      </c>
      <c r="L8" s="1069"/>
      <c r="M8" s="1070"/>
      <c r="N8" s="1062"/>
      <c r="O8" s="1063"/>
      <c r="P8" s="1064"/>
      <c r="Q8" s="1066"/>
      <c r="R8" s="441"/>
      <c r="S8" s="442"/>
    </row>
    <row r="9" spans="1:19" ht="15" customHeight="1" x14ac:dyDescent="0.25">
      <c r="A9" s="373" t="s">
        <v>1293</v>
      </c>
      <c r="B9" s="493"/>
      <c r="E9" s="1055"/>
      <c r="F9" s="1076"/>
      <c r="G9" s="1073"/>
      <c r="H9" s="566" t="s">
        <v>659</v>
      </c>
      <c r="I9" s="566" t="s">
        <v>660</v>
      </c>
      <c r="J9" s="566" t="s">
        <v>661</v>
      </c>
      <c r="K9" s="566" t="s">
        <v>659</v>
      </c>
      <c r="L9" s="566" t="s">
        <v>660</v>
      </c>
      <c r="M9" s="566" t="s">
        <v>661</v>
      </c>
      <c r="N9" s="566" t="s">
        <v>662</v>
      </c>
      <c r="O9" s="566" t="s">
        <v>663</v>
      </c>
      <c r="P9" s="566" t="s">
        <v>664</v>
      </c>
      <c r="Q9" s="1067"/>
      <c r="R9" s="441"/>
    </row>
    <row r="10" spans="1:19" ht="15" customHeight="1" x14ac:dyDescent="0.25">
      <c r="A10" s="373" t="s">
        <v>1295</v>
      </c>
      <c r="B10" s="493"/>
      <c r="E10" s="552"/>
      <c r="F10" s="572"/>
      <c r="G10" s="553"/>
      <c r="H10" s="556" t="str">
        <f>Datos!F153</f>
        <v/>
      </c>
      <c r="I10" s="556" t="str">
        <f>Datos!G153</f>
        <v/>
      </c>
      <c r="J10" s="556" t="str">
        <f>Datos!H153</f>
        <v/>
      </c>
      <c r="K10" s="557"/>
      <c r="L10" s="557"/>
      <c r="M10" s="557"/>
      <c r="N10" s="558" t="str">
        <f>Datos!L153</f>
        <v/>
      </c>
      <c r="O10" s="558" t="str">
        <f>Datos!M153</f>
        <v/>
      </c>
      <c r="P10" s="558" t="str">
        <f>Datos!N153</f>
        <v/>
      </c>
      <c r="Q10" s="270" t="str">
        <f>Datos!O153</f>
        <v/>
      </c>
      <c r="R10" s="441"/>
    </row>
    <row r="11" spans="1:19" ht="15" customHeight="1" x14ac:dyDescent="0.25">
      <c r="A11" s="373" t="s">
        <v>1296</v>
      </c>
      <c r="B11" s="493"/>
      <c r="E11" s="552"/>
      <c r="F11" s="572"/>
      <c r="G11" s="553"/>
      <c r="H11" s="556" t="str">
        <f>Datos!F154</f>
        <v/>
      </c>
      <c r="I11" s="556" t="str">
        <f>Datos!G154</f>
        <v/>
      </c>
      <c r="J11" s="556" t="str">
        <f>Datos!H154</f>
        <v/>
      </c>
      <c r="K11" s="557"/>
      <c r="L11" s="557"/>
      <c r="M11" s="557"/>
      <c r="N11" s="558" t="str">
        <f>Datos!L154</f>
        <v/>
      </c>
      <c r="O11" s="558" t="str">
        <f>Datos!M154</f>
        <v/>
      </c>
      <c r="P11" s="558" t="str">
        <f>Datos!N154</f>
        <v/>
      </c>
      <c r="Q11" s="270" t="str">
        <f>Datos!O154</f>
        <v/>
      </c>
      <c r="R11" s="441"/>
    </row>
    <row r="12" spans="1:19" ht="15" customHeight="1" x14ac:dyDescent="0.25">
      <c r="A12" s="373" t="s">
        <v>1297</v>
      </c>
      <c r="B12" s="493"/>
      <c r="E12" s="552"/>
      <c r="F12" s="572"/>
      <c r="G12" s="553"/>
      <c r="H12" s="556" t="str">
        <f>Datos!F155</f>
        <v/>
      </c>
      <c r="I12" s="556" t="str">
        <f>Datos!G155</f>
        <v/>
      </c>
      <c r="J12" s="556" t="str">
        <f>Datos!H155</f>
        <v/>
      </c>
      <c r="K12" s="557"/>
      <c r="L12" s="557"/>
      <c r="M12" s="557"/>
      <c r="N12" s="558" t="str">
        <f>Datos!L155</f>
        <v/>
      </c>
      <c r="O12" s="558" t="str">
        <f>Datos!M155</f>
        <v/>
      </c>
      <c r="P12" s="558" t="str">
        <f>Datos!N155</f>
        <v/>
      </c>
      <c r="Q12" s="270" t="str">
        <f>Datos!O155</f>
        <v/>
      </c>
      <c r="R12" s="441"/>
    </row>
    <row r="13" spans="1:19" ht="15" customHeight="1" x14ac:dyDescent="0.25">
      <c r="A13" s="483"/>
      <c r="B13" s="493"/>
      <c r="E13" s="552"/>
      <c r="F13" s="572"/>
      <c r="G13" s="553"/>
      <c r="H13" s="556" t="str">
        <f>Datos!F156</f>
        <v/>
      </c>
      <c r="I13" s="556" t="str">
        <f>Datos!G156</f>
        <v/>
      </c>
      <c r="J13" s="556" t="str">
        <f>Datos!H156</f>
        <v/>
      </c>
      <c r="K13" s="557"/>
      <c r="L13" s="557"/>
      <c r="M13" s="557"/>
      <c r="N13" s="558" t="str">
        <f>Datos!L156</f>
        <v/>
      </c>
      <c r="O13" s="558" t="str">
        <f>Datos!M156</f>
        <v/>
      </c>
      <c r="P13" s="558" t="str">
        <f>Datos!N156</f>
        <v/>
      </c>
      <c r="Q13" s="270" t="str">
        <f>Datos!O156</f>
        <v/>
      </c>
      <c r="R13" s="441"/>
    </row>
    <row r="14" spans="1:19" ht="15" customHeight="1" x14ac:dyDescent="0.25">
      <c r="A14" s="483"/>
      <c r="B14" s="493"/>
      <c r="E14" s="552"/>
      <c r="F14" s="572"/>
      <c r="G14" s="553"/>
      <c r="H14" s="556" t="str">
        <f>Datos!F157</f>
        <v/>
      </c>
      <c r="I14" s="556" t="str">
        <f>Datos!G157</f>
        <v/>
      </c>
      <c r="J14" s="556" t="str">
        <f>Datos!H157</f>
        <v/>
      </c>
      <c r="K14" s="557"/>
      <c r="L14" s="557"/>
      <c r="M14" s="557"/>
      <c r="N14" s="558" t="str">
        <f>Datos!L157</f>
        <v/>
      </c>
      <c r="O14" s="558" t="str">
        <f>Datos!M157</f>
        <v/>
      </c>
      <c r="P14" s="558" t="str">
        <f>Datos!N157</f>
        <v/>
      </c>
      <c r="Q14" s="270" t="str">
        <f>Datos!O157</f>
        <v/>
      </c>
      <c r="R14" s="441"/>
    </row>
    <row r="15" spans="1:19" ht="15" customHeight="1" x14ac:dyDescent="0.25">
      <c r="A15" s="483"/>
      <c r="B15" s="493"/>
      <c r="C15" s="412"/>
      <c r="D15" s="363"/>
      <c r="E15" s="552"/>
      <c r="F15" s="572"/>
      <c r="G15" s="553"/>
      <c r="H15" s="556" t="str">
        <f>Datos!F158</f>
        <v/>
      </c>
      <c r="I15" s="556" t="str">
        <f>Datos!G158</f>
        <v/>
      </c>
      <c r="J15" s="556" t="str">
        <f>Datos!H158</f>
        <v/>
      </c>
      <c r="K15" s="557"/>
      <c r="L15" s="557"/>
      <c r="M15" s="557"/>
      <c r="N15" s="558" t="str">
        <f>Datos!L158</f>
        <v/>
      </c>
      <c r="O15" s="558" t="str">
        <f>Datos!M158</f>
        <v/>
      </c>
      <c r="P15" s="558" t="str">
        <f>Datos!N158</f>
        <v/>
      </c>
      <c r="Q15" s="270" t="str">
        <f>Datos!O158</f>
        <v/>
      </c>
      <c r="R15" s="441"/>
    </row>
    <row r="16" spans="1:19" ht="15" customHeight="1" x14ac:dyDescent="0.25">
      <c r="A16" s="483"/>
      <c r="B16" s="493"/>
      <c r="C16" s="412"/>
      <c r="D16" s="363"/>
      <c r="E16" s="552"/>
      <c r="F16" s="572"/>
      <c r="G16" s="553"/>
      <c r="H16" s="556" t="str">
        <f>Datos!F159</f>
        <v/>
      </c>
      <c r="I16" s="556" t="str">
        <f>Datos!G159</f>
        <v/>
      </c>
      <c r="J16" s="556" t="str">
        <f>Datos!H159</f>
        <v/>
      </c>
      <c r="K16" s="557"/>
      <c r="L16" s="557"/>
      <c r="M16" s="557"/>
      <c r="N16" s="558" t="str">
        <f>Datos!L159</f>
        <v/>
      </c>
      <c r="O16" s="558" t="str">
        <f>Datos!M159</f>
        <v/>
      </c>
      <c r="P16" s="558" t="str">
        <f>Datos!N159</f>
        <v/>
      </c>
      <c r="Q16" s="270" t="str">
        <f>Datos!O159</f>
        <v/>
      </c>
      <c r="R16" s="441"/>
    </row>
    <row r="17" spans="1:20" ht="15" customHeight="1" x14ac:dyDescent="0.25">
      <c r="A17" s="483"/>
      <c r="E17" s="552"/>
      <c r="F17" s="572"/>
      <c r="G17" s="553"/>
      <c r="H17" s="556" t="str">
        <f>Datos!F160</f>
        <v/>
      </c>
      <c r="I17" s="556" t="str">
        <f>Datos!G160</f>
        <v/>
      </c>
      <c r="J17" s="556" t="str">
        <f>Datos!H160</f>
        <v/>
      </c>
      <c r="K17" s="557"/>
      <c r="L17" s="557"/>
      <c r="M17" s="557"/>
      <c r="N17" s="558" t="str">
        <f>Datos!L160</f>
        <v/>
      </c>
      <c r="O17" s="558" t="str">
        <f>Datos!M160</f>
        <v/>
      </c>
      <c r="P17" s="558" t="str">
        <f>Datos!N160</f>
        <v/>
      </c>
      <c r="Q17" s="270" t="str">
        <f>Datos!O160</f>
        <v/>
      </c>
      <c r="R17" s="400"/>
      <c r="S17" s="443"/>
      <c r="T17" s="443"/>
    </row>
    <row r="18" spans="1:20" ht="15" customHeight="1" x14ac:dyDescent="0.25">
      <c r="A18" s="483"/>
      <c r="E18" s="552"/>
      <c r="F18" s="572"/>
      <c r="G18" s="553"/>
      <c r="H18" s="556" t="str">
        <f>Datos!F161</f>
        <v/>
      </c>
      <c r="I18" s="556" t="str">
        <f>Datos!G161</f>
        <v/>
      </c>
      <c r="J18" s="556" t="str">
        <f>Datos!H161</f>
        <v/>
      </c>
      <c r="K18" s="557"/>
      <c r="L18" s="557"/>
      <c r="M18" s="557"/>
      <c r="N18" s="558" t="str">
        <f>Datos!L161</f>
        <v/>
      </c>
      <c r="O18" s="558" t="str">
        <f>Datos!M161</f>
        <v/>
      </c>
      <c r="P18" s="558" t="str">
        <f>Datos!N161</f>
        <v/>
      </c>
      <c r="Q18" s="270" t="str">
        <f>Datos!O161</f>
        <v/>
      </c>
      <c r="R18" s="443"/>
      <c r="S18" s="443"/>
      <c r="T18" s="443"/>
    </row>
    <row r="19" spans="1:20" s="426" customFormat="1" ht="15" customHeight="1" x14ac:dyDescent="0.25">
      <c r="A19" s="483"/>
      <c r="B19" s="492"/>
      <c r="C19" s="363"/>
      <c r="D19" s="413"/>
      <c r="E19" s="552"/>
      <c r="F19" s="572"/>
      <c r="G19" s="553"/>
      <c r="H19" s="556" t="str">
        <f>Datos!F162</f>
        <v/>
      </c>
      <c r="I19" s="556" t="str">
        <f>Datos!G162</f>
        <v/>
      </c>
      <c r="J19" s="556" t="str">
        <f>Datos!H162</f>
        <v/>
      </c>
      <c r="K19" s="557"/>
      <c r="L19" s="557"/>
      <c r="M19" s="557"/>
      <c r="N19" s="558" t="str">
        <f>Datos!L162</f>
        <v/>
      </c>
      <c r="O19" s="558" t="str">
        <f>Datos!M162</f>
        <v/>
      </c>
      <c r="P19" s="558" t="str">
        <f>Datos!N162</f>
        <v/>
      </c>
      <c r="Q19" s="270" t="str">
        <f>Datos!O162</f>
        <v/>
      </c>
      <c r="R19" s="413"/>
      <c r="S19" s="367"/>
    </row>
    <row r="20" spans="1:20" ht="15" customHeight="1" x14ac:dyDescent="0.25">
      <c r="A20" s="483"/>
      <c r="E20" s="552"/>
      <c r="F20" s="572"/>
      <c r="G20" s="553"/>
      <c r="H20" s="556" t="str">
        <f>Datos!F163</f>
        <v/>
      </c>
      <c r="I20" s="556" t="str">
        <f>Datos!G163</f>
        <v/>
      </c>
      <c r="J20" s="556" t="str">
        <f>Datos!H163</f>
        <v/>
      </c>
      <c r="K20" s="557"/>
      <c r="L20" s="557"/>
      <c r="M20" s="557"/>
      <c r="N20" s="558" t="str">
        <f>Datos!L163</f>
        <v/>
      </c>
      <c r="O20" s="558" t="str">
        <f>Datos!M163</f>
        <v/>
      </c>
      <c r="P20" s="558" t="str">
        <f>Datos!N163</f>
        <v/>
      </c>
      <c r="Q20" s="270" t="str">
        <f>Datos!O163</f>
        <v/>
      </c>
      <c r="S20" s="366"/>
    </row>
    <row r="21" spans="1:20" ht="15" customHeight="1" x14ac:dyDescent="0.25">
      <c r="E21" s="552"/>
      <c r="F21" s="572"/>
      <c r="G21" s="553"/>
      <c r="H21" s="556" t="str">
        <f>Datos!F164</f>
        <v/>
      </c>
      <c r="I21" s="556" t="str">
        <f>Datos!G164</f>
        <v/>
      </c>
      <c r="J21" s="556" t="str">
        <f>Datos!H164</f>
        <v/>
      </c>
      <c r="K21" s="557"/>
      <c r="L21" s="557"/>
      <c r="M21" s="557"/>
      <c r="N21" s="558" t="str">
        <f>Datos!L164</f>
        <v/>
      </c>
      <c r="O21" s="558" t="str">
        <f>Datos!M164</f>
        <v/>
      </c>
      <c r="P21" s="558" t="str">
        <f>Datos!N164</f>
        <v/>
      </c>
      <c r="Q21" s="270" t="str">
        <f>Datos!O164</f>
        <v/>
      </c>
      <c r="R21" s="463"/>
    </row>
    <row r="22" spans="1:20" ht="15" customHeight="1" x14ac:dyDescent="0.25">
      <c r="E22" s="552"/>
      <c r="F22" s="572"/>
      <c r="G22" s="553"/>
      <c r="H22" s="556" t="str">
        <f>Datos!F165</f>
        <v/>
      </c>
      <c r="I22" s="556" t="str">
        <f>Datos!G165</f>
        <v/>
      </c>
      <c r="J22" s="556" t="str">
        <f>Datos!H165</f>
        <v/>
      </c>
      <c r="K22" s="557"/>
      <c r="L22" s="557"/>
      <c r="M22" s="557"/>
      <c r="N22" s="558" t="str">
        <f>Datos!L165</f>
        <v/>
      </c>
      <c r="O22" s="558" t="str">
        <f>Datos!M165</f>
        <v/>
      </c>
      <c r="P22" s="558" t="str">
        <f>Datos!N165</f>
        <v/>
      </c>
      <c r="Q22" s="270" t="str">
        <f>Datos!O165</f>
        <v/>
      </c>
      <c r="R22" s="463"/>
    </row>
    <row r="23" spans="1:20" ht="15" customHeight="1" x14ac:dyDescent="0.25">
      <c r="A23" s="483"/>
      <c r="E23" s="552"/>
      <c r="F23" s="572"/>
      <c r="G23" s="553"/>
      <c r="H23" s="556" t="str">
        <f>Datos!F166</f>
        <v/>
      </c>
      <c r="I23" s="556" t="str">
        <f>Datos!G166</f>
        <v/>
      </c>
      <c r="J23" s="556" t="str">
        <f>Datos!H166</f>
        <v/>
      </c>
      <c r="K23" s="557"/>
      <c r="L23" s="557"/>
      <c r="M23" s="557"/>
      <c r="N23" s="558" t="str">
        <f>Datos!L166</f>
        <v/>
      </c>
      <c r="O23" s="558" t="str">
        <f>Datos!M166</f>
        <v/>
      </c>
      <c r="P23" s="558" t="str">
        <f>Datos!N166</f>
        <v/>
      </c>
      <c r="Q23" s="270" t="str">
        <f>Datos!O166</f>
        <v/>
      </c>
    </row>
    <row r="24" spans="1:20" ht="15" customHeight="1" x14ac:dyDescent="0.25">
      <c r="A24" s="483"/>
      <c r="E24" s="552"/>
      <c r="F24" s="572"/>
      <c r="G24" s="553"/>
      <c r="H24" s="556" t="str">
        <f>Datos!F167</f>
        <v/>
      </c>
      <c r="I24" s="556" t="str">
        <f>Datos!G167</f>
        <v/>
      </c>
      <c r="J24" s="556" t="str">
        <f>Datos!H167</f>
        <v/>
      </c>
      <c r="K24" s="557"/>
      <c r="L24" s="557"/>
      <c r="M24" s="557"/>
      <c r="N24" s="558" t="str">
        <f>Datos!L167</f>
        <v/>
      </c>
      <c r="O24" s="558" t="str">
        <f>Datos!M167</f>
        <v/>
      </c>
      <c r="P24" s="558" t="str">
        <f>Datos!N167</f>
        <v/>
      </c>
      <c r="Q24" s="270" t="str">
        <f>Datos!O167</f>
        <v/>
      </c>
    </row>
    <row r="25" spans="1:20" ht="15" customHeight="1" x14ac:dyDescent="0.25">
      <c r="A25" s="483"/>
      <c r="E25" s="552"/>
      <c r="F25" s="572"/>
      <c r="G25" s="553"/>
      <c r="H25" s="556" t="str">
        <f>Datos!F168</f>
        <v/>
      </c>
      <c r="I25" s="556" t="str">
        <f>Datos!G168</f>
        <v/>
      </c>
      <c r="J25" s="556" t="str">
        <f>Datos!H168</f>
        <v/>
      </c>
      <c r="K25" s="557"/>
      <c r="L25" s="557"/>
      <c r="M25" s="557"/>
      <c r="N25" s="558" t="str">
        <f>Datos!L168</f>
        <v/>
      </c>
      <c r="O25" s="558" t="str">
        <f>Datos!M168</f>
        <v/>
      </c>
      <c r="P25" s="558" t="str">
        <f>Datos!N168</f>
        <v/>
      </c>
      <c r="Q25" s="270" t="str">
        <f>Datos!O168</f>
        <v/>
      </c>
    </row>
    <row r="26" spans="1:20" ht="15" customHeight="1" x14ac:dyDescent="0.25">
      <c r="A26" s="483"/>
      <c r="E26" s="552"/>
      <c r="F26" s="572"/>
      <c r="G26" s="553"/>
      <c r="H26" s="556" t="str">
        <f>Datos!F169</f>
        <v/>
      </c>
      <c r="I26" s="556" t="str">
        <f>Datos!G169</f>
        <v/>
      </c>
      <c r="J26" s="556" t="str">
        <f>Datos!H169</f>
        <v/>
      </c>
      <c r="K26" s="557"/>
      <c r="L26" s="557"/>
      <c r="M26" s="557"/>
      <c r="N26" s="558" t="str">
        <f>Datos!L169</f>
        <v/>
      </c>
      <c r="O26" s="558" t="str">
        <f>Datos!M169</f>
        <v/>
      </c>
      <c r="P26" s="558" t="str">
        <f>Datos!N169</f>
        <v/>
      </c>
      <c r="Q26" s="270" t="str">
        <f>Datos!O169</f>
        <v/>
      </c>
    </row>
    <row r="27" spans="1:20" ht="15" customHeight="1" x14ac:dyDescent="0.25">
      <c r="A27" s="483"/>
      <c r="E27" s="552"/>
      <c r="F27" s="572"/>
      <c r="G27" s="553"/>
      <c r="H27" s="556" t="str">
        <f>Datos!F170</f>
        <v/>
      </c>
      <c r="I27" s="556" t="str">
        <f>Datos!G170</f>
        <v/>
      </c>
      <c r="J27" s="556" t="str">
        <f>Datos!H170</f>
        <v/>
      </c>
      <c r="K27" s="557"/>
      <c r="L27" s="557"/>
      <c r="M27" s="557"/>
      <c r="N27" s="558" t="str">
        <f>Datos!L170</f>
        <v/>
      </c>
      <c r="O27" s="558" t="str">
        <f>Datos!M170</f>
        <v/>
      </c>
      <c r="P27" s="558" t="str">
        <f>Datos!N170</f>
        <v/>
      </c>
      <c r="Q27" s="270" t="str">
        <f>Datos!O170</f>
        <v/>
      </c>
    </row>
    <row r="28" spans="1:20" ht="15" customHeight="1" x14ac:dyDescent="0.25">
      <c r="A28" s="483"/>
      <c r="E28" s="552"/>
      <c r="F28" s="572"/>
      <c r="G28" s="553"/>
      <c r="H28" s="556" t="str">
        <f>Datos!F171</f>
        <v/>
      </c>
      <c r="I28" s="556" t="str">
        <f>Datos!G171</f>
        <v/>
      </c>
      <c r="J28" s="556" t="str">
        <f>Datos!H171</f>
        <v/>
      </c>
      <c r="K28" s="557"/>
      <c r="L28" s="557"/>
      <c r="M28" s="557"/>
      <c r="N28" s="558" t="str">
        <f>Datos!L171</f>
        <v/>
      </c>
      <c r="O28" s="558" t="str">
        <f>Datos!M171</f>
        <v/>
      </c>
      <c r="P28" s="558" t="str">
        <f>Datos!N171</f>
        <v/>
      </c>
      <c r="Q28" s="270" t="str">
        <f>Datos!O171</f>
        <v/>
      </c>
    </row>
    <row r="29" spans="1:20" ht="15" customHeight="1" x14ac:dyDescent="0.25">
      <c r="A29" s="483"/>
      <c r="E29" s="552"/>
      <c r="F29" s="572"/>
      <c r="G29" s="553"/>
      <c r="H29" s="556" t="str">
        <f>Datos!F172</f>
        <v/>
      </c>
      <c r="I29" s="556" t="str">
        <f>Datos!G172</f>
        <v/>
      </c>
      <c r="J29" s="556" t="str">
        <f>Datos!H172</f>
        <v/>
      </c>
      <c r="K29" s="557"/>
      <c r="L29" s="557"/>
      <c r="M29" s="557"/>
      <c r="N29" s="558" t="str">
        <f>Datos!L172</f>
        <v/>
      </c>
      <c r="O29" s="558" t="str">
        <f>Datos!M172</f>
        <v/>
      </c>
      <c r="P29" s="558" t="str">
        <f>Datos!N172</f>
        <v/>
      </c>
      <c r="Q29" s="270" t="str">
        <f>Datos!O172</f>
        <v/>
      </c>
    </row>
    <row r="30" spans="1:20" ht="15" customHeight="1" x14ac:dyDescent="0.25">
      <c r="A30" s="483"/>
      <c r="E30" s="552"/>
      <c r="F30" s="572"/>
      <c r="G30" s="553"/>
      <c r="H30" s="556" t="str">
        <f>Datos!F173</f>
        <v/>
      </c>
      <c r="I30" s="556" t="str">
        <f>Datos!G173</f>
        <v/>
      </c>
      <c r="J30" s="556" t="str">
        <f>Datos!H173</f>
        <v/>
      </c>
      <c r="K30" s="557"/>
      <c r="L30" s="557"/>
      <c r="M30" s="557"/>
      <c r="N30" s="558" t="str">
        <f>Datos!L173</f>
        <v/>
      </c>
      <c r="O30" s="558" t="str">
        <f>Datos!M173</f>
        <v/>
      </c>
      <c r="P30" s="558" t="str">
        <f>Datos!N173</f>
        <v/>
      </c>
      <c r="Q30" s="270" t="str">
        <f>Datos!O173</f>
        <v/>
      </c>
    </row>
    <row r="31" spans="1:20" ht="15" customHeight="1" x14ac:dyDescent="0.25">
      <c r="A31" s="483"/>
      <c r="E31" s="552"/>
      <c r="F31" s="572"/>
      <c r="G31" s="553"/>
      <c r="H31" s="556" t="str">
        <f>Datos!F174</f>
        <v/>
      </c>
      <c r="I31" s="556" t="str">
        <f>Datos!G174</f>
        <v/>
      </c>
      <c r="J31" s="556" t="str">
        <f>Datos!H174</f>
        <v/>
      </c>
      <c r="K31" s="557"/>
      <c r="L31" s="557"/>
      <c r="M31" s="557"/>
      <c r="N31" s="558" t="str">
        <f>Datos!L174</f>
        <v/>
      </c>
      <c r="O31" s="558" t="str">
        <f>Datos!M174</f>
        <v/>
      </c>
      <c r="P31" s="558" t="str">
        <f>Datos!N174</f>
        <v/>
      </c>
      <c r="Q31" s="270" t="str">
        <f>Datos!O174</f>
        <v/>
      </c>
    </row>
    <row r="32" spans="1:20" ht="15" customHeight="1" x14ac:dyDescent="0.25">
      <c r="A32" s="485"/>
      <c r="N32" s="206">
        <f>Datos!L175</f>
        <v>0</v>
      </c>
      <c r="O32" s="206">
        <f>Datos!M175</f>
        <v>0</v>
      </c>
      <c r="P32" s="206">
        <f>Datos!N175</f>
        <v>0</v>
      </c>
      <c r="Q32" s="274">
        <f>Datos!O175</f>
        <v>0</v>
      </c>
    </row>
    <row r="33" spans="1:18" ht="15" customHeight="1" x14ac:dyDescent="0.25">
      <c r="A33" s="485"/>
      <c r="E33" s="1071" t="s">
        <v>1286</v>
      </c>
      <c r="F33" s="1071"/>
      <c r="G33" s="1071"/>
      <c r="H33" s="1071"/>
      <c r="I33" s="1071"/>
      <c r="J33" s="1071"/>
      <c r="K33" s="1071"/>
      <c r="L33" s="1071"/>
      <c r="M33" s="1071"/>
      <c r="N33" s="1071"/>
      <c r="O33" s="1071"/>
      <c r="P33" s="1071"/>
      <c r="Q33" s="1071"/>
      <c r="R33" s="1071"/>
    </row>
    <row r="34" spans="1:18" ht="15" customHeight="1" x14ac:dyDescent="0.25">
      <c r="A34" s="485"/>
      <c r="E34" s="1071" t="s">
        <v>1334</v>
      </c>
      <c r="F34" s="1071"/>
      <c r="G34" s="1071"/>
      <c r="H34" s="1071"/>
      <c r="I34" s="1071"/>
      <c r="J34" s="1071"/>
      <c r="K34" s="1071"/>
      <c r="L34" s="1071"/>
      <c r="M34" s="1071"/>
      <c r="N34" s="1071"/>
      <c r="O34" s="1071"/>
      <c r="P34" s="1071"/>
      <c r="Q34" s="1071"/>
      <c r="R34" s="1071"/>
    </row>
    <row r="35" spans="1:18" ht="15" customHeight="1" x14ac:dyDescent="0.25">
      <c r="A35" s="485"/>
      <c r="E35" s="1071" t="s">
        <v>1523</v>
      </c>
      <c r="F35" s="1071"/>
      <c r="G35" s="1071"/>
      <c r="H35" s="1071"/>
      <c r="I35" s="1071"/>
      <c r="J35" s="1071"/>
      <c r="K35" s="1071"/>
      <c r="L35" s="1071"/>
      <c r="M35" s="1071"/>
      <c r="N35" s="1071"/>
      <c r="O35" s="1071"/>
      <c r="P35" s="1071"/>
      <c r="Q35" s="1071"/>
      <c r="R35" s="1071"/>
    </row>
    <row r="36" spans="1:18" ht="33" customHeight="1" x14ac:dyDescent="0.25">
      <c r="A36" s="485"/>
      <c r="E36" s="1051" t="s">
        <v>1568</v>
      </c>
      <c r="F36" s="1051"/>
      <c r="G36" s="1051"/>
      <c r="H36" s="1051"/>
      <c r="I36" s="1051"/>
      <c r="J36" s="1051"/>
      <c r="K36" s="1051"/>
      <c r="L36" s="1051"/>
      <c r="M36" s="1051"/>
      <c r="N36" s="1051"/>
      <c r="O36" s="1051"/>
      <c r="P36" s="1051"/>
      <c r="Q36" s="1051"/>
      <c r="R36" s="1051"/>
    </row>
    <row r="37" spans="1:18" ht="15" customHeight="1" x14ac:dyDescent="0.25">
      <c r="A37" s="485"/>
    </row>
    <row r="38" spans="1:18" ht="15" customHeight="1" x14ac:dyDescent="0.25">
      <c r="A38" s="485"/>
    </row>
    <row r="39" spans="1:18" ht="15" customHeight="1" x14ac:dyDescent="0.25">
      <c r="A39" s="485"/>
    </row>
    <row r="40" spans="1:18" ht="15" customHeight="1" x14ac:dyDescent="0.25">
      <c r="A40" s="485"/>
    </row>
    <row r="41" spans="1:18" ht="15" customHeight="1" x14ac:dyDescent="0.25">
      <c r="A41" s="485"/>
    </row>
    <row r="42" spans="1:18" ht="15" customHeight="1" x14ac:dyDescent="0.25">
      <c r="A42" s="485"/>
    </row>
    <row r="43" spans="1:18" ht="15" customHeight="1" x14ac:dyDescent="0.25">
      <c r="A43" s="485"/>
    </row>
    <row r="44" spans="1:18" ht="15" customHeight="1" x14ac:dyDescent="0.25">
      <c r="A44" s="485"/>
    </row>
    <row r="45" spans="1:18" ht="15" customHeight="1" x14ac:dyDescent="0.25">
      <c r="A45" s="485"/>
    </row>
    <row r="46" spans="1:18" ht="15" customHeight="1" x14ac:dyDescent="0.25">
      <c r="A46" s="485"/>
    </row>
    <row r="47" spans="1:18" ht="15" customHeight="1" x14ac:dyDescent="0.25">
      <c r="A47" s="485"/>
    </row>
    <row r="48" spans="1:18" ht="15" customHeight="1" x14ac:dyDescent="0.25">
      <c r="A48" s="485"/>
    </row>
    <row r="49" spans="1:20" ht="15" customHeight="1" x14ac:dyDescent="0.25">
      <c r="A49" s="485"/>
      <c r="C49" s="367"/>
      <c r="R49" s="464"/>
    </row>
    <row r="50" spans="1:20" x14ac:dyDescent="0.25">
      <c r="A50" s="485"/>
      <c r="C50" s="367"/>
      <c r="S50" s="464"/>
      <c r="T50" s="464"/>
    </row>
    <row r="51" spans="1:20" x14ac:dyDescent="0.25">
      <c r="A51" s="485"/>
      <c r="C51" s="367"/>
      <c r="S51" s="464"/>
      <c r="T51" s="464"/>
    </row>
    <row r="52" spans="1:20" ht="15" customHeight="1" x14ac:dyDescent="0.25">
      <c r="A52" s="485"/>
      <c r="C52" s="367"/>
      <c r="E52" s="465"/>
      <c r="F52" s="465"/>
      <c r="G52" s="465"/>
      <c r="H52" s="465"/>
      <c r="I52" s="465"/>
      <c r="J52" s="465"/>
      <c r="K52" s="465"/>
      <c r="L52" s="465"/>
      <c r="M52" s="465"/>
      <c r="N52" s="465"/>
      <c r="O52" s="465"/>
      <c r="P52" s="465"/>
      <c r="Q52" s="465"/>
      <c r="R52" s="465"/>
    </row>
    <row r="53" spans="1:20" ht="15.75" customHeight="1" x14ac:dyDescent="0.25"/>
    <row r="54" spans="1:20" ht="15.75" customHeight="1" x14ac:dyDescent="0.25"/>
    <row r="55" spans="1:20" ht="15.75" customHeight="1" x14ac:dyDescent="0.25"/>
    <row r="56" spans="1:20" ht="15.75" customHeight="1" x14ac:dyDescent="0.25"/>
    <row r="57" spans="1:20" ht="15.75" customHeight="1" x14ac:dyDescent="0.25"/>
  </sheetData>
  <sheetProtection algorithmName="SHA-512" hashValue="vWHScmEXYNgSPfAF7SMPwZpaKjcR2cEbeAceQhZHK0xryC2pvlgQ4BnOxgZlc4tmkfM1pc3QE1MQDzfHXZFjxA==" saltValue="jHXcWc+xd55CXkOqOVMsqw==" spinCount="100000" sheet="1" objects="1" scenarios="1"/>
  <protectedRanges>
    <protectedRange sqref="K10:M31 E10:G31" name="Rango1"/>
  </protectedRanges>
  <mergeCells count="13">
    <mergeCell ref="E36:R36"/>
    <mergeCell ref="C1:S1"/>
    <mergeCell ref="E7:E9"/>
    <mergeCell ref="H7:M7"/>
    <mergeCell ref="N7:P8"/>
    <mergeCell ref="Q7:Q9"/>
    <mergeCell ref="H8:J8"/>
    <mergeCell ref="K8:M8"/>
    <mergeCell ref="E35:R35"/>
    <mergeCell ref="E33:R33"/>
    <mergeCell ref="E34:R34"/>
    <mergeCell ref="G7:G9"/>
    <mergeCell ref="F7:F9"/>
  </mergeCells>
  <conditionalFormatting sqref="E10:E31">
    <cfRule type="expression" dxfId="1129" priority="69" stopIfTrue="1">
      <formula>E10=""</formula>
    </cfRule>
  </conditionalFormatting>
  <conditionalFormatting sqref="G10:G31">
    <cfRule type="expression" dxfId="1128" priority="78" stopIfTrue="1">
      <formula>AND(OR(E10&lt;&gt;"",ISTEXT(F10)),$G10="")</formula>
    </cfRule>
  </conditionalFormatting>
  <conditionalFormatting sqref="H10:J31">
    <cfRule type="expression" dxfId="1127" priority="76" stopIfTrue="1">
      <formula>ISNUMBER(H10)</formula>
    </cfRule>
    <cfRule type="expression" dxfId="1126" priority="77" stopIfTrue="1">
      <formula>ISTEXT($F10)</formula>
    </cfRule>
  </conditionalFormatting>
  <conditionalFormatting sqref="K10:M31">
    <cfRule type="expression" dxfId="1125" priority="52" stopIfTrue="1">
      <formula>ISNUMBER(K10)</formula>
    </cfRule>
    <cfRule type="expression" dxfId="1124" priority="72" stopIfTrue="1">
      <formula>$F10="Otro (ud)"</formula>
    </cfRule>
  </conditionalFormatting>
  <conditionalFormatting sqref="N10:Q31">
    <cfRule type="expression" dxfId="1123" priority="2">
      <formula>ISNUMBER(N10)</formula>
    </cfRule>
  </conditionalFormatting>
  <conditionalFormatting sqref="F10:F31">
    <cfRule type="expression" dxfId="1122" priority="1">
      <formula>ISTEXT(F10)</formula>
    </cfRule>
  </conditionalFormatting>
  <dataValidations count="1">
    <dataValidation type="decimal" operator="greaterThan" allowBlank="1" showInputMessage="1" showErrorMessage="1" sqref="G10:G31">
      <formula1>0</formula1>
    </dataValidation>
  </dataValidations>
  <hyperlinks>
    <hyperlink ref="A4" location="'2. Hoja de trabajo. Consumos'!A1" display="2. Hoja de trabajo. Consumos"/>
    <hyperlink ref="A5" location="'3. Instalaciones fijas'!A1" display="3. Instalaciones fijas"/>
    <hyperlink ref="A7" location="'5. Emisiones Fugitivas'!A1" display="5. Emisiones fugitivas"/>
    <hyperlink ref="A6" location="'4. Vehículos y maquinaria'!A1" display="4. Vehículos y maquinaria"/>
    <hyperlink ref="A3" location="'1.Datos generales municipio'!A1" display="1. Datos del municipio"/>
    <hyperlink ref="A8" location="'6. Información adicional'!A1" display="6. Información adicional"/>
    <hyperlink ref="A9" location="'7.Electricidad y otras energías'!A1" display="7. Electricidad y otras energías"/>
    <hyperlink ref="A10" location="'8. Informe final. Resultados'!A1" display="8. Informe final: Resultados"/>
    <hyperlink ref="A11" location="'9. Factores de emisión'!A1" display="9. Factores de emisión"/>
    <hyperlink ref="A12" location="'10. Revisiones calculadora'!A1" display="10. Revisiones de la calculadora"/>
  </hyperlinks>
  <pageMargins left="0.74803149606299213" right="0.74803149606299213" top="0.98425196850393704" bottom="0.98425196850393704" header="0" footer="0"/>
  <pageSetup paperSize="256" scale="4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INDIRECT("Comb_fijas_"&amp;Datos!$D$8)</xm:f>
          </x14:formula1>
          <xm:sqref>F10:F31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0"/>
  <sheetViews>
    <sheetView showRowColHeaders="0" zoomScaleNormal="100" workbookViewId="0">
      <pane xSplit="2" ySplit="1" topLeftCell="C2" activePane="bottomRight" state="frozen"/>
      <selection activeCell="A3" sqref="A3"/>
      <selection pane="topRight" activeCell="A3" sqref="A3"/>
      <selection pane="bottomLeft" activeCell="A3" sqref="A3"/>
      <selection pane="bottomRight"/>
    </sheetView>
  </sheetViews>
  <sheetFormatPr baseColWidth="10" defaultColWidth="11.42578125" defaultRowHeight="15" x14ac:dyDescent="0.25"/>
  <cols>
    <col min="1" max="1" width="26.85546875" style="489" customWidth="1"/>
    <col min="2" max="2" width="0.5703125" style="492" customWidth="1"/>
    <col min="3" max="3" width="1" style="363" customWidth="1"/>
    <col min="4" max="4" width="1.42578125" style="367" customWidth="1"/>
    <col min="5" max="5" width="27.140625" style="367" customWidth="1"/>
    <col min="6" max="6" width="29.7109375" style="367" customWidth="1"/>
    <col min="7" max="7" width="20" style="367" customWidth="1"/>
    <col min="8" max="8" width="14.85546875" style="367" customWidth="1"/>
    <col min="9" max="14" width="8" style="367" customWidth="1"/>
    <col min="15" max="17" width="13" style="367" customWidth="1"/>
    <col min="18" max="18" width="16.5703125" style="367" customWidth="1"/>
    <col min="19" max="19" width="4.140625" style="367" customWidth="1"/>
    <col min="20" max="20" width="7.28515625" style="367" customWidth="1"/>
    <col min="21" max="21" width="3.42578125" style="367" customWidth="1"/>
    <col min="22" max="16384" width="11.42578125" style="367"/>
  </cols>
  <sheetData>
    <row r="1" spans="1:21" s="363" customFormat="1" ht="36" customHeight="1" x14ac:dyDescent="0.25">
      <c r="A1" s="489"/>
      <c r="B1" s="492"/>
      <c r="C1" s="491" t="s">
        <v>1419</v>
      </c>
      <c r="D1" s="491"/>
      <c r="E1" s="491"/>
      <c r="F1" s="491"/>
      <c r="G1" s="491"/>
      <c r="H1" s="491"/>
      <c r="I1" s="491"/>
      <c r="J1" s="491"/>
      <c r="K1" s="491"/>
      <c r="L1" s="491"/>
      <c r="M1" s="491"/>
      <c r="N1" s="491"/>
      <c r="O1" s="491"/>
      <c r="P1" s="491"/>
      <c r="Q1" s="491"/>
      <c r="R1" s="491"/>
      <c r="S1" s="491"/>
      <c r="T1" s="491"/>
      <c r="U1" s="447"/>
    </row>
    <row r="2" spans="1:21" ht="36" customHeight="1" x14ac:dyDescent="0.25">
      <c r="B2" s="493"/>
      <c r="E2" s="928" t="str">
        <f>IF(ISNUMBER(Datos!D8),"","Para que la calculadora funcione correctamente, debe introducir el AÑO DE CÁLCULO en la pestaña 1_Datos generales de la organización.")</f>
        <v>Para que la calculadora funcione correctamente, debe introducir el AÑO DE CÁLCULO en la pestaña 1_Datos generales de la organización.</v>
      </c>
    </row>
    <row r="3" spans="1:21" ht="15" customHeight="1" x14ac:dyDescent="0.25">
      <c r="A3" s="373" t="s">
        <v>1207</v>
      </c>
      <c r="B3" s="493"/>
      <c r="E3" s="1046" t="s">
        <v>1191</v>
      </c>
      <c r="F3" s="1046"/>
      <c r="G3" s="1046"/>
      <c r="H3" s="1046"/>
      <c r="I3" s="1046"/>
      <c r="J3" s="1046"/>
      <c r="K3" s="1046"/>
      <c r="L3" s="1046"/>
      <c r="M3" s="1046"/>
      <c r="N3" s="1046"/>
      <c r="O3" s="1046"/>
      <c r="P3" s="1046"/>
      <c r="Q3" s="1046"/>
      <c r="R3" s="1046"/>
      <c r="S3" s="441"/>
      <c r="T3" s="441"/>
      <c r="U3" s="442"/>
    </row>
    <row r="4" spans="1:21" ht="15" customHeight="1" x14ac:dyDescent="0.25">
      <c r="A4" s="373" t="s">
        <v>992</v>
      </c>
      <c r="B4" s="493"/>
      <c r="E4" s="1046"/>
      <c r="F4" s="1046"/>
      <c r="G4" s="1046"/>
      <c r="H4" s="1046"/>
      <c r="I4" s="1046"/>
      <c r="J4" s="1046"/>
      <c r="K4" s="1046"/>
      <c r="L4" s="1046"/>
      <c r="M4" s="1046"/>
      <c r="N4" s="1046"/>
      <c r="O4" s="1046"/>
      <c r="P4" s="1046"/>
      <c r="Q4" s="1046"/>
      <c r="R4" s="1046"/>
      <c r="S4" s="441"/>
      <c r="T4" s="441"/>
      <c r="U4" s="442"/>
    </row>
    <row r="5" spans="1:21" ht="15" customHeight="1" x14ac:dyDescent="0.25">
      <c r="A5" s="373" t="s">
        <v>993</v>
      </c>
      <c r="B5" s="493"/>
      <c r="E5" s="1046"/>
      <c r="F5" s="1046"/>
      <c r="G5" s="1046"/>
      <c r="H5" s="1046"/>
      <c r="I5" s="1046"/>
      <c r="J5" s="1046"/>
      <c r="K5" s="1046"/>
      <c r="L5" s="1046"/>
      <c r="M5" s="1046"/>
      <c r="N5" s="1046"/>
      <c r="O5" s="1046"/>
      <c r="P5" s="1046"/>
      <c r="Q5" s="1046"/>
      <c r="R5" s="1046"/>
      <c r="S5" s="441"/>
      <c r="T5" s="441"/>
      <c r="U5" s="442"/>
    </row>
    <row r="6" spans="1:21" ht="15" customHeight="1" x14ac:dyDescent="0.25">
      <c r="A6" s="371" t="s">
        <v>994</v>
      </c>
      <c r="B6" s="493"/>
      <c r="E6" s="1016" t="s">
        <v>1303</v>
      </c>
      <c r="F6" s="1016"/>
      <c r="G6" s="1016"/>
      <c r="H6" s="1016"/>
      <c r="I6" s="1016"/>
      <c r="J6" s="1016"/>
      <c r="K6" s="1016"/>
      <c r="L6" s="1016"/>
      <c r="M6" s="1016"/>
      <c r="N6" s="1016"/>
      <c r="O6" s="1016"/>
      <c r="P6" s="1016"/>
      <c r="Q6" s="1016"/>
      <c r="R6" s="1016"/>
      <c r="S6" s="441"/>
      <c r="T6" s="441"/>
      <c r="U6" s="442"/>
    </row>
    <row r="7" spans="1:21" ht="15" customHeight="1" x14ac:dyDescent="0.25">
      <c r="A7" s="373" t="s">
        <v>995</v>
      </c>
      <c r="B7" s="493"/>
      <c r="E7" s="1016"/>
      <c r="F7" s="1016"/>
      <c r="G7" s="1016"/>
      <c r="H7" s="1016"/>
      <c r="I7" s="1016"/>
      <c r="J7" s="1016"/>
      <c r="K7" s="1016"/>
      <c r="L7" s="1016"/>
      <c r="M7" s="1016"/>
      <c r="N7" s="1016"/>
      <c r="O7" s="1016"/>
      <c r="P7" s="1016"/>
      <c r="Q7" s="1016"/>
      <c r="R7" s="1016"/>
      <c r="S7" s="441"/>
      <c r="T7" s="441"/>
      <c r="U7" s="442"/>
    </row>
    <row r="8" spans="1:21" ht="15" customHeight="1" x14ac:dyDescent="0.25">
      <c r="A8" s="373" t="s">
        <v>1294</v>
      </c>
      <c r="B8" s="493"/>
      <c r="E8" s="471"/>
      <c r="F8" s="471"/>
      <c r="G8" s="441"/>
      <c r="H8" s="441"/>
      <c r="I8" s="441"/>
      <c r="J8" s="441"/>
      <c r="K8" s="441"/>
      <c r="L8" s="441"/>
      <c r="N8" s="441"/>
      <c r="O8" s="441"/>
      <c r="P8" s="441"/>
      <c r="Q8" s="441"/>
      <c r="R8" s="441"/>
      <c r="S8" s="441"/>
      <c r="T8" s="441"/>
      <c r="U8" s="442"/>
    </row>
    <row r="9" spans="1:21" ht="15" customHeight="1" x14ac:dyDescent="0.25">
      <c r="A9" s="373" t="s">
        <v>1293</v>
      </c>
      <c r="B9" s="493"/>
      <c r="E9" s="560" t="s">
        <v>656</v>
      </c>
      <c r="F9" s="444"/>
      <c r="G9" s="441"/>
      <c r="H9" s="441"/>
      <c r="I9" s="441"/>
      <c r="J9" s="441"/>
      <c r="K9" s="441"/>
      <c r="L9" s="441"/>
      <c r="M9" s="445"/>
      <c r="N9" s="441"/>
      <c r="O9" s="441"/>
      <c r="P9" s="441"/>
      <c r="Q9" s="441"/>
      <c r="R9" s="441"/>
      <c r="S9" s="441"/>
      <c r="T9" s="441"/>
      <c r="U9" s="442"/>
    </row>
    <row r="10" spans="1:21" ht="15" customHeight="1" x14ac:dyDescent="0.25">
      <c r="A10" s="373" t="s">
        <v>1295</v>
      </c>
      <c r="B10" s="493"/>
      <c r="E10" s="561" t="s">
        <v>1524</v>
      </c>
      <c r="F10" s="446"/>
      <c r="G10" s="356"/>
      <c r="H10" s="356"/>
      <c r="I10" s="356"/>
      <c r="J10" s="356"/>
      <c r="K10" s="356"/>
      <c r="L10" s="356"/>
      <c r="M10" s="356"/>
      <c r="N10" s="356"/>
      <c r="O10" s="356"/>
      <c r="P10" s="356"/>
      <c r="Q10" s="441"/>
      <c r="R10" s="441"/>
      <c r="S10" s="441"/>
      <c r="T10" s="441"/>
    </row>
    <row r="11" spans="1:21" ht="15" customHeight="1" x14ac:dyDescent="0.25">
      <c r="A11" s="373" t="s">
        <v>1296</v>
      </c>
      <c r="B11" s="493"/>
      <c r="E11" s="560" t="s">
        <v>1176</v>
      </c>
      <c r="F11" s="444"/>
      <c r="G11" s="356"/>
      <c r="H11" s="356"/>
      <c r="I11" s="356"/>
      <c r="J11" s="356"/>
      <c r="K11" s="356"/>
      <c r="L11" s="356"/>
      <c r="M11" s="356"/>
      <c r="N11" s="356"/>
      <c r="O11" s="356"/>
      <c r="P11" s="356"/>
      <c r="Q11" s="447"/>
      <c r="R11" s="447"/>
      <c r="S11" s="448"/>
      <c r="T11" s="447"/>
    </row>
    <row r="12" spans="1:21" ht="15" customHeight="1" x14ac:dyDescent="0.25">
      <c r="A12" s="373" t="s">
        <v>1297</v>
      </c>
      <c r="B12" s="493"/>
      <c r="E12" s="561" t="s">
        <v>687</v>
      </c>
      <c r="F12" s="446"/>
      <c r="G12" s="356"/>
      <c r="H12" s="356"/>
      <c r="I12" s="356"/>
      <c r="J12" s="356"/>
      <c r="K12" s="356"/>
      <c r="L12" s="356"/>
      <c r="M12" s="356"/>
      <c r="N12" s="356"/>
      <c r="O12" s="356"/>
      <c r="P12" s="356"/>
      <c r="Q12" s="447"/>
      <c r="R12" s="447"/>
      <c r="S12" s="448"/>
      <c r="T12" s="447"/>
    </row>
    <row r="13" spans="1:21" ht="15" customHeight="1" x14ac:dyDescent="0.25">
      <c r="B13" s="493"/>
      <c r="E13" s="560" t="s">
        <v>1192</v>
      </c>
      <c r="F13" s="444"/>
      <c r="G13" s="356"/>
      <c r="H13" s="356"/>
      <c r="I13" s="356"/>
      <c r="J13" s="356"/>
      <c r="K13" s="356"/>
      <c r="L13" s="356"/>
      <c r="M13" s="356"/>
      <c r="N13" s="356"/>
      <c r="O13" s="356"/>
      <c r="P13" s="356"/>
      <c r="Q13" s="447"/>
      <c r="R13" s="447"/>
      <c r="S13" s="448"/>
      <c r="T13" s="447"/>
    </row>
    <row r="14" spans="1:21" ht="15" customHeight="1" x14ac:dyDescent="0.25">
      <c r="A14" s="483"/>
      <c r="B14" s="493"/>
      <c r="E14" s="561" t="s">
        <v>1569</v>
      </c>
      <c r="F14" s="446"/>
      <c r="G14" s="356"/>
      <c r="H14" s="356"/>
      <c r="I14" s="356"/>
      <c r="J14" s="356"/>
      <c r="K14" s="356"/>
      <c r="L14" s="356"/>
      <c r="M14" s="356"/>
      <c r="N14" s="356"/>
      <c r="O14" s="356"/>
      <c r="P14" s="356"/>
      <c r="Q14" s="447"/>
      <c r="R14" s="447"/>
      <c r="S14" s="448"/>
      <c r="T14" s="447"/>
    </row>
    <row r="15" spans="1:21" ht="15" customHeight="1" x14ac:dyDescent="0.25">
      <c r="A15" s="483"/>
      <c r="B15" s="493"/>
      <c r="Q15" s="443"/>
      <c r="R15" s="443"/>
      <c r="S15" s="443"/>
      <c r="T15" s="443"/>
      <c r="U15" s="442"/>
    </row>
    <row r="16" spans="1:21" s="426" customFormat="1" ht="15" customHeight="1" x14ac:dyDescent="0.25">
      <c r="A16" s="489"/>
      <c r="B16" s="492"/>
      <c r="C16" s="363"/>
      <c r="D16" s="571" t="s">
        <v>735</v>
      </c>
      <c r="E16" s="571"/>
      <c r="F16" s="571"/>
      <c r="G16" s="571"/>
      <c r="H16" s="571"/>
      <c r="I16" s="571"/>
      <c r="J16" s="571"/>
      <c r="K16" s="571"/>
      <c r="L16" s="571"/>
      <c r="M16" s="571"/>
      <c r="N16" s="571"/>
      <c r="O16" s="571"/>
      <c r="P16" s="571"/>
      <c r="Q16" s="571"/>
      <c r="R16" s="571"/>
      <c r="S16" s="571"/>
      <c r="T16" s="571"/>
      <c r="U16" s="367"/>
    </row>
    <row r="17" spans="1:22" ht="15" customHeight="1" x14ac:dyDescent="0.3">
      <c r="D17" s="472"/>
      <c r="E17" s="472"/>
      <c r="F17" s="472"/>
      <c r="G17" s="472"/>
      <c r="H17" s="472"/>
      <c r="I17" s="472"/>
      <c r="J17" s="472"/>
      <c r="K17" s="472"/>
      <c r="L17" s="472"/>
      <c r="M17" s="472"/>
      <c r="N17" s="472"/>
      <c r="O17" s="472"/>
      <c r="P17" s="472"/>
      <c r="Q17" s="472"/>
      <c r="R17" s="472"/>
      <c r="S17" s="443"/>
      <c r="T17" s="443"/>
      <c r="U17" s="472"/>
    </row>
    <row r="18" spans="1:22" ht="16.5" customHeight="1" x14ac:dyDescent="0.3">
      <c r="D18" s="472"/>
      <c r="E18" s="1078" t="s">
        <v>1527</v>
      </c>
      <c r="F18" s="1078"/>
      <c r="G18" s="1078"/>
      <c r="H18" s="1078"/>
      <c r="I18" s="1078"/>
      <c r="J18" s="1078"/>
      <c r="K18" s="1078"/>
      <c r="L18" s="1078"/>
      <c r="M18" s="1078"/>
      <c r="N18" s="1078"/>
      <c r="O18" s="1078"/>
      <c r="P18" s="1078"/>
      <c r="Q18" s="1078"/>
      <c r="R18" s="1078"/>
      <c r="S18" s="1078"/>
      <c r="T18" s="1078"/>
      <c r="U18" s="472"/>
    </row>
    <row r="19" spans="1:22" ht="16.5" customHeight="1" x14ac:dyDescent="0.3">
      <c r="D19" s="472"/>
      <c r="E19" s="1078"/>
      <c r="F19" s="1078"/>
      <c r="G19" s="1078"/>
      <c r="H19" s="1078"/>
      <c r="I19" s="1078"/>
      <c r="J19" s="1078"/>
      <c r="K19" s="1078"/>
      <c r="L19" s="1078"/>
      <c r="M19" s="1078"/>
      <c r="N19" s="1078"/>
      <c r="O19" s="1078"/>
      <c r="P19" s="1078"/>
      <c r="Q19" s="1078"/>
      <c r="R19" s="1078"/>
      <c r="S19" s="1078"/>
      <c r="T19" s="1078"/>
      <c r="U19" s="472"/>
    </row>
    <row r="20" spans="1:22" ht="16.5" customHeight="1" x14ac:dyDescent="0.3">
      <c r="D20" s="472"/>
      <c r="E20" s="1078"/>
      <c r="F20" s="1078"/>
      <c r="G20" s="1078"/>
      <c r="H20" s="1078"/>
      <c r="I20" s="1078"/>
      <c r="J20" s="1078"/>
      <c r="K20" s="1078"/>
      <c r="L20" s="1078"/>
      <c r="M20" s="1078"/>
      <c r="N20" s="1078"/>
      <c r="O20" s="1078"/>
      <c r="P20" s="1078"/>
      <c r="Q20" s="1078"/>
      <c r="R20" s="1078"/>
      <c r="S20" s="1078"/>
      <c r="T20" s="1078"/>
      <c r="U20" s="472"/>
    </row>
    <row r="21" spans="1:22" ht="10.5" customHeight="1" x14ac:dyDescent="0.3">
      <c r="D21" s="472"/>
      <c r="E21" s="509"/>
      <c r="F21" s="509"/>
      <c r="G21" s="509"/>
      <c r="H21" s="509"/>
      <c r="I21" s="509"/>
      <c r="J21" s="509"/>
      <c r="K21" s="509"/>
      <c r="L21" s="509"/>
      <c r="M21" s="509"/>
      <c r="N21" s="509"/>
      <c r="O21" s="509"/>
      <c r="P21" s="509"/>
      <c r="Q21" s="509"/>
      <c r="R21" s="509"/>
      <c r="U21" s="472"/>
    </row>
    <row r="22" spans="1:22" ht="21" customHeight="1" x14ac:dyDescent="0.3">
      <c r="D22" s="472"/>
      <c r="E22" s="1078" t="s">
        <v>1529</v>
      </c>
      <c r="F22" s="1078"/>
      <c r="G22" s="1078"/>
      <c r="H22" s="1078"/>
      <c r="I22" s="1078"/>
      <c r="J22" s="1078"/>
      <c r="K22" s="1078"/>
      <c r="L22" s="1078"/>
      <c r="M22" s="1078"/>
      <c r="N22" s="1078"/>
      <c r="O22" s="1078"/>
      <c r="P22" s="1078"/>
      <c r="Q22" s="1078"/>
      <c r="R22" s="1078"/>
      <c r="S22" s="1078"/>
      <c r="T22" s="1078"/>
      <c r="U22" s="509"/>
    </row>
    <row r="23" spans="1:22" ht="21" customHeight="1" x14ac:dyDescent="0.3">
      <c r="D23" s="472"/>
      <c r="E23" s="1078"/>
      <c r="F23" s="1078"/>
      <c r="G23" s="1078"/>
      <c r="H23" s="1078"/>
      <c r="I23" s="1078"/>
      <c r="J23" s="1078"/>
      <c r="K23" s="1078"/>
      <c r="L23" s="1078"/>
      <c r="M23" s="1078"/>
      <c r="N23" s="1078"/>
      <c r="O23" s="1078"/>
      <c r="P23" s="1078"/>
      <c r="Q23" s="1078"/>
      <c r="R23" s="1078"/>
      <c r="S23" s="1078"/>
      <c r="T23" s="1078"/>
      <c r="U23" s="509"/>
    </row>
    <row r="24" spans="1:22" ht="21" customHeight="1" x14ac:dyDescent="0.3">
      <c r="D24" s="472"/>
      <c r="E24" s="1078"/>
      <c r="F24" s="1078"/>
      <c r="G24" s="1078"/>
      <c r="H24" s="1078"/>
      <c r="I24" s="1078"/>
      <c r="J24" s="1078"/>
      <c r="K24" s="1078"/>
      <c r="L24" s="1078"/>
      <c r="M24" s="1078"/>
      <c r="N24" s="1078"/>
      <c r="O24" s="1078"/>
      <c r="P24" s="1078"/>
      <c r="Q24" s="1078"/>
      <c r="R24" s="1078"/>
      <c r="S24" s="1078"/>
      <c r="T24" s="1078"/>
      <c r="U24" s="509"/>
    </row>
    <row r="25" spans="1:22" s="933" customFormat="1" ht="29.45" customHeight="1" x14ac:dyDescent="0.25">
      <c r="A25" s="929"/>
      <c r="B25" s="930"/>
      <c r="C25" s="931"/>
      <c r="D25" s="932"/>
      <c r="E25" s="1077" t="s">
        <v>1570</v>
      </c>
      <c r="F25" s="1077"/>
      <c r="G25" s="1077"/>
      <c r="H25" s="1077"/>
      <c r="I25" s="1077"/>
      <c r="J25" s="1077"/>
      <c r="K25" s="1077"/>
      <c r="L25" s="1077"/>
      <c r="M25" s="1077"/>
      <c r="N25" s="1077"/>
      <c r="O25" s="1077"/>
      <c r="P25" s="1077"/>
      <c r="Q25" s="1077"/>
      <c r="R25" s="1077"/>
      <c r="S25" s="934"/>
      <c r="T25" s="924"/>
      <c r="U25" s="509"/>
    </row>
    <row r="26" spans="1:22" ht="16.5" customHeight="1" x14ac:dyDescent="0.3">
      <c r="D26" s="472"/>
      <c r="E26" s="563"/>
      <c r="F26" s="563"/>
      <c r="H26" s="564"/>
      <c r="I26" s="564"/>
      <c r="J26" s="564"/>
      <c r="K26" s="564"/>
      <c r="L26" s="564"/>
      <c r="M26" s="564"/>
      <c r="N26" s="564"/>
      <c r="O26" s="564"/>
      <c r="P26" s="564"/>
      <c r="Q26" s="564"/>
      <c r="R26" s="564"/>
      <c r="S26" s="473"/>
      <c r="T26" s="473"/>
      <c r="U26" s="473"/>
      <c r="V26" s="473"/>
    </row>
    <row r="27" spans="1:22" ht="15" customHeight="1" x14ac:dyDescent="0.3">
      <c r="D27" s="472"/>
      <c r="E27" s="562" t="s">
        <v>1528</v>
      </c>
      <c r="F27" s="474"/>
      <c r="G27" s="474"/>
      <c r="H27" s="474"/>
      <c r="I27" s="474"/>
      <c r="J27" s="474"/>
      <c r="K27" s="474"/>
      <c r="L27" s="474"/>
      <c r="M27" s="474"/>
      <c r="N27" s="474"/>
      <c r="O27" s="474"/>
      <c r="P27" s="474"/>
      <c r="Q27" s="474"/>
      <c r="R27" s="474"/>
      <c r="S27" s="473"/>
      <c r="T27" s="473"/>
      <c r="U27" s="473"/>
      <c r="V27" s="473"/>
    </row>
    <row r="28" spans="1:22" ht="15" customHeight="1" x14ac:dyDescent="0.3">
      <c r="D28" s="472"/>
      <c r="E28" s="472"/>
      <c r="F28" s="472"/>
      <c r="G28" s="472"/>
      <c r="H28" s="472"/>
      <c r="I28" s="472"/>
      <c r="J28" s="472"/>
      <c r="K28" s="472"/>
      <c r="L28" s="472"/>
      <c r="M28" s="472"/>
      <c r="N28" s="472"/>
      <c r="O28" s="472"/>
      <c r="P28" s="472"/>
      <c r="Q28" s="472"/>
      <c r="R28" s="472"/>
      <c r="S28" s="473"/>
      <c r="T28" s="473"/>
      <c r="U28" s="473"/>
      <c r="V28" s="473"/>
    </row>
    <row r="29" spans="1:22" ht="33" customHeight="1" x14ac:dyDescent="0.3">
      <c r="D29" s="472"/>
      <c r="E29" s="1078" t="s">
        <v>1304</v>
      </c>
      <c r="F29" s="1078"/>
      <c r="G29" s="1078"/>
      <c r="H29" s="1078"/>
      <c r="I29" s="1078"/>
      <c r="J29" s="1078"/>
      <c r="K29" s="1078"/>
      <c r="L29" s="1078"/>
      <c r="M29" s="1078"/>
      <c r="N29" s="1078"/>
      <c r="O29" s="1078"/>
      <c r="P29" s="1078"/>
      <c r="Q29" s="1078"/>
      <c r="R29" s="1078"/>
      <c r="S29" s="509"/>
      <c r="T29" s="509"/>
      <c r="U29" s="473"/>
      <c r="V29" s="473"/>
    </row>
    <row r="30" spans="1:22" ht="15" customHeight="1" x14ac:dyDescent="0.3">
      <c r="D30" s="472"/>
      <c r="E30" s="509"/>
      <c r="F30" s="509"/>
      <c r="G30" s="509"/>
      <c r="H30" s="509"/>
      <c r="I30" s="509"/>
      <c r="J30" s="509"/>
      <c r="K30" s="509"/>
      <c r="L30" s="509"/>
      <c r="M30" s="509"/>
      <c r="N30" s="509"/>
      <c r="O30" s="509"/>
      <c r="P30" s="509"/>
      <c r="Q30" s="509"/>
      <c r="R30" s="509"/>
      <c r="S30" s="509"/>
      <c r="T30" s="509"/>
      <c r="U30" s="473"/>
      <c r="V30" s="473"/>
    </row>
    <row r="31" spans="1:22" ht="17.25" customHeight="1" x14ac:dyDescent="0.3">
      <c r="D31" s="472"/>
      <c r="E31" s="508" t="s">
        <v>1525</v>
      </c>
      <c r="F31" s="509"/>
      <c r="G31" s="509"/>
      <c r="H31" s="509"/>
      <c r="I31" s="509"/>
      <c r="J31" s="509"/>
      <c r="K31" s="509"/>
      <c r="L31" s="509"/>
      <c r="M31" s="509"/>
      <c r="N31" s="509"/>
      <c r="O31" s="509"/>
      <c r="P31" s="509"/>
      <c r="Q31" s="509"/>
      <c r="R31" s="509"/>
      <c r="U31" s="472"/>
    </row>
    <row r="32" spans="1:22" ht="17.25" customHeight="1" x14ac:dyDescent="0.3">
      <c r="D32" s="472"/>
      <c r="E32" s="575" t="s">
        <v>1526</v>
      </c>
      <c r="F32" s="866"/>
      <c r="G32" s="866"/>
      <c r="H32" s="866"/>
      <c r="I32" s="866"/>
      <c r="J32" s="866"/>
      <c r="K32" s="866"/>
      <c r="L32" s="866"/>
      <c r="M32" s="866"/>
      <c r="N32" s="866"/>
      <c r="O32" s="866"/>
      <c r="P32" s="866"/>
      <c r="Q32" s="866"/>
      <c r="R32" s="866"/>
      <c r="U32" s="472"/>
    </row>
    <row r="33" spans="1:22" ht="17.25" customHeight="1" x14ac:dyDescent="0.3">
      <c r="D33" s="472"/>
      <c r="E33" s="868"/>
      <c r="F33" s="866"/>
      <c r="G33" s="866"/>
      <c r="H33" s="866"/>
      <c r="I33" s="866"/>
      <c r="J33" s="866"/>
      <c r="K33" s="866"/>
      <c r="L33" s="866"/>
      <c r="M33" s="866"/>
      <c r="N33" s="866"/>
      <c r="O33" s="866"/>
      <c r="P33" s="866"/>
      <c r="Q33" s="866"/>
      <c r="R33" s="866"/>
      <c r="U33" s="472"/>
    </row>
    <row r="34" spans="1:22" ht="17.25" customHeight="1" x14ac:dyDescent="0.3">
      <c r="D34" s="472"/>
      <c r="E34" s="1078" t="s">
        <v>1574</v>
      </c>
      <c r="F34" s="1078"/>
      <c r="G34" s="1078"/>
      <c r="H34" s="1078"/>
      <c r="I34" s="1078"/>
      <c r="J34" s="1078"/>
      <c r="K34" s="1078"/>
      <c r="L34" s="1078"/>
      <c r="M34" s="1078"/>
      <c r="N34" s="1078"/>
      <c r="O34" s="1078"/>
      <c r="P34" s="1078"/>
      <c r="Q34" s="1078"/>
      <c r="R34" s="1078"/>
      <c r="S34" s="1078"/>
      <c r="T34" s="1078"/>
      <c r="U34" s="472"/>
    </row>
    <row r="35" spans="1:22" ht="30" customHeight="1" x14ac:dyDescent="0.3">
      <c r="D35" s="472"/>
      <c r="E35" s="1078"/>
      <c r="F35" s="1078"/>
      <c r="G35" s="1078"/>
      <c r="H35" s="1078"/>
      <c r="I35" s="1078"/>
      <c r="J35" s="1078"/>
      <c r="K35" s="1078"/>
      <c r="L35" s="1078"/>
      <c r="M35" s="1078"/>
      <c r="N35" s="1078"/>
      <c r="O35" s="1078"/>
      <c r="P35" s="1078"/>
      <c r="Q35" s="1078"/>
      <c r="R35" s="1078"/>
      <c r="S35" s="1078"/>
      <c r="T35" s="1078"/>
      <c r="U35" s="472"/>
    </row>
    <row r="36" spans="1:22" s="476" customFormat="1" ht="15" customHeight="1" x14ac:dyDescent="0.25">
      <c r="A36" s="489"/>
      <c r="B36" s="492"/>
      <c r="C36" s="363"/>
      <c r="D36" s="426"/>
      <c r="S36" s="473"/>
      <c r="T36" s="473"/>
      <c r="U36" s="473"/>
      <c r="V36" s="473"/>
    </row>
    <row r="37" spans="1:22" s="476" customFormat="1" ht="15" customHeight="1" x14ac:dyDescent="0.25">
      <c r="A37" s="489"/>
      <c r="B37" s="492"/>
      <c r="C37" s="363"/>
      <c r="D37" s="426"/>
      <c r="E37" s="1100" t="s">
        <v>837</v>
      </c>
      <c r="F37" s="1079" t="s">
        <v>975</v>
      </c>
      <c r="G37" s="1082" t="s">
        <v>1530</v>
      </c>
      <c r="H37" s="1119" t="s">
        <v>1531</v>
      </c>
      <c r="I37" s="1085" t="s">
        <v>974</v>
      </c>
      <c r="J37" s="1085"/>
      <c r="K37" s="1085"/>
      <c r="L37" s="1085"/>
      <c r="M37" s="1085"/>
      <c r="N37" s="1085"/>
      <c r="O37" s="1094" t="s">
        <v>665</v>
      </c>
      <c r="P37" s="1095"/>
      <c r="Q37" s="1096"/>
      <c r="R37" s="1093" t="s">
        <v>872</v>
      </c>
      <c r="S37" s="473"/>
      <c r="T37" s="473"/>
      <c r="U37" s="473"/>
      <c r="V37" s="473"/>
    </row>
    <row r="38" spans="1:22" s="476" customFormat="1" ht="15" customHeight="1" x14ac:dyDescent="0.25">
      <c r="A38" s="489"/>
      <c r="B38" s="492"/>
      <c r="C38" s="363"/>
      <c r="D38" s="426"/>
      <c r="E38" s="1101"/>
      <c r="F38" s="1080"/>
      <c r="G38" s="1083"/>
      <c r="H38" s="1120"/>
      <c r="I38" s="1086" t="s">
        <v>1533</v>
      </c>
      <c r="J38" s="1086"/>
      <c r="K38" s="1086"/>
      <c r="L38" s="1122" t="s">
        <v>1532</v>
      </c>
      <c r="M38" s="1123"/>
      <c r="N38" s="1124"/>
      <c r="O38" s="1097"/>
      <c r="P38" s="1098"/>
      <c r="Q38" s="1099"/>
      <c r="R38" s="1093"/>
      <c r="V38" s="473"/>
    </row>
    <row r="39" spans="1:22" s="476" customFormat="1" ht="15" customHeight="1" x14ac:dyDescent="0.25">
      <c r="A39" s="489"/>
      <c r="B39" s="492"/>
      <c r="C39" s="363"/>
      <c r="D39" s="426"/>
      <c r="E39" s="1102"/>
      <c r="F39" s="1081"/>
      <c r="G39" s="1084"/>
      <c r="H39" s="1121"/>
      <c r="I39" s="565" t="s">
        <v>659</v>
      </c>
      <c r="J39" s="565" t="s">
        <v>660</v>
      </c>
      <c r="K39" s="565" t="s">
        <v>661</v>
      </c>
      <c r="L39" s="565" t="s">
        <v>659</v>
      </c>
      <c r="M39" s="565" t="s">
        <v>660</v>
      </c>
      <c r="N39" s="565" t="s">
        <v>661</v>
      </c>
      <c r="O39" s="565" t="s">
        <v>662</v>
      </c>
      <c r="P39" s="565" t="s">
        <v>663</v>
      </c>
      <c r="Q39" s="565" t="s">
        <v>664</v>
      </c>
      <c r="R39" s="1093"/>
      <c r="V39" s="473"/>
    </row>
    <row r="40" spans="1:22" s="472" customFormat="1" ht="15" customHeight="1" x14ac:dyDescent="0.3">
      <c r="A40" s="489"/>
      <c r="B40" s="492"/>
      <c r="C40" s="363"/>
      <c r="D40" s="426"/>
      <c r="E40" s="239"/>
      <c r="F40" s="572"/>
      <c r="G40" s="1"/>
      <c r="H40" s="15"/>
      <c r="I40" s="556" t="str">
        <f>Datos!G308</f>
        <v/>
      </c>
      <c r="J40" s="556" t="str">
        <f>Datos!H308</f>
        <v/>
      </c>
      <c r="K40" s="556" t="str">
        <f>Datos!I308</f>
        <v/>
      </c>
      <c r="L40" s="557"/>
      <c r="M40" s="557"/>
      <c r="N40" s="557"/>
      <c r="O40" s="573" t="str">
        <f>Datos!M308</f>
        <v/>
      </c>
      <c r="P40" s="573" t="str">
        <f>Datos!N308</f>
        <v/>
      </c>
      <c r="Q40" s="573" t="str">
        <f>Datos!O308</f>
        <v/>
      </c>
      <c r="R40" s="270" t="str">
        <f>Datos!P308</f>
        <v/>
      </c>
      <c r="V40" s="473"/>
    </row>
    <row r="41" spans="1:22" s="472" customFormat="1" ht="15" customHeight="1" x14ac:dyDescent="0.3">
      <c r="A41" s="489"/>
      <c r="B41" s="492"/>
      <c r="C41" s="363"/>
      <c r="D41" s="426"/>
      <c r="E41" s="238"/>
      <c r="F41" s="572"/>
      <c r="G41" s="1"/>
      <c r="H41" s="15"/>
      <c r="I41" s="556" t="str">
        <f>Datos!G309</f>
        <v/>
      </c>
      <c r="J41" s="556" t="str">
        <f>Datos!H309</f>
        <v/>
      </c>
      <c r="K41" s="556" t="str">
        <f>Datos!I309</f>
        <v/>
      </c>
      <c r="L41" s="557"/>
      <c r="M41" s="557"/>
      <c r="N41" s="557"/>
      <c r="O41" s="573" t="str">
        <f>Datos!M309</f>
        <v/>
      </c>
      <c r="P41" s="573" t="str">
        <f>Datos!N309</f>
        <v/>
      </c>
      <c r="Q41" s="573" t="str">
        <f>Datos!O309</f>
        <v/>
      </c>
      <c r="R41" s="270" t="str">
        <f>Datos!P309</f>
        <v/>
      </c>
      <c r="V41" s="473"/>
    </row>
    <row r="42" spans="1:22" s="472" customFormat="1" ht="15" customHeight="1" x14ac:dyDescent="0.3">
      <c r="A42" s="489"/>
      <c r="B42" s="492"/>
      <c r="C42" s="363"/>
      <c r="D42" s="426"/>
      <c r="E42" s="238"/>
      <c r="F42" s="572"/>
      <c r="G42" s="1"/>
      <c r="H42" s="15"/>
      <c r="I42" s="556" t="str">
        <f>Datos!G310</f>
        <v/>
      </c>
      <c r="J42" s="556" t="str">
        <f>Datos!H310</f>
        <v/>
      </c>
      <c r="K42" s="556" t="str">
        <f>Datos!I310</f>
        <v/>
      </c>
      <c r="L42" s="557"/>
      <c r="M42" s="557"/>
      <c r="N42" s="557"/>
      <c r="O42" s="573" t="str">
        <f>Datos!M310</f>
        <v/>
      </c>
      <c r="P42" s="573" t="str">
        <f>Datos!N310</f>
        <v/>
      </c>
      <c r="Q42" s="573" t="str">
        <f>Datos!O310</f>
        <v/>
      </c>
      <c r="R42" s="270" t="str">
        <f>Datos!P310</f>
        <v/>
      </c>
      <c r="V42" s="473"/>
    </row>
    <row r="43" spans="1:22" s="472" customFormat="1" ht="15" customHeight="1" x14ac:dyDescent="0.3">
      <c r="A43" s="489"/>
      <c r="B43" s="492"/>
      <c r="C43" s="363"/>
      <c r="D43" s="426"/>
      <c r="E43" s="238"/>
      <c r="F43" s="572"/>
      <c r="G43" s="1"/>
      <c r="H43" s="15"/>
      <c r="I43" s="556" t="str">
        <f>Datos!G311</f>
        <v/>
      </c>
      <c r="J43" s="556" t="str">
        <f>Datos!H311</f>
        <v/>
      </c>
      <c r="K43" s="556" t="str">
        <f>Datos!I311</f>
        <v/>
      </c>
      <c r="L43" s="557"/>
      <c r="M43" s="557"/>
      <c r="N43" s="557"/>
      <c r="O43" s="573" t="str">
        <f>Datos!M311</f>
        <v/>
      </c>
      <c r="P43" s="573" t="str">
        <f>Datos!N311</f>
        <v/>
      </c>
      <c r="Q43" s="573" t="str">
        <f>Datos!O311</f>
        <v/>
      </c>
      <c r="R43" s="270" t="str">
        <f>Datos!P311</f>
        <v/>
      </c>
      <c r="V43" s="473"/>
    </row>
    <row r="44" spans="1:22" s="472" customFormat="1" ht="15" customHeight="1" x14ac:dyDescent="0.3">
      <c r="A44" s="489"/>
      <c r="B44" s="492"/>
      <c r="C44" s="363"/>
      <c r="D44" s="426"/>
      <c r="E44" s="238"/>
      <c r="F44" s="572"/>
      <c r="G44" s="1"/>
      <c r="H44" s="15"/>
      <c r="I44" s="556" t="str">
        <f>Datos!G312</f>
        <v/>
      </c>
      <c r="J44" s="556" t="str">
        <f>Datos!H312</f>
        <v/>
      </c>
      <c r="K44" s="556" t="str">
        <f>Datos!I312</f>
        <v/>
      </c>
      <c r="L44" s="557"/>
      <c r="M44" s="557"/>
      <c r="N44" s="557"/>
      <c r="O44" s="573" t="str">
        <f>Datos!M312</f>
        <v/>
      </c>
      <c r="P44" s="573" t="str">
        <f>Datos!N312</f>
        <v/>
      </c>
      <c r="Q44" s="573" t="str">
        <f>Datos!O312</f>
        <v/>
      </c>
      <c r="R44" s="270" t="str">
        <f>Datos!P312</f>
        <v/>
      </c>
      <c r="V44" s="473"/>
    </row>
    <row r="45" spans="1:22" s="472" customFormat="1" ht="15" customHeight="1" x14ac:dyDescent="0.3">
      <c r="A45" s="489"/>
      <c r="B45" s="492"/>
      <c r="C45" s="363"/>
      <c r="D45" s="426"/>
      <c r="E45" s="238"/>
      <c r="F45" s="572"/>
      <c r="G45" s="1"/>
      <c r="H45" s="15"/>
      <c r="I45" s="556" t="str">
        <f>Datos!G313</f>
        <v/>
      </c>
      <c r="J45" s="556" t="str">
        <f>Datos!H313</f>
        <v/>
      </c>
      <c r="K45" s="556" t="str">
        <f>Datos!I313</f>
        <v/>
      </c>
      <c r="L45" s="557"/>
      <c r="M45" s="557"/>
      <c r="N45" s="557"/>
      <c r="O45" s="573" t="str">
        <f>Datos!M313</f>
        <v/>
      </c>
      <c r="P45" s="573" t="str">
        <f>Datos!N313</f>
        <v/>
      </c>
      <c r="Q45" s="573" t="str">
        <f>Datos!O313</f>
        <v/>
      </c>
      <c r="R45" s="270" t="str">
        <f>Datos!P313</f>
        <v/>
      </c>
      <c r="V45" s="473"/>
    </row>
    <row r="46" spans="1:22" s="472" customFormat="1" ht="15" customHeight="1" x14ac:dyDescent="0.3">
      <c r="A46" s="489"/>
      <c r="B46" s="492"/>
      <c r="C46" s="363"/>
      <c r="D46" s="426"/>
      <c r="E46" s="238"/>
      <c r="F46" s="572"/>
      <c r="G46" s="1"/>
      <c r="H46" s="15"/>
      <c r="I46" s="556" t="str">
        <f>Datos!G314</f>
        <v/>
      </c>
      <c r="J46" s="556" t="str">
        <f>Datos!H314</f>
        <v/>
      </c>
      <c r="K46" s="556" t="str">
        <f>Datos!I314</f>
        <v/>
      </c>
      <c r="L46" s="557"/>
      <c r="M46" s="557"/>
      <c r="N46" s="557"/>
      <c r="O46" s="573" t="str">
        <f>Datos!M314</f>
        <v/>
      </c>
      <c r="P46" s="573" t="str">
        <f>Datos!N314</f>
        <v/>
      </c>
      <c r="Q46" s="573" t="str">
        <f>Datos!O314</f>
        <v/>
      </c>
      <c r="R46" s="270" t="str">
        <f>Datos!P314</f>
        <v/>
      </c>
      <c r="V46" s="473"/>
    </row>
    <row r="47" spans="1:22" s="472" customFormat="1" ht="15" customHeight="1" x14ac:dyDescent="0.3">
      <c r="A47" s="489"/>
      <c r="B47" s="492"/>
      <c r="C47" s="363"/>
      <c r="D47" s="426"/>
      <c r="E47" s="238"/>
      <c r="F47" s="572"/>
      <c r="G47" s="1"/>
      <c r="H47" s="15"/>
      <c r="I47" s="556" t="str">
        <f>Datos!G315</f>
        <v/>
      </c>
      <c r="J47" s="556" t="str">
        <f>Datos!H315</f>
        <v/>
      </c>
      <c r="K47" s="556" t="str">
        <f>Datos!I315</f>
        <v/>
      </c>
      <c r="L47" s="557"/>
      <c r="M47" s="557"/>
      <c r="N47" s="557"/>
      <c r="O47" s="573" t="str">
        <f>Datos!M315</f>
        <v/>
      </c>
      <c r="P47" s="573" t="str">
        <f>Datos!N315</f>
        <v/>
      </c>
      <c r="Q47" s="573" t="str">
        <f>Datos!O315</f>
        <v/>
      </c>
      <c r="R47" s="270" t="str">
        <f>Datos!P315</f>
        <v/>
      </c>
      <c r="V47" s="473"/>
    </row>
    <row r="48" spans="1:22" s="472" customFormat="1" ht="15" customHeight="1" x14ac:dyDescent="0.3">
      <c r="A48" s="489"/>
      <c r="B48" s="492"/>
      <c r="C48" s="363"/>
      <c r="D48" s="426"/>
      <c r="E48" s="238"/>
      <c r="F48" s="572"/>
      <c r="G48" s="1"/>
      <c r="H48" s="15"/>
      <c r="I48" s="556" t="str">
        <f>Datos!G316</f>
        <v/>
      </c>
      <c r="J48" s="556" t="str">
        <f>Datos!H316</f>
        <v/>
      </c>
      <c r="K48" s="556" t="str">
        <f>Datos!I316</f>
        <v/>
      </c>
      <c r="L48" s="557"/>
      <c r="M48" s="557"/>
      <c r="N48" s="557"/>
      <c r="O48" s="573" t="str">
        <f>Datos!M316</f>
        <v/>
      </c>
      <c r="P48" s="573" t="str">
        <f>Datos!N316</f>
        <v/>
      </c>
      <c r="Q48" s="573" t="str">
        <f>Datos!O316</f>
        <v/>
      </c>
      <c r="R48" s="270" t="str">
        <f>Datos!P316</f>
        <v/>
      </c>
      <c r="V48" s="473"/>
    </row>
    <row r="49" spans="1:22" s="472" customFormat="1" ht="15" customHeight="1" x14ac:dyDescent="0.3">
      <c r="A49" s="489"/>
      <c r="B49" s="492"/>
      <c r="C49" s="363"/>
      <c r="D49" s="426"/>
      <c r="E49" s="238"/>
      <c r="F49" s="572"/>
      <c r="G49" s="1"/>
      <c r="H49" s="15"/>
      <c r="I49" s="556" t="str">
        <f>Datos!G317</f>
        <v/>
      </c>
      <c r="J49" s="556" t="str">
        <f>Datos!H317</f>
        <v/>
      </c>
      <c r="K49" s="556" t="str">
        <f>Datos!I317</f>
        <v/>
      </c>
      <c r="L49" s="557"/>
      <c r="M49" s="557"/>
      <c r="N49" s="557"/>
      <c r="O49" s="573" t="str">
        <f>Datos!M317</f>
        <v/>
      </c>
      <c r="P49" s="573" t="str">
        <f>Datos!N317</f>
        <v/>
      </c>
      <c r="Q49" s="573" t="str">
        <f>Datos!O317</f>
        <v/>
      </c>
      <c r="R49" s="270" t="str">
        <f>Datos!P317</f>
        <v/>
      </c>
      <c r="V49" s="473"/>
    </row>
    <row r="50" spans="1:22" s="472" customFormat="1" ht="15" customHeight="1" x14ac:dyDescent="0.3">
      <c r="A50" s="489"/>
      <c r="B50" s="492"/>
      <c r="C50" s="363"/>
      <c r="D50" s="426"/>
      <c r="E50" s="238"/>
      <c r="F50" s="572"/>
      <c r="G50" s="1"/>
      <c r="H50" s="15"/>
      <c r="I50" s="556" t="str">
        <f>Datos!G318</f>
        <v/>
      </c>
      <c r="J50" s="556" t="str">
        <f>Datos!H318</f>
        <v/>
      </c>
      <c r="K50" s="556" t="str">
        <f>Datos!I318</f>
        <v/>
      </c>
      <c r="L50" s="557"/>
      <c r="M50" s="557"/>
      <c r="N50" s="557"/>
      <c r="O50" s="573" t="str">
        <f>Datos!M318</f>
        <v/>
      </c>
      <c r="P50" s="573" t="str">
        <f>Datos!N318</f>
        <v/>
      </c>
      <c r="Q50" s="573" t="str">
        <f>Datos!O318</f>
        <v/>
      </c>
      <c r="R50" s="270" t="str">
        <f>Datos!P318</f>
        <v/>
      </c>
      <c r="V50" s="473"/>
    </row>
    <row r="51" spans="1:22" s="472" customFormat="1" ht="15" customHeight="1" x14ac:dyDescent="0.3">
      <c r="A51" s="489"/>
      <c r="B51" s="492"/>
      <c r="C51" s="363"/>
      <c r="D51" s="426"/>
      <c r="E51" s="238"/>
      <c r="F51" s="572"/>
      <c r="G51" s="1"/>
      <c r="H51" s="15"/>
      <c r="I51" s="556" t="str">
        <f>Datos!G319</f>
        <v/>
      </c>
      <c r="J51" s="556" t="str">
        <f>Datos!H319</f>
        <v/>
      </c>
      <c r="K51" s="556" t="str">
        <f>Datos!I319</f>
        <v/>
      </c>
      <c r="L51" s="557"/>
      <c r="M51" s="557"/>
      <c r="N51" s="557"/>
      <c r="O51" s="573" t="str">
        <f>Datos!M319</f>
        <v/>
      </c>
      <c r="P51" s="573" t="str">
        <f>Datos!N319</f>
        <v/>
      </c>
      <c r="Q51" s="573" t="str">
        <f>Datos!O319</f>
        <v/>
      </c>
      <c r="R51" s="270" t="str">
        <f>Datos!P319</f>
        <v/>
      </c>
      <c r="V51" s="473"/>
    </row>
    <row r="52" spans="1:22" s="472" customFormat="1" ht="15" customHeight="1" x14ac:dyDescent="0.3">
      <c r="A52" s="489"/>
      <c r="B52" s="492"/>
      <c r="C52" s="363"/>
      <c r="D52" s="426"/>
      <c r="E52" s="238"/>
      <c r="F52" s="572"/>
      <c r="G52" s="1"/>
      <c r="H52" s="15"/>
      <c r="I52" s="556" t="str">
        <f>Datos!G320</f>
        <v/>
      </c>
      <c r="J52" s="556" t="str">
        <f>Datos!H320</f>
        <v/>
      </c>
      <c r="K52" s="556" t="str">
        <f>Datos!I320</f>
        <v/>
      </c>
      <c r="L52" s="557"/>
      <c r="M52" s="557"/>
      <c r="N52" s="557"/>
      <c r="O52" s="573" t="str">
        <f>Datos!M320</f>
        <v/>
      </c>
      <c r="P52" s="573" t="str">
        <f>Datos!N320</f>
        <v/>
      </c>
      <c r="Q52" s="573" t="str">
        <f>Datos!O320</f>
        <v/>
      </c>
      <c r="R52" s="270" t="str">
        <f>Datos!P320</f>
        <v/>
      </c>
      <c r="V52" s="473"/>
    </row>
    <row r="53" spans="1:22" s="472" customFormat="1" ht="15" customHeight="1" x14ac:dyDescent="0.3">
      <c r="A53" s="489"/>
      <c r="B53" s="492"/>
      <c r="C53" s="363"/>
      <c r="D53" s="426"/>
      <c r="E53" s="238"/>
      <c r="F53" s="572"/>
      <c r="G53" s="1"/>
      <c r="H53" s="15"/>
      <c r="I53" s="556" t="str">
        <f>Datos!G321</f>
        <v/>
      </c>
      <c r="J53" s="556" t="str">
        <f>Datos!H321</f>
        <v/>
      </c>
      <c r="K53" s="556" t="str">
        <f>Datos!I321</f>
        <v/>
      </c>
      <c r="L53" s="557"/>
      <c r="M53" s="557"/>
      <c r="N53" s="557"/>
      <c r="O53" s="573" t="str">
        <f>Datos!M321</f>
        <v/>
      </c>
      <c r="P53" s="573" t="str">
        <f>Datos!N321</f>
        <v/>
      </c>
      <c r="Q53" s="573" t="str">
        <f>Datos!O321</f>
        <v/>
      </c>
      <c r="R53" s="270" t="str">
        <f>Datos!P321</f>
        <v/>
      </c>
      <c r="V53" s="473"/>
    </row>
    <row r="54" spans="1:22" s="472" customFormat="1" ht="15" customHeight="1" x14ac:dyDescent="0.3">
      <c r="A54" s="489"/>
      <c r="B54" s="492"/>
      <c r="C54" s="363"/>
      <c r="D54" s="426"/>
      <c r="E54" s="238"/>
      <c r="F54" s="572"/>
      <c r="G54" s="1"/>
      <c r="H54" s="15"/>
      <c r="I54" s="556" t="str">
        <f>Datos!G322</f>
        <v/>
      </c>
      <c r="J54" s="556" t="str">
        <f>Datos!H322</f>
        <v/>
      </c>
      <c r="K54" s="556" t="str">
        <f>Datos!I322</f>
        <v/>
      </c>
      <c r="L54" s="557"/>
      <c r="M54" s="557"/>
      <c r="N54" s="557"/>
      <c r="O54" s="573" t="str">
        <f>Datos!M322</f>
        <v/>
      </c>
      <c r="P54" s="573" t="str">
        <f>Datos!N322</f>
        <v/>
      </c>
      <c r="Q54" s="573" t="str">
        <f>Datos!O322</f>
        <v/>
      </c>
      <c r="R54" s="270" t="str">
        <f>Datos!P322</f>
        <v/>
      </c>
      <c r="V54" s="473"/>
    </row>
    <row r="55" spans="1:22" s="472" customFormat="1" ht="15" customHeight="1" x14ac:dyDescent="0.3">
      <c r="A55" s="489"/>
      <c r="B55" s="492"/>
      <c r="C55" s="363"/>
      <c r="D55" s="426"/>
      <c r="E55" s="238"/>
      <c r="F55" s="572"/>
      <c r="G55" s="1"/>
      <c r="H55" s="15"/>
      <c r="I55" s="556" t="str">
        <f>Datos!G323</f>
        <v/>
      </c>
      <c r="J55" s="556" t="str">
        <f>Datos!H323</f>
        <v/>
      </c>
      <c r="K55" s="556" t="str">
        <f>Datos!I323</f>
        <v/>
      </c>
      <c r="L55" s="557"/>
      <c r="M55" s="557"/>
      <c r="N55" s="557"/>
      <c r="O55" s="573" t="str">
        <f>Datos!M323</f>
        <v/>
      </c>
      <c r="P55" s="573" t="str">
        <f>Datos!N323</f>
        <v/>
      </c>
      <c r="Q55" s="573" t="str">
        <f>Datos!O323</f>
        <v/>
      </c>
      <c r="R55" s="270" t="str">
        <f>Datos!P323</f>
        <v/>
      </c>
      <c r="V55" s="473"/>
    </row>
    <row r="56" spans="1:22" s="472" customFormat="1" ht="15" customHeight="1" x14ac:dyDescent="0.3">
      <c r="A56" s="489"/>
      <c r="B56" s="492"/>
      <c r="C56" s="363"/>
      <c r="D56" s="426"/>
      <c r="E56" s="238"/>
      <c r="F56" s="572"/>
      <c r="G56" s="1"/>
      <c r="H56" s="15"/>
      <c r="I56" s="556" t="str">
        <f>Datos!G324</f>
        <v/>
      </c>
      <c r="J56" s="556" t="str">
        <f>Datos!H324</f>
        <v/>
      </c>
      <c r="K56" s="556" t="str">
        <f>Datos!I324</f>
        <v/>
      </c>
      <c r="L56" s="557"/>
      <c r="M56" s="557"/>
      <c r="N56" s="557"/>
      <c r="O56" s="573" t="str">
        <f>Datos!M324</f>
        <v/>
      </c>
      <c r="P56" s="573" t="str">
        <f>Datos!N324</f>
        <v/>
      </c>
      <c r="Q56" s="573" t="str">
        <f>Datos!O324</f>
        <v/>
      </c>
      <c r="R56" s="270" t="str">
        <f>Datos!P324</f>
        <v/>
      </c>
      <c r="V56" s="473"/>
    </row>
    <row r="57" spans="1:22" s="472" customFormat="1" ht="15" customHeight="1" x14ac:dyDescent="0.3">
      <c r="A57" s="489"/>
      <c r="B57" s="492"/>
      <c r="C57" s="363"/>
      <c r="D57" s="426"/>
      <c r="E57" s="238"/>
      <c r="F57" s="572"/>
      <c r="G57" s="1"/>
      <c r="H57" s="15"/>
      <c r="I57" s="556" t="str">
        <f>Datos!G325</f>
        <v/>
      </c>
      <c r="J57" s="556" t="str">
        <f>Datos!H325</f>
        <v/>
      </c>
      <c r="K57" s="556" t="str">
        <f>Datos!I325</f>
        <v/>
      </c>
      <c r="L57" s="557"/>
      <c r="M57" s="557"/>
      <c r="N57" s="557"/>
      <c r="O57" s="573" t="str">
        <f>Datos!M325</f>
        <v/>
      </c>
      <c r="P57" s="573" t="str">
        <f>Datos!N325</f>
        <v/>
      </c>
      <c r="Q57" s="573" t="str">
        <f>Datos!O325</f>
        <v/>
      </c>
      <c r="R57" s="270" t="str">
        <f>Datos!P325</f>
        <v/>
      </c>
      <c r="V57" s="473"/>
    </row>
    <row r="58" spans="1:22" s="472" customFormat="1" ht="15" customHeight="1" x14ac:dyDescent="0.3">
      <c r="A58" s="489"/>
      <c r="B58" s="492"/>
      <c r="C58" s="363"/>
      <c r="D58" s="426"/>
      <c r="E58" s="238"/>
      <c r="F58" s="572"/>
      <c r="G58" s="1"/>
      <c r="H58" s="15"/>
      <c r="I58" s="556" t="str">
        <f>Datos!G326</f>
        <v/>
      </c>
      <c r="J58" s="556" t="str">
        <f>Datos!H326</f>
        <v/>
      </c>
      <c r="K58" s="556" t="str">
        <f>Datos!I326</f>
        <v/>
      </c>
      <c r="L58" s="557"/>
      <c r="M58" s="557"/>
      <c r="N58" s="557"/>
      <c r="O58" s="573" t="str">
        <f>Datos!M326</f>
        <v/>
      </c>
      <c r="P58" s="573" t="str">
        <f>Datos!N326</f>
        <v/>
      </c>
      <c r="Q58" s="573" t="str">
        <f>Datos!O326</f>
        <v/>
      </c>
      <c r="R58" s="270" t="str">
        <f>Datos!P326</f>
        <v/>
      </c>
      <c r="V58" s="473"/>
    </row>
    <row r="59" spans="1:22" s="472" customFormat="1" ht="15" customHeight="1" x14ac:dyDescent="0.3">
      <c r="A59" s="489"/>
      <c r="B59" s="492"/>
      <c r="C59" s="363"/>
      <c r="D59" s="426"/>
      <c r="E59" s="238"/>
      <c r="F59" s="572"/>
      <c r="G59" s="1"/>
      <c r="H59" s="15"/>
      <c r="I59" s="556" t="str">
        <f>Datos!G327</f>
        <v/>
      </c>
      <c r="J59" s="556" t="str">
        <f>Datos!H327</f>
        <v/>
      </c>
      <c r="K59" s="556" t="str">
        <f>Datos!I327</f>
        <v/>
      </c>
      <c r="L59" s="557"/>
      <c r="M59" s="557"/>
      <c r="N59" s="557"/>
      <c r="O59" s="573" t="str">
        <f>Datos!M327</f>
        <v/>
      </c>
      <c r="P59" s="573" t="str">
        <f>Datos!N327</f>
        <v/>
      </c>
      <c r="Q59" s="573" t="str">
        <f>Datos!O327</f>
        <v/>
      </c>
      <c r="R59" s="270" t="str">
        <f>Datos!P327</f>
        <v/>
      </c>
      <c r="V59" s="473"/>
    </row>
    <row r="60" spans="1:22" ht="15" customHeight="1" x14ac:dyDescent="0.25">
      <c r="D60" s="426"/>
      <c r="E60" s="426"/>
      <c r="F60" s="426"/>
      <c r="G60" s="441"/>
      <c r="O60" s="271">
        <f>SUM(O40:O59)</f>
        <v>0</v>
      </c>
      <c r="P60" s="271">
        <f>SUM(P40:P59)</f>
        <v>0</v>
      </c>
      <c r="Q60" s="271">
        <f>SUM(Q40:Q59)</f>
        <v>0</v>
      </c>
      <c r="R60" s="272">
        <f>SUM(R40:R59)</f>
        <v>0</v>
      </c>
    </row>
    <row r="61" spans="1:22" ht="15" customHeight="1" x14ac:dyDescent="0.25">
      <c r="A61" s="485"/>
      <c r="C61" s="367"/>
      <c r="E61" s="1118" t="s">
        <v>1363</v>
      </c>
      <c r="F61" s="1118"/>
      <c r="G61" s="1118"/>
      <c r="H61" s="1118"/>
      <c r="I61" s="1118"/>
      <c r="J61" s="1118"/>
      <c r="K61" s="1118"/>
      <c r="L61" s="1118"/>
      <c r="M61" s="1118"/>
      <c r="N61" s="1118"/>
      <c r="O61" s="1118"/>
      <c r="P61" s="1118"/>
      <c r="Q61" s="1118"/>
      <c r="R61" s="1118"/>
    </row>
    <row r="62" spans="1:22" ht="15" customHeight="1" x14ac:dyDescent="0.25">
      <c r="A62" s="485"/>
      <c r="C62" s="367"/>
      <c r="E62" s="872" t="s">
        <v>1287</v>
      </c>
      <c r="F62" s="567"/>
      <c r="G62" s="567"/>
      <c r="H62" s="567"/>
      <c r="I62" s="567"/>
      <c r="J62" s="567"/>
      <c r="K62" s="567"/>
      <c r="L62" s="567"/>
      <c r="M62" s="567"/>
      <c r="N62" s="567"/>
      <c r="O62" s="567"/>
      <c r="P62" s="567"/>
      <c r="Q62" s="567"/>
      <c r="R62" s="567"/>
    </row>
    <row r="63" spans="1:22" ht="15" customHeight="1" x14ac:dyDescent="0.25">
      <c r="A63" s="485"/>
      <c r="C63" s="367"/>
      <c r="E63" s="872" t="s">
        <v>1288</v>
      </c>
      <c r="F63" s="567"/>
      <c r="G63" s="567"/>
      <c r="H63" s="567"/>
      <c r="I63" s="567"/>
      <c r="J63" s="567"/>
      <c r="K63" s="567"/>
      <c r="L63" s="567"/>
      <c r="M63" s="567"/>
      <c r="N63" s="567"/>
      <c r="O63" s="567"/>
      <c r="P63" s="567"/>
      <c r="Q63" s="567"/>
      <c r="R63" s="567"/>
    </row>
    <row r="64" spans="1:22" ht="15" customHeight="1" x14ac:dyDescent="0.25">
      <c r="A64" s="485"/>
      <c r="C64" s="367"/>
      <c r="E64" s="872" t="s">
        <v>1534</v>
      </c>
      <c r="F64" s="567"/>
      <c r="G64" s="567"/>
      <c r="H64" s="567"/>
      <c r="I64" s="567"/>
      <c r="J64" s="567"/>
      <c r="K64" s="567"/>
      <c r="L64" s="567"/>
      <c r="M64" s="567"/>
      <c r="N64" s="567"/>
      <c r="O64" s="567"/>
      <c r="P64" s="567"/>
      <c r="Q64" s="567"/>
      <c r="R64" s="567"/>
    </row>
    <row r="65" spans="1:22" x14ac:dyDescent="0.25">
      <c r="A65" s="485"/>
      <c r="C65" s="367"/>
      <c r="E65" s="872" t="s">
        <v>1535</v>
      </c>
      <c r="F65" s="869"/>
      <c r="G65" s="869"/>
      <c r="H65" s="869"/>
      <c r="I65" s="869"/>
      <c r="J65" s="869"/>
      <c r="K65" s="869"/>
      <c r="L65" s="869"/>
      <c r="M65" s="869"/>
      <c r="N65" s="869"/>
      <c r="O65" s="869"/>
      <c r="P65" s="869"/>
      <c r="Q65" s="869"/>
      <c r="R65" s="869"/>
    </row>
    <row r="66" spans="1:22" x14ac:dyDescent="0.25">
      <c r="A66" s="485"/>
      <c r="C66" s="367"/>
      <c r="E66" s="872" t="s">
        <v>1536</v>
      </c>
      <c r="F66" s="869"/>
      <c r="G66" s="869"/>
      <c r="H66" s="869"/>
      <c r="I66" s="869"/>
      <c r="J66" s="869"/>
      <c r="K66" s="869"/>
      <c r="L66" s="869"/>
      <c r="M66" s="869"/>
      <c r="N66" s="869"/>
      <c r="O66" s="869"/>
      <c r="P66" s="869"/>
      <c r="Q66" s="869"/>
      <c r="R66" s="869"/>
    </row>
    <row r="67" spans="1:22" ht="15" customHeight="1" x14ac:dyDescent="0.25">
      <c r="A67" s="485"/>
      <c r="C67" s="367"/>
      <c r="E67" s="872" t="s">
        <v>1537</v>
      </c>
      <c r="F67" s="567"/>
      <c r="G67" s="567"/>
      <c r="H67" s="567"/>
      <c r="I67" s="567"/>
      <c r="J67" s="567"/>
      <c r="K67" s="567"/>
      <c r="L67" s="567"/>
      <c r="M67" s="567"/>
      <c r="N67" s="567"/>
      <c r="O67" s="567"/>
      <c r="P67" s="567"/>
      <c r="Q67" s="567"/>
      <c r="R67" s="567"/>
    </row>
    <row r="68" spans="1:22" ht="17.25" customHeight="1" x14ac:dyDescent="0.25">
      <c r="A68" s="485"/>
      <c r="C68" s="367"/>
      <c r="E68" s="1071" t="s">
        <v>1538</v>
      </c>
      <c r="F68" s="1071"/>
      <c r="G68" s="1071"/>
      <c r="H68" s="1071"/>
      <c r="I68" s="1071"/>
      <c r="J68" s="1071"/>
      <c r="K68" s="1071"/>
      <c r="L68" s="1071"/>
      <c r="M68" s="1071"/>
      <c r="N68" s="1071"/>
      <c r="O68" s="1071"/>
      <c r="P68" s="1071"/>
      <c r="Q68" s="1071"/>
      <c r="R68" s="1071"/>
    </row>
    <row r="69" spans="1:22" ht="17.25" customHeight="1" x14ac:dyDescent="0.25">
      <c r="A69" s="485"/>
      <c r="C69" s="367"/>
      <c r="E69" s="872" t="s">
        <v>1539</v>
      </c>
      <c r="F69" s="867"/>
      <c r="G69" s="867"/>
      <c r="H69" s="867"/>
      <c r="I69" s="867"/>
      <c r="J69" s="867"/>
      <c r="K69" s="867"/>
      <c r="L69" s="867"/>
      <c r="M69" s="867"/>
      <c r="N69" s="867"/>
      <c r="O69" s="867"/>
      <c r="P69" s="867"/>
      <c r="Q69" s="867"/>
      <c r="R69" s="867"/>
    </row>
    <row r="70" spans="1:22" ht="17.25" customHeight="1" x14ac:dyDescent="0.25">
      <c r="A70" s="485"/>
      <c r="C70" s="367"/>
      <c r="E70" s="1071" t="s">
        <v>1571</v>
      </c>
      <c r="F70" s="1071"/>
      <c r="G70" s="1071"/>
      <c r="H70" s="1071"/>
      <c r="I70" s="1071"/>
      <c r="J70" s="1071"/>
      <c r="K70" s="1071"/>
      <c r="L70" s="1071"/>
      <c r="M70" s="1071"/>
      <c r="N70" s="1071"/>
      <c r="O70" s="1071"/>
      <c r="P70" s="1071"/>
      <c r="Q70" s="1071"/>
      <c r="R70" s="1071"/>
    </row>
    <row r="71" spans="1:22" x14ac:dyDescent="0.25">
      <c r="A71" s="485"/>
      <c r="C71" s="367"/>
      <c r="E71" s="1089" t="s">
        <v>1540</v>
      </c>
      <c r="F71" s="1089"/>
      <c r="G71" s="1089"/>
      <c r="H71" s="1089"/>
      <c r="I71" s="1089"/>
      <c r="J71" s="1089"/>
      <c r="K71" s="1089"/>
      <c r="L71" s="1089"/>
      <c r="M71" s="1089"/>
      <c r="N71" s="1089"/>
      <c r="O71" s="1089"/>
      <c r="P71" s="1089"/>
      <c r="Q71" s="1089"/>
      <c r="R71" s="1089"/>
    </row>
    <row r="72" spans="1:22" ht="15" customHeight="1" x14ac:dyDescent="0.25">
      <c r="A72" s="485"/>
      <c r="C72" s="367"/>
      <c r="E72" s="1089"/>
      <c r="F72" s="1089"/>
      <c r="G72" s="1089"/>
      <c r="H72" s="1089"/>
      <c r="I72" s="1089"/>
      <c r="J72" s="1089"/>
      <c r="K72" s="1089"/>
      <c r="L72" s="1089"/>
      <c r="M72" s="1089"/>
      <c r="N72" s="1089"/>
      <c r="O72" s="1089"/>
      <c r="P72" s="1089"/>
      <c r="Q72" s="1089"/>
      <c r="R72" s="1089"/>
    </row>
    <row r="73" spans="1:22" ht="15" customHeight="1" x14ac:dyDescent="0.25">
      <c r="A73" s="485"/>
      <c r="C73" s="367"/>
      <c r="E73" s="831" t="s">
        <v>1572</v>
      </c>
      <c r="F73" s="870"/>
      <c r="G73" s="870"/>
      <c r="H73" s="870"/>
      <c r="I73" s="870"/>
      <c r="J73" s="870"/>
      <c r="K73" s="870"/>
      <c r="L73" s="870"/>
      <c r="M73" s="870"/>
      <c r="N73" s="870"/>
      <c r="O73" s="870"/>
      <c r="P73" s="870"/>
      <c r="Q73" s="870"/>
      <c r="R73" s="870"/>
    </row>
    <row r="74" spans="1:22" ht="15" customHeight="1" x14ac:dyDescent="0.25">
      <c r="A74" s="485"/>
      <c r="C74" s="367"/>
      <c r="E74" s="1071" t="s">
        <v>1573</v>
      </c>
      <c r="F74" s="1071"/>
      <c r="G74" s="1071"/>
      <c r="H74" s="1071"/>
      <c r="I74" s="1071"/>
      <c r="J74" s="1071"/>
      <c r="K74" s="1071"/>
      <c r="L74" s="1071"/>
      <c r="M74" s="1071"/>
      <c r="N74" s="1071"/>
      <c r="O74" s="1071"/>
      <c r="P74" s="1071"/>
      <c r="Q74" s="1071"/>
      <c r="R74" s="1071"/>
    </row>
    <row r="75" spans="1:22" ht="15" customHeight="1" x14ac:dyDescent="0.25">
      <c r="A75" s="485"/>
      <c r="C75" s="367"/>
      <c r="E75" s="1071"/>
      <c r="F75" s="1071"/>
      <c r="G75" s="1071"/>
      <c r="H75" s="1071"/>
      <c r="I75" s="1071"/>
      <c r="J75" s="1071"/>
      <c r="K75" s="1071"/>
      <c r="L75" s="1071"/>
      <c r="M75" s="1071"/>
      <c r="N75" s="1071"/>
      <c r="O75" s="1071"/>
      <c r="P75" s="1071"/>
      <c r="Q75" s="1071"/>
      <c r="R75" s="1071"/>
    </row>
    <row r="76" spans="1:22" ht="15" customHeight="1" x14ac:dyDescent="0.25">
      <c r="A76" s="485"/>
      <c r="C76" s="367"/>
      <c r="E76" s="1071"/>
      <c r="F76" s="1071"/>
      <c r="G76" s="1071"/>
      <c r="H76" s="1071"/>
      <c r="I76" s="1071"/>
      <c r="J76" s="1071"/>
      <c r="K76" s="1071"/>
      <c r="L76" s="1071"/>
      <c r="M76" s="1071"/>
      <c r="N76" s="1071"/>
      <c r="O76" s="1071"/>
      <c r="P76" s="1071"/>
      <c r="Q76" s="1071"/>
      <c r="R76" s="1071"/>
    </row>
    <row r="77" spans="1:22" ht="15" customHeight="1" x14ac:dyDescent="0.25">
      <c r="A77" s="485"/>
      <c r="C77" s="367"/>
      <c r="E77" s="682"/>
      <c r="F77" s="682"/>
      <c r="G77" s="682"/>
      <c r="H77" s="682"/>
      <c r="I77" s="682"/>
      <c r="J77" s="682"/>
      <c r="K77" s="682"/>
      <c r="L77" s="682"/>
      <c r="M77" s="682"/>
      <c r="N77" s="682"/>
      <c r="O77" s="682"/>
      <c r="P77" s="682"/>
      <c r="Q77" s="682"/>
      <c r="R77" s="682"/>
    </row>
    <row r="78" spans="1:22" ht="15" customHeight="1" x14ac:dyDescent="0.25">
      <c r="D78" s="426"/>
      <c r="E78" s="562" t="s">
        <v>1354</v>
      </c>
      <c r="F78" s="426"/>
      <c r="G78" s="426"/>
      <c r="H78" s="426"/>
      <c r="I78" s="426"/>
      <c r="J78" s="426"/>
      <c r="K78" s="426"/>
      <c r="L78" s="426"/>
      <c r="M78" s="426"/>
      <c r="N78" s="426"/>
      <c r="O78" s="426"/>
      <c r="P78" s="426"/>
      <c r="Q78" s="426"/>
      <c r="R78" s="426"/>
      <c r="S78" s="426"/>
      <c r="T78" s="426"/>
      <c r="U78" s="426"/>
      <c r="V78" s="426"/>
    </row>
    <row r="79" spans="1:22" ht="15" customHeight="1" x14ac:dyDescent="0.25">
      <c r="D79" s="426"/>
      <c r="E79" s="478"/>
      <c r="F79" s="478"/>
      <c r="G79" s="441"/>
      <c r="H79" s="441"/>
      <c r="I79" s="441"/>
    </row>
    <row r="80" spans="1:22" ht="33.75" customHeight="1" x14ac:dyDescent="0.3">
      <c r="D80" s="472"/>
      <c r="E80" s="1046" t="s">
        <v>1359</v>
      </c>
      <c r="F80" s="1046"/>
      <c r="G80" s="1046"/>
      <c r="H80" s="1046"/>
      <c r="I80" s="1046"/>
      <c r="J80" s="1046"/>
      <c r="K80" s="1046"/>
      <c r="L80" s="1046"/>
      <c r="M80" s="1046"/>
      <c r="N80" s="1046"/>
      <c r="O80" s="1046"/>
      <c r="P80" s="1046"/>
      <c r="Q80" s="1046"/>
      <c r="R80" s="1046"/>
      <c r="U80" s="472"/>
    </row>
    <row r="81" spans="1:21" ht="15" customHeight="1" x14ac:dyDescent="0.3">
      <c r="D81" s="472"/>
      <c r="E81" s="400"/>
      <c r="F81" s="400"/>
      <c r="G81" s="400"/>
      <c r="H81" s="400"/>
      <c r="I81" s="400"/>
      <c r="J81" s="400"/>
      <c r="K81" s="400"/>
      <c r="L81" s="400"/>
      <c r="M81" s="400"/>
      <c r="N81" s="400"/>
      <c r="O81" s="400"/>
      <c r="P81" s="400"/>
      <c r="Q81" s="400"/>
      <c r="R81" s="473"/>
      <c r="S81" s="473"/>
      <c r="T81" s="473"/>
      <c r="U81" s="472"/>
    </row>
    <row r="82" spans="1:21" ht="15" customHeight="1" x14ac:dyDescent="0.3">
      <c r="D82" s="472"/>
      <c r="E82" s="871" t="s">
        <v>1541</v>
      </c>
      <c r="F82" s="400"/>
      <c r="G82" s="400"/>
      <c r="H82" s="400"/>
      <c r="I82" s="400"/>
      <c r="J82" s="400"/>
      <c r="K82" s="400"/>
      <c r="L82" s="400"/>
      <c r="M82" s="400"/>
      <c r="N82" s="400"/>
      <c r="O82" s="400"/>
      <c r="P82" s="400"/>
      <c r="Q82" s="400"/>
      <c r="R82" s="473"/>
      <c r="S82" s="473"/>
      <c r="T82" s="473"/>
      <c r="U82" s="472"/>
    </row>
    <row r="83" spans="1:21" ht="15" customHeight="1" x14ac:dyDescent="0.3">
      <c r="D83" s="472"/>
      <c r="E83" s="508" t="s">
        <v>1542</v>
      </c>
      <c r="F83" s="400"/>
      <c r="G83" s="400"/>
      <c r="H83" s="400"/>
      <c r="I83" s="400"/>
      <c r="J83" s="400"/>
      <c r="K83" s="400"/>
      <c r="L83" s="400"/>
      <c r="M83" s="400"/>
      <c r="N83" s="400"/>
      <c r="O83" s="400"/>
      <c r="P83" s="400"/>
      <c r="Q83" s="400"/>
      <c r="R83" s="473"/>
      <c r="S83" s="473"/>
      <c r="T83" s="473"/>
      <c r="U83" s="472"/>
    </row>
    <row r="84" spans="1:21" ht="33" customHeight="1" x14ac:dyDescent="0.3">
      <c r="D84" s="472"/>
      <c r="E84" s="1077" t="s">
        <v>1575</v>
      </c>
      <c r="F84" s="1077"/>
      <c r="G84" s="1077"/>
      <c r="H84" s="1077"/>
      <c r="I84" s="1077"/>
      <c r="J84" s="1077"/>
      <c r="K84" s="1077"/>
      <c r="L84" s="1077"/>
      <c r="M84" s="1077"/>
      <c r="N84" s="1077"/>
      <c r="O84" s="1077"/>
      <c r="P84" s="1077"/>
      <c r="Q84" s="1077"/>
      <c r="R84" s="1077"/>
      <c r="S84" s="473"/>
      <c r="T84" s="473"/>
      <c r="U84" s="472"/>
    </row>
    <row r="85" spans="1:21" ht="18" customHeight="1" x14ac:dyDescent="0.3">
      <c r="D85" s="472"/>
      <c r="E85" s="400"/>
      <c r="F85" s="400"/>
      <c r="G85" s="400"/>
      <c r="H85" s="400"/>
      <c r="I85" s="400"/>
      <c r="J85" s="400"/>
      <c r="K85" s="400"/>
      <c r="L85" s="400"/>
      <c r="M85" s="400"/>
      <c r="N85" s="400"/>
      <c r="O85" s="400"/>
      <c r="P85" s="400"/>
      <c r="Q85" s="400"/>
      <c r="R85" s="473"/>
      <c r="S85" s="473"/>
      <c r="T85" s="473"/>
      <c r="U85" s="472"/>
    </row>
    <row r="86" spans="1:21" ht="18" customHeight="1" x14ac:dyDescent="0.3">
      <c r="D86" s="472"/>
      <c r="E86" s="1112" t="s">
        <v>837</v>
      </c>
      <c r="F86" s="1115" t="s">
        <v>975</v>
      </c>
      <c r="G86" s="1115" t="s">
        <v>973</v>
      </c>
      <c r="H86" s="1119" t="s">
        <v>1360</v>
      </c>
      <c r="I86" s="1119" t="s">
        <v>974</v>
      </c>
      <c r="J86" s="1119"/>
      <c r="K86" s="1119"/>
      <c r="L86" s="1119"/>
      <c r="M86" s="1119"/>
      <c r="N86" s="1119"/>
      <c r="O86" s="1103" t="s">
        <v>1361</v>
      </c>
      <c r="P86" s="1104"/>
      <c r="Q86" s="1105"/>
      <c r="R86" s="1109" t="s">
        <v>1362</v>
      </c>
      <c r="S86" s="473"/>
      <c r="T86" s="473"/>
      <c r="U86" s="472"/>
    </row>
    <row r="87" spans="1:21" ht="18" customHeight="1" x14ac:dyDescent="0.3">
      <c r="D87" s="472"/>
      <c r="E87" s="1113"/>
      <c r="F87" s="1116"/>
      <c r="G87" s="1116"/>
      <c r="H87" s="1120"/>
      <c r="I87" s="1120" t="s">
        <v>1543</v>
      </c>
      <c r="J87" s="1120"/>
      <c r="K87" s="1120"/>
      <c r="L87" s="1120" t="s">
        <v>976</v>
      </c>
      <c r="M87" s="1120"/>
      <c r="N87" s="1120"/>
      <c r="O87" s="1106"/>
      <c r="P87" s="1107"/>
      <c r="Q87" s="1108"/>
      <c r="R87" s="1110"/>
      <c r="S87" s="473"/>
      <c r="T87" s="473"/>
      <c r="U87" s="472"/>
    </row>
    <row r="88" spans="1:21" ht="18" customHeight="1" x14ac:dyDescent="0.3">
      <c r="D88" s="472"/>
      <c r="E88" s="1114"/>
      <c r="F88" s="1117"/>
      <c r="G88" s="1117"/>
      <c r="H88" s="1121"/>
      <c r="I88" s="683" t="s">
        <v>659</v>
      </c>
      <c r="J88" s="683" t="s">
        <v>660</v>
      </c>
      <c r="K88" s="683" t="s">
        <v>661</v>
      </c>
      <c r="L88" s="683" t="s">
        <v>659</v>
      </c>
      <c r="M88" s="683" t="s">
        <v>660</v>
      </c>
      <c r="N88" s="683" t="s">
        <v>661</v>
      </c>
      <c r="O88" s="683" t="s">
        <v>662</v>
      </c>
      <c r="P88" s="683" t="s">
        <v>663</v>
      </c>
      <c r="Q88" s="683" t="s">
        <v>664</v>
      </c>
      <c r="R88" s="1110"/>
      <c r="S88" s="473"/>
      <c r="T88" s="473"/>
      <c r="U88" s="472"/>
    </row>
    <row r="89" spans="1:21" ht="18" customHeight="1" x14ac:dyDescent="0.3">
      <c r="D89" s="472"/>
      <c r="E89" s="239"/>
      <c r="F89" s="572"/>
      <c r="G89" s="1"/>
      <c r="H89" s="15"/>
      <c r="I89" s="556" t="str">
        <f>Datos!G402</f>
        <v/>
      </c>
      <c r="J89" s="556" t="str">
        <f>Datos!H402</f>
        <v/>
      </c>
      <c r="K89" s="556" t="str">
        <f>Datos!I402</f>
        <v/>
      </c>
      <c r="L89" s="557"/>
      <c r="M89" s="557"/>
      <c r="N89" s="557"/>
      <c r="O89" s="573" t="str">
        <f>Datos!M402</f>
        <v/>
      </c>
      <c r="P89" s="573" t="str">
        <f>Datos!N402</f>
        <v/>
      </c>
      <c r="Q89" s="573" t="str">
        <f>Datos!O402</f>
        <v/>
      </c>
      <c r="R89" s="270" t="str">
        <f>Datos!P402</f>
        <v/>
      </c>
      <c r="S89" s="473"/>
      <c r="T89" s="473"/>
      <c r="U89" s="472"/>
    </row>
    <row r="90" spans="1:21" ht="18" customHeight="1" x14ac:dyDescent="0.3">
      <c r="D90" s="472"/>
      <c r="E90" s="238"/>
      <c r="F90" s="572"/>
      <c r="G90" s="1"/>
      <c r="H90" s="15"/>
      <c r="I90" s="556" t="str">
        <f>Datos!G403</f>
        <v/>
      </c>
      <c r="J90" s="556" t="str">
        <f>Datos!H403</f>
        <v/>
      </c>
      <c r="K90" s="556" t="str">
        <f>Datos!I403</f>
        <v/>
      </c>
      <c r="L90" s="557"/>
      <c r="M90" s="557"/>
      <c r="N90" s="557"/>
      <c r="O90" s="573" t="str">
        <f>Datos!M403</f>
        <v/>
      </c>
      <c r="P90" s="573" t="str">
        <f>Datos!N403</f>
        <v/>
      </c>
      <c r="Q90" s="573" t="str">
        <f>Datos!O403</f>
        <v/>
      </c>
      <c r="R90" s="270" t="str">
        <f>Datos!P403</f>
        <v/>
      </c>
      <c r="S90" s="473"/>
      <c r="T90" s="473"/>
      <c r="U90" s="472"/>
    </row>
    <row r="91" spans="1:21" ht="18" customHeight="1" x14ac:dyDescent="0.3">
      <c r="D91" s="472"/>
      <c r="E91" s="238"/>
      <c r="F91" s="572"/>
      <c r="G91" s="1"/>
      <c r="H91" s="15"/>
      <c r="I91" s="556" t="str">
        <f>Datos!G404</f>
        <v/>
      </c>
      <c r="J91" s="556" t="str">
        <f>Datos!H404</f>
        <v/>
      </c>
      <c r="K91" s="556" t="str">
        <f>Datos!I404</f>
        <v/>
      </c>
      <c r="L91" s="557"/>
      <c r="M91" s="557"/>
      <c r="N91" s="557"/>
      <c r="O91" s="573" t="str">
        <f>Datos!M404</f>
        <v/>
      </c>
      <c r="P91" s="573" t="str">
        <f>Datos!N404</f>
        <v/>
      </c>
      <c r="Q91" s="573" t="str">
        <f>Datos!O404</f>
        <v/>
      </c>
      <c r="R91" s="270" t="str">
        <f>Datos!P404</f>
        <v/>
      </c>
      <c r="S91" s="473"/>
      <c r="T91" s="473"/>
      <c r="U91" s="472"/>
    </row>
    <row r="92" spans="1:21" ht="18" customHeight="1" x14ac:dyDescent="0.3">
      <c r="D92" s="472"/>
      <c r="E92" s="238"/>
      <c r="F92" s="572"/>
      <c r="G92" s="1"/>
      <c r="H92" s="15"/>
      <c r="I92" s="556" t="str">
        <f>Datos!G405</f>
        <v/>
      </c>
      <c r="J92" s="556" t="str">
        <f>Datos!H405</f>
        <v/>
      </c>
      <c r="K92" s="556" t="str">
        <f>Datos!I405</f>
        <v/>
      </c>
      <c r="L92" s="557"/>
      <c r="M92" s="557"/>
      <c r="N92" s="557"/>
      <c r="O92" s="573" t="str">
        <f>Datos!M405</f>
        <v/>
      </c>
      <c r="P92" s="573" t="str">
        <f>Datos!N405</f>
        <v/>
      </c>
      <c r="Q92" s="573" t="str">
        <f>Datos!O405</f>
        <v/>
      </c>
      <c r="R92" s="270" t="str">
        <f>Datos!P405</f>
        <v/>
      </c>
      <c r="S92" s="473"/>
      <c r="T92" s="473"/>
      <c r="U92" s="472"/>
    </row>
    <row r="93" spans="1:21" ht="18" customHeight="1" x14ac:dyDescent="0.3">
      <c r="D93" s="472"/>
      <c r="E93" s="238"/>
      <c r="F93" s="572"/>
      <c r="G93" s="1"/>
      <c r="H93" s="15"/>
      <c r="I93" s="556" t="str">
        <f>Datos!G406</f>
        <v/>
      </c>
      <c r="J93" s="556" t="str">
        <f>Datos!H406</f>
        <v/>
      </c>
      <c r="K93" s="556" t="str">
        <f>Datos!I406</f>
        <v/>
      </c>
      <c r="L93" s="557"/>
      <c r="M93" s="557"/>
      <c r="N93" s="557"/>
      <c r="O93" s="573" t="str">
        <f>Datos!M406</f>
        <v/>
      </c>
      <c r="P93" s="573" t="str">
        <f>Datos!N406</f>
        <v/>
      </c>
      <c r="Q93" s="573" t="str">
        <f>Datos!O406</f>
        <v/>
      </c>
      <c r="R93" s="270" t="str">
        <f>Datos!P406</f>
        <v/>
      </c>
      <c r="S93" s="473"/>
      <c r="T93" s="473"/>
      <c r="U93" s="472"/>
    </row>
    <row r="94" spans="1:21" ht="18" customHeight="1" x14ac:dyDescent="0.3">
      <c r="D94" s="472"/>
      <c r="E94" s="238"/>
      <c r="F94" s="572"/>
      <c r="G94" s="1"/>
      <c r="H94" s="15"/>
      <c r="I94" s="556" t="str">
        <f>Datos!G407</f>
        <v/>
      </c>
      <c r="J94" s="556" t="str">
        <f>Datos!H407</f>
        <v/>
      </c>
      <c r="K94" s="556" t="str">
        <f>Datos!I407</f>
        <v/>
      </c>
      <c r="L94" s="557"/>
      <c r="M94" s="557"/>
      <c r="N94" s="557"/>
      <c r="O94" s="573" t="str">
        <f>Datos!M407</f>
        <v/>
      </c>
      <c r="P94" s="573" t="str">
        <f>Datos!N407</f>
        <v/>
      </c>
      <c r="Q94" s="573" t="str">
        <f>Datos!O407</f>
        <v/>
      </c>
      <c r="R94" s="270" t="str">
        <f>Datos!P407</f>
        <v/>
      </c>
      <c r="S94" s="473"/>
      <c r="T94" s="473"/>
      <c r="U94" s="472"/>
    </row>
    <row r="95" spans="1:21" ht="18" customHeight="1" x14ac:dyDescent="0.3">
      <c r="D95" s="472"/>
      <c r="E95" s="238"/>
      <c r="F95" s="572"/>
      <c r="G95" s="1"/>
      <c r="H95" s="15"/>
      <c r="I95" s="556" t="str">
        <f>Datos!G408</f>
        <v/>
      </c>
      <c r="J95" s="556" t="str">
        <f>Datos!H408</f>
        <v/>
      </c>
      <c r="K95" s="556" t="str">
        <f>Datos!I408</f>
        <v/>
      </c>
      <c r="L95" s="557"/>
      <c r="M95" s="557"/>
      <c r="N95" s="557"/>
      <c r="O95" s="573" t="str">
        <f>Datos!M408</f>
        <v/>
      </c>
      <c r="P95" s="573" t="str">
        <f>Datos!N408</f>
        <v/>
      </c>
      <c r="Q95" s="573" t="str">
        <f>Datos!O408</f>
        <v/>
      </c>
      <c r="R95" s="270" t="str">
        <f>Datos!P408</f>
        <v/>
      </c>
      <c r="S95" s="473"/>
      <c r="T95" s="473"/>
      <c r="U95" s="472"/>
    </row>
    <row r="96" spans="1:21" s="476" customFormat="1" ht="15" customHeight="1" x14ac:dyDescent="0.3">
      <c r="A96" s="489"/>
      <c r="B96" s="492"/>
      <c r="C96" s="363"/>
      <c r="D96" s="426"/>
      <c r="E96" s="238"/>
      <c r="F96" s="572"/>
      <c r="G96" s="1"/>
      <c r="H96" s="15"/>
      <c r="I96" s="556" t="str">
        <f>Datos!G409</f>
        <v/>
      </c>
      <c r="J96" s="556" t="str">
        <f>Datos!H409</f>
        <v/>
      </c>
      <c r="K96" s="556" t="str">
        <f>Datos!I409</f>
        <v/>
      </c>
      <c r="L96" s="557"/>
      <c r="M96" s="557"/>
      <c r="N96" s="557"/>
      <c r="O96" s="573" t="str">
        <f>Datos!M409</f>
        <v/>
      </c>
      <c r="P96" s="573" t="str">
        <f>Datos!N409</f>
        <v/>
      </c>
      <c r="Q96" s="573" t="str">
        <f>Datos!O409</f>
        <v/>
      </c>
      <c r="R96" s="270" t="str">
        <f>Datos!P409</f>
        <v/>
      </c>
      <c r="S96" s="472"/>
    </row>
    <row r="97" spans="1:19" s="476" customFormat="1" ht="15" customHeight="1" x14ac:dyDescent="0.25">
      <c r="A97" s="489"/>
      <c r="B97" s="492"/>
      <c r="C97" s="363"/>
      <c r="D97" s="426"/>
      <c r="E97" s="238"/>
      <c r="F97" s="572"/>
      <c r="G97" s="1"/>
      <c r="H97" s="15"/>
      <c r="I97" s="556" t="str">
        <f>Datos!G410</f>
        <v/>
      </c>
      <c r="J97" s="556" t="str">
        <f>Datos!H410</f>
        <v/>
      </c>
      <c r="K97" s="556" t="str">
        <f>Datos!I410</f>
        <v/>
      </c>
      <c r="L97" s="557"/>
      <c r="M97" s="557"/>
      <c r="N97" s="557"/>
      <c r="O97" s="573" t="str">
        <f>Datos!M410</f>
        <v/>
      </c>
      <c r="P97" s="573" t="str">
        <f>Datos!N410</f>
        <v/>
      </c>
      <c r="Q97" s="573" t="str">
        <f>Datos!O410</f>
        <v/>
      </c>
      <c r="R97" s="270" t="str">
        <f>Datos!P410</f>
        <v/>
      </c>
    </row>
    <row r="98" spans="1:19" s="476" customFormat="1" ht="15" customHeight="1" x14ac:dyDescent="0.25">
      <c r="A98" s="489"/>
      <c r="B98" s="492"/>
      <c r="C98" s="363"/>
      <c r="D98" s="426"/>
      <c r="E98" s="238"/>
      <c r="F98" s="572"/>
      <c r="G98" s="1"/>
      <c r="H98" s="15"/>
      <c r="I98" s="556" t="str">
        <f>Datos!G411</f>
        <v/>
      </c>
      <c r="J98" s="556" t="str">
        <f>Datos!H411</f>
        <v/>
      </c>
      <c r="K98" s="556" t="str">
        <f>Datos!I411</f>
        <v/>
      </c>
      <c r="L98" s="557"/>
      <c r="M98" s="557"/>
      <c r="N98" s="557"/>
      <c r="O98" s="573" t="str">
        <f>Datos!M411</f>
        <v/>
      </c>
      <c r="P98" s="573" t="str">
        <f>Datos!N411</f>
        <v/>
      </c>
      <c r="Q98" s="573" t="str">
        <f>Datos!O411</f>
        <v/>
      </c>
      <c r="R98" s="270" t="str">
        <f>Datos!P411</f>
        <v/>
      </c>
    </row>
    <row r="99" spans="1:19" s="472" customFormat="1" ht="15" customHeight="1" x14ac:dyDescent="0.3">
      <c r="A99" s="489"/>
      <c r="B99" s="492"/>
      <c r="C99" s="363"/>
      <c r="D99" s="426"/>
      <c r="E99" s="238"/>
      <c r="F99" s="572"/>
      <c r="G99" s="1"/>
      <c r="H99" s="15"/>
      <c r="I99" s="556" t="str">
        <f>Datos!G412</f>
        <v/>
      </c>
      <c r="J99" s="556" t="str">
        <f>Datos!H412</f>
        <v/>
      </c>
      <c r="K99" s="556" t="str">
        <f>Datos!I412</f>
        <v/>
      </c>
      <c r="L99" s="557"/>
      <c r="M99" s="557"/>
      <c r="N99" s="557"/>
      <c r="O99" s="573" t="str">
        <f>Datos!M412</f>
        <v/>
      </c>
      <c r="P99" s="573" t="str">
        <f>Datos!N412</f>
        <v/>
      </c>
      <c r="Q99" s="573" t="str">
        <f>Datos!O412</f>
        <v/>
      </c>
      <c r="R99" s="270" t="str">
        <f>Datos!P412</f>
        <v/>
      </c>
    </row>
    <row r="100" spans="1:19" s="472" customFormat="1" ht="15" customHeight="1" x14ac:dyDescent="0.3">
      <c r="A100" s="489"/>
      <c r="B100" s="492"/>
      <c r="C100" s="363"/>
      <c r="D100" s="426"/>
      <c r="E100" s="238"/>
      <c r="F100" s="572"/>
      <c r="G100" s="1"/>
      <c r="H100" s="15"/>
      <c r="I100" s="556" t="str">
        <f>Datos!G413</f>
        <v/>
      </c>
      <c r="J100" s="556" t="str">
        <f>Datos!H413</f>
        <v/>
      </c>
      <c r="K100" s="556" t="str">
        <f>Datos!I413</f>
        <v/>
      </c>
      <c r="L100" s="557"/>
      <c r="M100" s="557"/>
      <c r="N100" s="557"/>
      <c r="O100" s="573" t="str">
        <f>Datos!M413</f>
        <v/>
      </c>
      <c r="P100" s="573" t="str">
        <f>Datos!N413</f>
        <v/>
      </c>
      <c r="Q100" s="573" t="str">
        <f>Datos!O413</f>
        <v/>
      </c>
      <c r="R100" s="270" t="str">
        <f>Datos!P413</f>
        <v/>
      </c>
    </row>
    <row r="101" spans="1:19" s="472" customFormat="1" ht="15" customHeight="1" x14ac:dyDescent="0.3">
      <c r="A101" s="489"/>
      <c r="B101" s="492"/>
      <c r="C101" s="363"/>
      <c r="D101" s="426"/>
      <c r="E101" s="238"/>
      <c r="F101" s="572"/>
      <c r="G101" s="1"/>
      <c r="H101" s="15"/>
      <c r="I101" s="556" t="str">
        <f>Datos!G414</f>
        <v/>
      </c>
      <c r="J101" s="556" t="str">
        <f>Datos!H414</f>
        <v/>
      </c>
      <c r="K101" s="556" t="str">
        <f>Datos!I414</f>
        <v/>
      </c>
      <c r="L101" s="557"/>
      <c r="M101" s="557"/>
      <c r="N101" s="557"/>
      <c r="O101" s="573" t="str">
        <f>Datos!M414</f>
        <v/>
      </c>
      <c r="P101" s="573" t="str">
        <f>Datos!N414</f>
        <v/>
      </c>
      <c r="Q101" s="573" t="str">
        <f>Datos!O414</f>
        <v/>
      </c>
      <c r="R101" s="270" t="str">
        <f>Datos!P414</f>
        <v/>
      </c>
    </row>
    <row r="102" spans="1:19" s="472" customFormat="1" ht="15" customHeight="1" x14ac:dyDescent="0.3">
      <c r="A102" s="489"/>
      <c r="B102" s="492"/>
      <c r="C102" s="363"/>
      <c r="D102" s="426"/>
      <c r="E102" s="238"/>
      <c r="F102" s="572"/>
      <c r="G102" s="1"/>
      <c r="H102" s="15"/>
      <c r="I102" s="556" t="str">
        <f>Datos!G415</f>
        <v/>
      </c>
      <c r="J102" s="556" t="str">
        <f>Datos!H415</f>
        <v/>
      </c>
      <c r="K102" s="556" t="str">
        <f>Datos!I415</f>
        <v/>
      </c>
      <c r="L102" s="557"/>
      <c r="M102" s="557"/>
      <c r="N102" s="557"/>
      <c r="O102" s="573" t="str">
        <f>Datos!M415</f>
        <v/>
      </c>
      <c r="P102" s="573" t="str">
        <f>Datos!N415</f>
        <v/>
      </c>
      <c r="Q102" s="573" t="str">
        <f>Datos!O415</f>
        <v/>
      </c>
      <c r="R102" s="270" t="str">
        <f>Datos!P415</f>
        <v/>
      </c>
    </row>
    <row r="103" spans="1:19" s="472" customFormat="1" ht="15" customHeight="1" x14ac:dyDescent="0.3">
      <c r="A103" s="489"/>
      <c r="B103" s="492"/>
      <c r="C103" s="363"/>
      <c r="D103" s="426"/>
      <c r="E103" s="238"/>
      <c r="F103" s="572"/>
      <c r="G103" s="1"/>
      <c r="H103" s="15"/>
      <c r="I103" s="556" t="str">
        <f>Datos!G416</f>
        <v/>
      </c>
      <c r="J103" s="556" t="str">
        <f>Datos!H416</f>
        <v/>
      </c>
      <c r="K103" s="556" t="str">
        <f>Datos!I416</f>
        <v/>
      </c>
      <c r="L103" s="557"/>
      <c r="M103" s="557"/>
      <c r="N103" s="557"/>
      <c r="O103" s="573" t="str">
        <f>Datos!M416</f>
        <v/>
      </c>
      <c r="P103" s="573" t="str">
        <f>Datos!N416</f>
        <v/>
      </c>
      <c r="Q103" s="573" t="str">
        <f>Datos!O416</f>
        <v/>
      </c>
      <c r="R103" s="270" t="str">
        <f>Datos!P416</f>
        <v/>
      </c>
    </row>
    <row r="104" spans="1:19" s="472" customFormat="1" ht="15" customHeight="1" x14ac:dyDescent="0.3">
      <c r="A104" s="489"/>
      <c r="B104" s="492"/>
      <c r="C104" s="363"/>
      <c r="D104" s="426"/>
      <c r="E104" s="238"/>
      <c r="F104" s="572"/>
      <c r="G104" s="1"/>
      <c r="H104" s="15"/>
      <c r="I104" s="556" t="str">
        <f>Datos!G417</f>
        <v/>
      </c>
      <c r="J104" s="556" t="str">
        <f>Datos!H417</f>
        <v/>
      </c>
      <c r="K104" s="556" t="str">
        <f>Datos!I417</f>
        <v/>
      </c>
      <c r="L104" s="557"/>
      <c r="M104" s="557"/>
      <c r="N104" s="557"/>
      <c r="O104" s="573" t="str">
        <f>Datos!M417</f>
        <v/>
      </c>
      <c r="P104" s="573" t="str">
        <f>Datos!N417</f>
        <v/>
      </c>
      <c r="Q104" s="573" t="str">
        <f>Datos!O417</f>
        <v/>
      </c>
      <c r="R104" s="270" t="str">
        <f>Datos!P417</f>
        <v/>
      </c>
    </row>
    <row r="105" spans="1:19" s="472" customFormat="1" ht="15" customHeight="1" x14ac:dyDescent="0.3">
      <c r="A105" s="489"/>
      <c r="B105" s="492"/>
      <c r="C105" s="363"/>
      <c r="D105" s="426"/>
      <c r="E105" s="238"/>
      <c r="F105" s="572"/>
      <c r="G105" s="1"/>
      <c r="H105" s="15"/>
      <c r="I105" s="556" t="str">
        <f>Datos!G418</f>
        <v/>
      </c>
      <c r="J105" s="556" t="str">
        <f>Datos!H418</f>
        <v/>
      </c>
      <c r="K105" s="556" t="str">
        <f>Datos!I418</f>
        <v/>
      </c>
      <c r="L105" s="557"/>
      <c r="M105" s="557"/>
      <c r="N105" s="557"/>
      <c r="O105" s="573" t="str">
        <f>Datos!M418</f>
        <v/>
      </c>
      <c r="P105" s="573" t="str">
        <f>Datos!N418</f>
        <v/>
      </c>
      <c r="Q105" s="573" t="str">
        <f>Datos!O418</f>
        <v/>
      </c>
      <c r="R105" s="270" t="str">
        <f>Datos!P418</f>
        <v/>
      </c>
    </row>
    <row r="106" spans="1:19" s="472" customFormat="1" ht="15" customHeight="1" x14ac:dyDescent="0.3">
      <c r="A106" s="489"/>
      <c r="B106" s="492"/>
      <c r="C106" s="363"/>
      <c r="D106" s="426"/>
      <c r="E106" s="238"/>
      <c r="F106" s="572"/>
      <c r="G106" s="1"/>
      <c r="H106" s="15"/>
      <c r="I106" s="556" t="str">
        <f>Datos!G419</f>
        <v/>
      </c>
      <c r="J106" s="556" t="str">
        <f>Datos!H419</f>
        <v/>
      </c>
      <c r="K106" s="556" t="str">
        <f>Datos!I419</f>
        <v/>
      </c>
      <c r="L106" s="557"/>
      <c r="M106" s="557"/>
      <c r="N106" s="557"/>
      <c r="O106" s="573" t="str">
        <f>Datos!M419</f>
        <v/>
      </c>
      <c r="P106" s="573" t="str">
        <f>Datos!N419</f>
        <v/>
      </c>
      <c r="Q106" s="573" t="str">
        <f>Datos!O419</f>
        <v/>
      </c>
      <c r="R106" s="270" t="str">
        <f>Datos!P419</f>
        <v/>
      </c>
    </row>
    <row r="107" spans="1:19" s="472" customFormat="1" ht="15" customHeight="1" x14ac:dyDescent="0.3">
      <c r="A107" s="489"/>
      <c r="B107" s="492"/>
      <c r="C107" s="363"/>
      <c r="D107" s="426"/>
      <c r="E107" s="238"/>
      <c r="F107" s="572"/>
      <c r="G107" s="1"/>
      <c r="H107" s="15"/>
      <c r="I107" s="556" t="str">
        <f>Datos!G420</f>
        <v/>
      </c>
      <c r="J107" s="556" t="str">
        <f>Datos!H420</f>
        <v/>
      </c>
      <c r="K107" s="556" t="str">
        <f>Datos!I420</f>
        <v/>
      </c>
      <c r="L107" s="557"/>
      <c r="M107" s="557"/>
      <c r="N107" s="557"/>
      <c r="O107" s="573" t="str">
        <f>Datos!M420</f>
        <v/>
      </c>
      <c r="P107" s="573" t="str">
        <f>Datos!N420</f>
        <v/>
      </c>
      <c r="Q107" s="573" t="str">
        <f>Datos!O420</f>
        <v/>
      </c>
      <c r="R107" s="270" t="str">
        <f>Datos!P420</f>
        <v/>
      </c>
    </row>
    <row r="108" spans="1:19" s="472" customFormat="1" ht="15" customHeight="1" x14ac:dyDescent="0.3">
      <c r="A108" s="489"/>
      <c r="B108" s="492"/>
      <c r="C108" s="363"/>
      <c r="D108" s="426"/>
      <c r="E108" s="238"/>
      <c r="F108" s="572"/>
      <c r="G108" s="1"/>
      <c r="H108" s="15"/>
      <c r="I108" s="556" t="str">
        <f>Datos!G421</f>
        <v/>
      </c>
      <c r="J108" s="556" t="str">
        <f>Datos!H421</f>
        <v/>
      </c>
      <c r="K108" s="556" t="str">
        <f>Datos!I421</f>
        <v/>
      </c>
      <c r="L108" s="557"/>
      <c r="M108" s="557"/>
      <c r="N108" s="557"/>
      <c r="O108" s="573" t="str">
        <f>Datos!M421</f>
        <v/>
      </c>
      <c r="P108" s="573" t="str">
        <f>Datos!N421</f>
        <v/>
      </c>
      <c r="Q108" s="573" t="str">
        <f>Datos!O421</f>
        <v/>
      </c>
      <c r="R108" s="270" t="str">
        <f>Datos!P421</f>
        <v/>
      </c>
    </row>
    <row r="109" spans="1:19" s="472" customFormat="1" ht="15" customHeight="1" x14ac:dyDescent="0.3">
      <c r="A109" s="489"/>
      <c r="B109" s="492"/>
      <c r="C109" s="363"/>
      <c r="D109" s="426"/>
      <c r="E109" s="426"/>
      <c r="F109" s="426"/>
      <c r="G109" s="441"/>
      <c r="H109" s="367"/>
      <c r="I109" s="367"/>
      <c r="J109" s="367"/>
      <c r="K109" s="367"/>
      <c r="L109" s="367"/>
      <c r="M109" s="367"/>
      <c r="N109" s="367"/>
      <c r="O109" s="271">
        <f>SUM(O89:O108)</f>
        <v>0</v>
      </c>
      <c r="P109" s="271">
        <f>SUM(P89:P108)</f>
        <v>0</v>
      </c>
      <c r="Q109" s="271">
        <f>SUM(Q89:Q108)</f>
        <v>0</v>
      </c>
      <c r="R109" s="272">
        <f>SUM(R89:R108)</f>
        <v>0</v>
      </c>
    </row>
    <row r="110" spans="1:19" s="472" customFormat="1" ht="15" customHeight="1" x14ac:dyDescent="0.3">
      <c r="A110" s="489"/>
      <c r="B110" s="492"/>
      <c r="C110" s="363"/>
      <c r="D110" s="426"/>
      <c r="E110" s="1118" t="s">
        <v>1363</v>
      </c>
      <c r="F110" s="1118"/>
      <c r="G110" s="1118"/>
      <c r="H110" s="1118"/>
      <c r="I110" s="1118"/>
      <c r="J110" s="1118"/>
      <c r="K110" s="1118"/>
      <c r="L110" s="1118"/>
      <c r="M110" s="1118"/>
      <c r="N110" s="1118"/>
      <c r="O110" s="1118"/>
      <c r="P110" s="1118"/>
      <c r="Q110" s="1118"/>
      <c r="R110" s="1118"/>
      <c r="S110" s="684" t="s">
        <v>822</v>
      </c>
    </row>
    <row r="111" spans="1:19" s="472" customFormat="1" ht="15" customHeight="1" x14ac:dyDescent="0.3">
      <c r="A111" s="489"/>
      <c r="B111" s="492"/>
      <c r="C111" s="363"/>
      <c r="D111" s="426"/>
      <c r="E111" s="872" t="s">
        <v>1287</v>
      </c>
      <c r="F111" s="567"/>
      <c r="G111" s="567"/>
      <c r="H111" s="567"/>
      <c r="I111" s="567"/>
      <c r="J111" s="567"/>
      <c r="K111" s="567"/>
      <c r="L111" s="567"/>
      <c r="M111" s="567"/>
      <c r="N111" s="567"/>
      <c r="O111" s="567"/>
      <c r="P111" s="567"/>
      <c r="Q111" s="567"/>
      <c r="R111" s="567"/>
      <c r="S111" s="567"/>
    </row>
    <row r="112" spans="1:19" s="472" customFormat="1" ht="15" customHeight="1" x14ac:dyDescent="0.3">
      <c r="A112" s="489"/>
      <c r="B112" s="492"/>
      <c r="C112" s="363"/>
      <c r="D112" s="426"/>
      <c r="E112" s="872" t="s">
        <v>1288</v>
      </c>
      <c r="F112" s="567"/>
      <c r="G112" s="567"/>
      <c r="H112" s="567"/>
      <c r="I112" s="567"/>
      <c r="J112" s="567"/>
      <c r="K112" s="567"/>
      <c r="L112" s="567"/>
      <c r="M112" s="567"/>
      <c r="N112" s="567"/>
      <c r="O112" s="567"/>
      <c r="P112" s="567"/>
      <c r="Q112" s="567"/>
      <c r="R112" s="567"/>
      <c r="S112" s="567"/>
    </row>
    <row r="113" spans="1:21" s="472" customFormat="1" ht="15" customHeight="1" x14ac:dyDescent="0.3">
      <c r="A113" s="489"/>
      <c r="B113" s="492"/>
      <c r="C113" s="363"/>
      <c r="D113" s="426"/>
      <c r="E113" s="872" t="s">
        <v>1534</v>
      </c>
      <c r="F113" s="567"/>
      <c r="G113" s="567"/>
      <c r="H113" s="567"/>
      <c r="I113" s="567"/>
      <c r="J113" s="567"/>
      <c r="K113" s="567"/>
      <c r="L113" s="567"/>
      <c r="M113" s="567"/>
      <c r="N113" s="567"/>
      <c r="O113" s="567"/>
      <c r="P113" s="567"/>
      <c r="Q113" s="567"/>
      <c r="R113" s="567"/>
      <c r="S113" s="567"/>
    </row>
    <row r="114" spans="1:21" s="472" customFormat="1" ht="15" customHeight="1" x14ac:dyDescent="0.3">
      <c r="A114" s="489"/>
      <c r="B114" s="492"/>
      <c r="C114" s="363"/>
      <c r="D114" s="426"/>
      <c r="E114" s="872" t="s">
        <v>1535</v>
      </c>
      <c r="F114" s="869"/>
      <c r="G114" s="869"/>
      <c r="H114" s="869"/>
      <c r="I114" s="869"/>
      <c r="J114" s="869"/>
      <c r="K114" s="869"/>
      <c r="L114" s="869"/>
      <c r="M114" s="869"/>
      <c r="N114" s="869"/>
      <c r="O114" s="869"/>
      <c r="P114" s="869"/>
      <c r="Q114" s="869"/>
      <c r="R114" s="869"/>
      <c r="S114" s="869"/>
    </row>
    <row r="115" spans="1:21" s="472" customFormat="1" ht="15" customHeight="1" x14ac:dyDescent="0.3">
      <c r="A115" s="489"/>
      <c r="B115" s="492"/>
      <c r="C115" s="363"/>
      <c r="D115" s="426"/>
      <c r="E115" s="872" t="s">
        <v>1536</v>
      </c>
      <c r="F115" s="869"/>
      <c r="G115" s="869"/>
      <c r="H115" s="869"/>
      <c r="I115" s="869"/>
      <c r="J115" s="869"/>
      <c r="K115" s="869"/>
      <c r="L115" s="869"/>
      <c r="M115" s="869"/>
      <c r="N115" s="869"/>
      <c r="O115" s="869"/>
      <c r="P115" s="869"/>
      <c r="Q115" s="869"/>
      <c r="R115" s="869"/>
      <c r="S115" s="869"/>
    </row>
    <row r="116" spans="1:21" s="472" customFormat="1" ht="15" customHeight="1" x14ac:dyDescent="0.3">
      <c r="A116" s="489"/>
      <c r="B116" s="492"/>
      <c r="C116" s="363"/>
      <c r="D116" s="426"/>
      <c r="E116" s="872" t="s">
        <v>1537</v>
      </c>
      <c r="F116" s="567"/>
      <c r="G116" s="567"/>
      <c r="H116" s="567"/>
      <c r="I116" s="567"/>
      <c r="J116" s="567"/>
      <c r="K116" s="567"/>
      <c r="L116" s="567"/>
      <c r="M116" s="567"/>
      <c r="N116" s="567"/>
      <c r="O116" s="567"/>
      <c r="P116" s="567"/>
      <c r="Q116" s="567"/>
      <c r="R116" s="567"/>
      <c r="S116" s="567"/>
    </row>
    <row r="117" spans="1:21" s="472" customFormat="1" ht="15" customHeight="1" x14ac:dyDescent="0.3">
      <c r="A117" s="489"/>
      <c r="B117" s="492"/>
      <c r="C117" s="363"/>
      <c r="D117" s="426"/>
      <c r="E117" s="1071" t="s">
        <v>1544</v>
      </c>
      <c r="F117" s="1071"/>
      <c r="G117" s="1071"/>
      <c r="H117" s="1071"/>
      <c r="I117" s="1071"/>
      <c r="J117" s="1071"/>
      <c r="K117" s="1071"/>
      <c r="L117" s="1071"/>
      <c r="M117" s="1071"/>
      <c r="N117" s="1071"/>
      <c r="O117" s="1071"/>
      <c r="P117" s="1071"/>
      <c r="Q117" s="1071"/>
      <c r="R117" s="1071"/>
      <c r="S117" s="567"/>
    </row>
    <row r="118" spans="1:21" s="472" customFormat="1" ht="15" customHeight="1" x14ac:dyDescent="0.3">
      <c r="A118" s="489"/>
      <c r="B118" s="492"/>
      <c r="C118" s="363"/>
      <c r="D118" s="426"/>
      <c r="E118" s="831" t="s">
        <v>1576</v>
      </c>
      <c r="F118" s="867"/>
      <c r="G118" s="867"/>
      <c r="H118" s="867"/>
      <c r="I118" s="867"/>
      <c r="J118" s="867"/>
      <c r="K118" s="867"/>
      <c r="L118" s="867"/>
      <c r="M118" s="867"/>
      <c r="N118" s="867"/>
      <c r="O118" s="867"/>
      <c r="P118" s="867"/>
      <c r="Q118" s="867"/>
      <c r="R118" s="867"/>
      <c r="S118" s="567"/>
    </row>
    <row r="119" spans="1:21" s="472" customFormat="1" ht="42" customHeight="1" x14ac:dyDescent="0.3">
      <c r="A119" s="489"/>
      <c r="B119" s="492"/>
      <c r="C119" s="363"/>
      <c r="D119" s="426"/>
      <c r="E119" s="1111" t="s">
        <v>1577</v>
      </c>
      <c r="F119" s="1111"/>
      <c r="G119" s="1111"/>
      <c r="H119" s="1111"/>
      <c r="I119" s="1111"/>
      <c r="J119" s="1111"/>
      <c r="K119" s="1111"/>
      <c r="L119" s="1111"/>
      <c r="M119" s="1111"/>
      <c r="N119" s="1111"/>
      <c r="O119" s="1111"/>
      <c r="P119" s="1111"/>
      <c r="Q119" s="1111"/>
      <c r="R119" s="1111"/>
    </row>
    <row r="120" spans="1:21" ht="15" customHeight="1" x14ac:dyDescent="0.25"/>
    <row r="121" spans="1:21" s="426" customFormat="1" ht="15" customHeight="1" x14ac:dyDescent="0.25">
      <c r="A121" s="489"/>
      <c r="B121" s="492"/>
      <c r="C121" s="363"/>
      <c r="D121" s="571" t="s">
        <v>1174</v>
      </c>
      <c r="E121" s="571"/>
      <c r="F121" s="571"/>
      <c r="G121" s="571"/>
      <c r="H121" s="571"/>
      <c r="I121" s="571"/>
      <c r="J121" s="571"/>
      <c r="K121" s="571"/>
      <c r="L121" s="571"/>
      <c r="M121" s="571"/>
      <c r="N121" s="571"/>
      <c r="O121" s="571"/>
      <c r="P121" s="571"/>
      <c r="Q121" s="571"/>
      <c r="R121" s="571"/>
      <c r="S121" s="571"/>
      <c r="T121" s="571"/>
      <c r="U121" s="367"/>
    </row>
    <row r="122" spans="1:21" ht="15" customHeight="1" x14ac:dyDescent="0.25">
      <c r="D122" s="363"/>
      <c r="E122" s="363"/>
      <c r="F122" s="363"/>
      <c r="G122" s="363"/>
      <c r="H122" s="363"/>
      <c r="I122" s="363"/>
      <c r="J122" s="363"/>
      <c r="K122" s="363"/>
      <c r="L122" s="363"/>
      <c r="M122" s="363"/>
      <c r="N122" s="363"/>
      <c r="O122" s="363"/>
      <c r="P122" s="363"/>
      <c r="Q122" s="363"/>
      <c r="R122" s="363"/>
      <c r="S122" s="363"/>
    </row>
    <row r="123" spans="1:21" ht="15" customHeight="1" x14ac:dyDescent="0.25">
      <c r="D123" s="363"/>
      <c r="E123" s="1046" t="s">
        <v>1306</v>
      </c>
      <c r="F123" s="1046"/>
      <c r="G123" s="1046"/>
      <c r="H123" s="1046"/>
      <c r="I123" s="1046"/>
      <c r="J123" s="1046"/>
      <c r="K123" s="1046"/>
      <c r="L123" s="1046"/>
      <c r="M123" s="1046"/>
      <c r="N123" s="1046"/>
      <c r="O123" s="1046"/>
      <c r="P123" s="1046"/>
      <c r="Q123" s="1046"/>
      <c r="R123" s="1046"/>
      <c r="S123" s="363"/>
    </row>
    <row r="124" spans="1:21" ht="15" customHeight="1" x14ac:dyDescent="0.25">
      <c r="D124" s="363"/>
      <c r="E124" s="509"/>
      <c r="F124" s="509"/>
      <c r="G124" s="509"/>
      <c r="H124" s="509"/>
      <c r="I124" s="509"/>
      <c r="J124" s="509"/>
      <c r="K124" s="509"/>
      <c r="L124" s="509"/>
      <c r="M124" s="509"/>
      <c r="N124" s="509"/>
      <c r="O124" s="509"/>
      <c r="P124" s="509"/>
      <c r="Q124" s="509"/>
      <c r="R124" s="509"/>
      <c r="S124" s="363"/>
    </row>
    <row r="125" spans="1:21" ht="15" customHeight="1" x14ac:dyDescent="0.25">
      <c r="D125" s="363"/>
      <c r="E125" s="1046" t="s">
        <v>1289</v>
      </c>
      <c r="F125" s="1046"/>
      <c r="G125" s="1046"/>
      <c r="H125" s="1046"/>
      <c r="I125" s="1046"/>
      <c r="J125" s="1046"/>
      <c r="K125" s="1046"/>
      <c r="L125" s="1046"/>
      <c r="M125" s="1046"/>
      <c r="N125" s="1046"/>
      <c r="O125" s="1046"/>
      <c r="P125" s="1046"/>
      <c r="Q125" s="1046"/>
      <c r="R125" s="1046"/>
      <c r="S125" s="363"/>
    </row>
    <row r="126" spans="1:21" ht="15" customHeight="1" x14ac:dyDescent="0.25">
      <c r="D126" s="363"/>
      <c r="E126" s="475"/>
      <c r="F126" s="475"/>
      <c r="G126" s="475"/>
      <c r="H126" s="475"/>
      <c r="I126" s="475"/>
      <c r="J126" s="475"/>
      <c r="K126" s="475"/>
      <c r="L126" s="475"/>
      <c r="M126" s="475"/>
      <c r="N126" s="475"/>
      <c r="O126" s="475"/>
      <c r="P126" s="475"/>
      <c r="Q126" s="475"/>
      <c r="R126" s="475"/>
      <c r="S126" s="363"/>
    </row>
    <row r="127" spans="1:21" ht="15" customHeight="1" x14ac:dyDescent="0.25">
      <c r="D127" s="363"/>
      <c r="E127" s="1046" t="s">
        <v>1305</v>
      </c>
      <c r="F127" s="1046"/>
      <c r="G127" s="1046"/>
      <c r="H127" s="1046"/>
      <c r="I127" s="1046"/>
      <c r="J127" s="1046"/>
      <c r="K127" s="1046"/>
      <c r="L127" s="1046"/>
      <c r="M127" s="1046"/>
      <c r="N127" s="1046"/>
      <c r="O127" s="1046"/>
      <c r="P127" s="1046"/>
      <c r="Q127" s="1046"/>
      <c r="R127" s="1046"/>
      <c r="S127" s="363"/>
    </row>
    <row r="128" spans="1:21" ht="15" customHeight="1" x14ac:dyDescent="0.25">
      <c r="D128" s="363"/>
      <c r="E128" s="441"/>
      <c r="F128" s="363"/>
      <c r="G128" s="363"/>
      <c r="H128" s="479"/>
      <c r="I128" s="363"/>
      <c r="J128" s="363"/>
      <c r="K128" s="363"/>
      <c r="L128" s="363"/>
      <c r="M128" s="363"/>
      <c r="N128" s="363"/>
      <c r="O128" s="363"/>
      <c r="P128" s="363"/>
      <c r="Q128" s="363"/>
      <c r="R128" s="363"/>
    </row>
    <row r="129" spans="1:22" s="476" customFormat="1" ht="15" customHeight="1" x14ac:dyDescent="0.25">
      <c r="A129" s="489"/>
      <c r="B129" s="492"/>
      <c r="C129" s="363"/>
      <c r="D129" s="426"/>
      <c r="E129" s="1100" t="s">
        <v>837</v>
      </c>
      <c r="F129" s="1079" t="s">
        <v>666</v>
      </c>
      <c r="G129" s="1079" t="s">
        <v>622</v>
      </c>
      <c r="H129" s="1085" t="s">
        <v>623</v>
      </c>
      <c r="I129" s="1085" t="s">
        <v>974</v>
      </c>
      <c r="J129" s="1085"/>
      <c r="K129" s="1085"/>
      <c r="L129" s="1085"/>
      <c r="M129" s="1085"/>
      <c r="N129" s="1085"/>
      <c r="O129" s="1094" t="s">
        <v>667</v>
      </c>
      <c r="P129" s="1095"/>
      <c r="Q129" s="1096"/>
      <c r="R129" s="1093" t="s">
        <v>871</v>
      </c>
      <c r="S129" s="473"/>
      <c r="T129" s="473"/>
      <c r="U129" s="473"/>
      <c r="V129" s="473"/>
    </row>
    <row r="130" spans="1:22" s="476" customFormat="1" ht="15" customHeight="1" x14ac:dyDescent="0.25">
      <c r="A130" s="489"/>
      <c r="B130" s="492"/>
      <c r="C130" s="363"/>
      <c r="D130" s="426"/>
      <c r="E130" s="1101"/>
      <c r="F130" s="1080"/>
      <c r="G130" s="1080"/>
      <c r="H130" s="1086"/>
      <c r="I130" s="1086" t="s">
        <v>45</v>
      </c>
      <c r="J130" s="1086"/>
      <c r="K130" s="1086"/>
      <c r="L130" s="1086" t="s">
        <v>977</v>
      </c>
      <c r="M130" s="1086"/>
      <c r="N130" s="1086"/>
      <c r="O130" s="1097"/>
      <c r="P130" s="1098"/>
      <c r="Q130" s="1099"/>
      <c r="R130" s="1093"/>
      <c r="V130" s="473"/>
    </row>
    <row r="131" spans="1:22" s="476" customFormat="1" ht="15" customHeight="1" x14ac:dyDescent="0.25">
      <c r="A131" s="489"/>
      <c r="B131" s="492"/>
      <c r="C131" s="363"/>
      <c r="D131" s="426"/>
      <c r="E131" s="1102"/>
      <c r="F131" s="1081"/>
      <c r="G131" s="1081"/>
      <c r="H131" s="1087"/>
      <c r="I131" s="565" t="s">
        <v>659</v>
      </c>
      <c r="J131" s="565" t="s">
        <v>660</v>
      </c>
      <c r="K131" s="565" t="s">
        <v>661</v>
      </c>
      <c r="L131" s="565" t="s">
        <v>659</v>
      </c>
      <c r="M131" s="565" t="s">
        <v>660</v>
      </c>
      <c r="N131" s="565" t="s">
        <v>661</v>
      </c>
      <c r="O131" s="565" t="s">
        <v>662</v>
      </c>
      <c r="P131" s="565" t="s">
        <v>663</v>
      </c>
      <c r="Q131" s="565" t="s">
        <v>664</v>
      </c>
      <c r="R131" s="1093"/>
      <c r="V131" s="473"/>
    </row>
    <row r="132" spans="1:22" s="472" customFormat="1" ht="15" customHeight="1" x14ac:dyDescent="0.3">
      <c r="A132" s="489"/>
      <c r="B132" s="492"/>
      <c r="C132" s="363"/>
      <c r="D132" s="426"/>
      <c r="E132" s="238"/>
      <c r="F132" s="572"/>
      <c r="G132" s="302"/>
      <c r="H132" s="15"/>
      <c r="I132" s="556" t="str">
        <f>Datos!G506</f>
        <v/>
      </c>
      <c r="J132" s="556" t="str">
        <f>Datos!H506</f>
        <v/>
      </c>
      <c r="K132" s="556" t="str">
        <f>Datos!I506</f>
        <v/>
      </c>
      <c r="L132" s="557"/>
      <c r="M132" s="557"/>
      <c r="N132" s="557"/>
      <c r="O132" s="573" t="str">
        <f>Datos!M506</f>
        <v/>
      </c>
      <c r="P132" s="573" t="str">
        <f>Datos!N506</f>
        <v/>
      </c>
      <c r="Q132" s="573" t="str">
        <f>Datos!O506</f>
        <v/>
      </c>
      <c r="R132" s="273" t="str">
        <f>Datos!P506</f>
        <v/>
      </c>
      <c r="V132" s="473"/>
    </row>
    <row r="133" spans="1:22" s="472" customFormat="1" ht="15" customHeight="1" x14ac:dyDescent="0.3">
      <c r="A133" s="489"/>
      <c r="B133" s="492"/>
      <c r="C133" s="363"/>
      <c r="D133" s="426"/>
      <c r="E133" s="238"/>
      <c r="F133" s="572"/>
      <c r="G133" s="1"/>
      <c r="H133" s="15"/>
      <c r="I133" s="556" t="str">
        <f>Datos!G507</f>
        <v/>
      </c>
      <c r="J133" s="556" t="str">
        <f>Datos!H507</f>
        <v/>
      </c>
      <c r="K133" s="556" t="str">
        <f>Datos!I507</f>
        <v/>
      </c>
      <c r="L133" s="557"/>
      <c r="M133" s="557"/>
      <c r="N133" s="557"/>
      <c r="O133" s="573" t="str">
        <f>Datos!M507</f>
        <v/>
      </c>
      <c r="P133" s="573" t="str">
        <f>Datos!N507</f>
        <v/>
      </c>
      <c r="Q133" s="573" t="str">
        <f>Datos!O507</f>
        <v/>
      </c>
      <c r="R133" s="273" t="str">
        <f>Datos!P507</f>
        <v/>
      </c>
      <c r="V133" s="473"/>
    </row>
    <row r="134" spans="1:22" s="472" customFormat="1" ht="15" customHeight="1" x14ac:dyDescent="0.3">
      <c r="A134" s="489"/>
      <c r="B134" s="492"/>
      <c r="C134" s="363"/>
      <c r="D134" s="426"/>
      <c r="E134" s="238"/>
      <c r="F134" s="572"/>
      <c r="G134" s="1"/>
      <c r="H134" s="15"/>
      <c r="I134" s="556" t="str">
        <f>Datos!G508</f>
        <v/>
      </c>
      <c r="J134" s="556" t="str">
        <f>Datos!H508</f>
        <v/>
      </c>
      <c r="K134" s="556" t="str">
        <f>Datos!I508</f>
        <v/>
      </c>
      <c r="L134" s="557"/>
      <c r="M134" s="557"/>
      <c r="N134" s="557"/>
      <c r="O134" s="573" t="str">
        <f>Datos!M508</f>
        <v/>
      </c>
      <c r="P134" s="573" t="str">
        <f>Datos!N508</f>
        <v/>
      </c>
      <c r="Q134" s="573" t="str">
        <f>Datos!O508</f>
        <v/>
      </c>
      <c r="R134" s="273" t="str">
        <f>Datos!P508</f>
        <v/>
      </c>
      <c r="V134" s="473"/>
    </row>
    <row r="135" spans="1:22" s="472" customFormat="1" ht="15" customHeight="1" x14ac:dyDescent="0.3">
      <c r="A135" s="489"/>
      <c r="B135" s="492"/>
      <c r="C135" s="363"/>
      <c r="D135" s="426"/>
      <c r="E135" s="238"/>
      <c r="F135" s="572"/>
      <c r="G135" s="1"/>
      <c r="H135" s="15"/>
      <c r="I135" s="556" t="str">
        <f>Datos!G509</f>
        <v/>
      </c>
      <c r="J135" s="556" t="str">
        <f>Datos!H509</f>
        <v/>
      </c>
      <c r="K135" s="556" t="str">
        <f>Datos!I509</f>
        <v/>
      </c>
      <c r="L135" s="557"/>
      <c r="M135" s="557"/>
      <c r="N135" s="557"/>
      <c r="O135" s="573" t="str">
        <f>Datos!M509</f>
        <v/>
      </c>
      <c r="P135" s="573" t="str">
        <f>Datos!N509</f>
        <v/>
      </c>
      <c r="Q135" s="573" t="str">
        <f>Datos!O509</f>
        <v/>
      </c>
      <c r="R135" s="273" t="str">
        <f>Datos!P509</f>
        <v/>
      </c>
      <c r="V135" s="473"/>
    </row>
    <row r="136" spans="1:22" s="472" customFormat="1" ht="15" customHeight="1" x14ac:dyDescent="0.3">
      <c r="A136" s="489"/>
      <c r="B136" s="492"/>
      <c r="C136" s="363"/>
      <c r="D136" s="426"/>
      <c r="E136" s="238"/>
      <c r="F136" s="572"/>
      <c r="G136" s="1"/>
      <c r="H136" s="15"/>
      <c r="I136" s="556" t="str">
        <f>Datos!G510</f>
        <v/>
      </c>
      <c r="J136" s="556" t="str">
        <f>Datos!H510</f>
        <v/>
      </c>
      <c r="K136" s="556" t="str">
        <f>Datos!I510</f>
        <v/>
      </c>
      <c r="L136" s="557"/>
      <c r="M136" s="557"/>
      <c r="N136" s="557"/>
      <c r="O136" s="573" t="str">
        <f>Datos!M510</f>
        <v/>
      </c>
      <c r="P136" s="573" t="str">
        <f>Datos!N510</f>
        <v/>
      </c>
      <c r="Q136" s="573" t="str">
        <f>Datos!O510</f>
        <v/>
      </c>
      <c r="R136" s="273" t="str">
        <f>Datos!P510</f>
        <v/>
      </c>
      <c r="V136" s="473"/>
    </row>
    <row r="137" spans="1:22" ht="15" customHeight="1" x14ac:dyDescent="0.25">
      <c r="E137" s="441"/>
      <c r="F137" s="441"/>
    </row>
    <row r="138" spans="1:22" ht="15" customHeight="1" x14ac:dyDescent="0.25">
      <c r="A138" s="485"/>
      <c r="C138" s="367"/>
      <c r="E138" s="1071" t="s">
        <v>1578</v>
      </c>
      <c r="F138" s="1071"/>
      <c r="G138" s="1071"/>
      <c r="H138" s="1071"/>
      <c r="I138" s="1071"/>
      <c r="J138" s="1071"/>
      <c r="K138" s="1071"/>
      <c r="L138" s="1071"/>
      <c r="M138" s="1071"/>
      <c r="N138" s="1071"/>
      <c r="O138" s="1071"/>
      <c r="P138" s="1071"/>
      <c r="Q138" s="1071"/>
      <c r="R138" s="1071"/>
    </row>
    <row r="139" spans="1:22" ht="15" customHeight="1" x14ac:dyDescent="0.25">
      <c r="A139" s="485"/>
      <c r="C139" s="367"/>
      <c r="E139" s="1071"/>
      <c r="F139" s="1071"/>
      <c r="G139" s="1071"/>
      <c r="H139" s="1071"/>
      <c r="I139" s="1071"/>
      <c r="J139" s="1071"/>
      <c r="K139" s="1071"/>
      <c r="L139" s="1071"/>
      <c r="M139" s="1071"/>
      <c r="N139" s="1071"/>
      <c r="O139" s="1071"/>
      <c r="P139" s="1071"/>
      <c r="Q139" s="1071"/>
      <c r="R139" s="1071"/>
    </row>
    <row r="140" spans="1:22" ht="15" customHeight="1" x14ac:dyDescent="0.25">
      <c r="A140" s="485"/>
      <c r="C140" s="367"/>
      <c r="E140" s="1071"/>
      <c r="F140" s="1071"/>
      <c r="G140" s="1071"/>
      <c r="H140" s="1071"/>
      <c r="I140" s="1071"/>
      <c r="J140" s="1071"/>
      <c r="K140" s="1071"/>
      <c r="L140" s="1071"/>
      <c r="M140" s="1071"/>
      <c r="N140" s="1071"/>
      <c r="O140" s="1071"/>
      <c r="P140" s="1071"/>
      <c r="Q140" s="1071"/>
      <c r="R140" s="1071"/>
    </row>
    <row r="141" spans="1:22" s="426" customFormat="1" ht="15" customHeight="1" x14ac:dyDescent="0.25">
      <c r="A141" s="489"/>
      <c r="B141" s="492"/>
      <c r="C141" s="363"/>
      <c r="D141" s="571" t="s">
        <v>658</v>
      </c>
      <c r="E141" s="571"/>
      <c r="F141" s="571"/>
      <c r="G141" s="571"/>
      <c r="H141" s="571"/>
      <c r="I141" s="571"/>
      <c r="J141" s="571"/>
      <c r="K141" s="571"/>
      <c r="L141" s="571"/>
      <c r="M141" s="571"/>
      <c r="N141" s="571"/>
      <c r="O141" s="571"/>
      <c r="P141" s="571"/>
      <c r="Q141" s="571"/>
      <c r="R141" s="571"/>
      <c r="S141" s="571"/>
      <c r="T141" s="571"/>
      <c r="U141" s="367"/>
    </row>
    <row r="142" spans="1:22" ht="15" customHeight="1" x14ac:dyDescent="0.25"/>
    <row r="143" spans="1:22" s="476" customFormat="1" ht="15" customHeight="1" x14ac:dyDescent="0.25">
      <c r="A143" s="489"/>
      <c r="B143" s="492"/>
      <c r="C143" s="363"/>
      <c r="D143" s="426"/>
      <c r="E143" s="1100" t="s">
        <v>837</v>
      </c>
      <c r="F143" s="1079" t="s">
        <v>1178</v>
      </c>
      <c r="G143" s="1082" t="s">
        <v>1579</v>
      </c>
      <c r="H143" s="1085" t="s">
        <v>623</v>
      </c>
      <c r="I143" s="1085" t="s">
        <v>974</v>
      </c>
      <c r="J143" s="1085"/>
      <c r="K143" s="1085"/>
      <c r="L143" s="1085"/>
      <c r="M143" s="1085"/>
      <c r="N143" s="1085"/>
      <c r="O143" s="1094" t="s">
        <v>869</v>
      </c>
      <c r="P143" s="1095"/>
      <c r="Q143" s="1096"/>
      <c r="R143" s="1093" t="s">
        <v>870</v>
      </c>
      <c r="S143" s="473"/>
      <c r="T143" s="473"/>
      <c r="U143" s="473"/>
      <c r="V143" s="473"/>
    </row>
    <row r="144" spans="1:22" s="476" customFormat="1" ht="15" customHeight="1" x14ac:dyDescent="0.25">
      <c r="A144" s="489"/>
      <c r="B144" s="492"/>
      <c r="C144" s="363"/>
      <c r="D144" s="426"/>
      <c r="E144" s="1101"/>
      <c r="F144" s="1080"/>
      <c r="G144" s="1083"/>
      <c r="H144" s="1086"/>
      <c r="I144" s="1086" t="s">
        <v>45</v>
      </c>
      <c r="J144" s="1086"/>
      <c r="K144" s="1086"/>
      <c r="L144" s="1086" t="s">
        <v>1580</v>
      </c>
      <c r="M144" s="1086"/>
      <c r="N144" s="1086"/>
      <c r="O144" s="1097"/>
      <c r="P144" s="1098"/>
      <c r="Q144" s="1099"/>
      <c r="R144" s="1093"/>
      <c r="V144" s="473"/>
    </row>
    <row r="145" spans="1:22" s="476" customFormat="1" ht="15" customHeight="1" x14ac:dyDescent="0.25">
      <c r="A145" s="489"/>
      <c r="B145" s="492"/>
      <c r="C145" s="363"/>
      <c r="D145" s="426"/>
      <c r="E145" s="1102"/>
      <c r="F145" s="1081"/>
      <c r="G145" s="1084"/>
      <c r="H145" s="1087"/>
      <c r="I145" s="565" t="s">
        <v>659</v>
      </c>
      <c r="J145" s="565" t="s">
        <v>660</v>
      </c>
      <c r="K145" s="565" t="s">
        <v>661</v>
      </c>
      <c r="L145" s="565" t="s">
        <v>659</v>
      </c>
      <c r="M145" s="565" t="s">
        <v>660</v>
      </c>
      <c r="N145" s="565" t="s">
        <v>661</v>
      </c>
      <c r="O145" s="565" t="s">
        <v>662</v>
      </c>
      <c r="P145" s="565" t="s">
        <v>663</v>
      </c>
      <c r="Q145" s="565" t="s">
        <v>664</v>
      </c>
      <c r="R145" s="1093"/>
      <c r="V145" s="473"/>
    </row>
    <row r="146" spans="1:22" s="472" customFormat="1" ht="15" customHeight="1" x14ac:dyDescent="0.3">
      <c r="A146" s="489"/>
      <c r="B146" s="492"/>
      <c r="C146" s="363"/>
      <c r="D146" s="426"/>
      <c r="E146" s="238"/>
      <c r="F146" s="584"/>
      <c r="G146" s="568"/>
      <c r="H146" s="15"/>
      <c r="I146" s="556" t="str">
        <f>Datos!G606</f>
        <v/>
      </c>
      <c r="J146" s="556" t="str">
        <f>Datos!H606</f>
        <v/>
      </c>
      <c r="K146" s="556" t="str">
        <f>Datos!I606</f>
        <v/>
      </c>
      <c r="L146" s="557"/>
      <c r="M146" s="557"/>
      <c r="N146" s="557"/>
      <c r="O146" s="573" t="str">
        <f>Datos!M606</f>
        <v/>
      </c>
      <c r="P146" s="573" t="str">
        <f>Datos!N606</f>
        <v/>
      </c>
      <c r="Q146" s="573" t="str">
        <f>Datos!O606</f>
        <v/>
      </c>
      <c r="R146" s="270" t="str">
        <f>Datos!P606</f>
        <v/>
      </c>
      <c r="V146" s="473"/>
    </row>
    <row r="147" spans="1:22" s="472" customFormat="1" ht="15" customHeight="1" x14ac:dyDescent="0.3">
      <c r="A147" s="489"/>
      <c r="B147" s="492"/>
      <c r="C147" s="363"/>
      <c r="D147" s="426"/>
      <c r="E147" s="238"/>
      <c r="F147" s="584"/>
      <c r="G147" s="568"/>
      <c r="H147" s="15"/>
      <c r="I147" s="556" t="str">
        <f>Datos!G607</f>
        <v/>
      </c>
      <c r="J147" s="556" t="str">
        <f>Datos!H607</f>
        <v/>
      </c>
      <c r="K147" s="556" t="str">
        <f>Datos!I607</f>
        <v/>
      </c>
      <c r="L147" s="557"/>
      <c r="M147" s="557"/>
      <c r="N147" s="557"/>
      <c r="O147" s="573" t="str">
        <f>Datos!M607</f>
        <v/>
      </c>
      <c r="P147" s="573" t="str">
        <f>Datos!N607</f>
        <v/>
      </c>
      <c r="Q147" s="573" t="str">
        <f>Datos!O607</f>
        <v/>
      </c>
      <c r="R147" s="270" t="str">
        <f>Datos!P607</f>
        <v/>
      </c>
      <c r="V147" s="473"/>
    </row>
    <row r="148" spans="1:22" s="472" customFormat="1" ht="15" customHeight="1" x14ac:dyDescent="0.3">
      <c r="A148" s="489"/>
      <c r="B148" s="492"/>
      <c r="C148" s="363"/>
      <c r="D148" s="426"/>
      <c r="E148" s="238"/>
      <c r="F148" s="584"/>
      <c r="G148" s="568"/>
      <c r="H148" s="15"/>
      <c r="I148" s="556" t="str">
        <f>Datos!G608</f>
        <v/>
      </c>
      <c r="J148" s="556" t="str">
        <f>Datos!H608</f>
        <v/>
      </c>
      <c r="K148" s="556" t="str">
        <f>Datos!I608</f>
        <v/>
      </c>
      <c r="L148" s="557"/>
      <c r="M148" s="557"/>
      <c r="N148" s="557"/>
      <c r="O148" s="573" t="str">
        <f>Datos!M608</f>
        <v/>
      </c>
      <c r="P148" s="573" t="str">
        <f>Datos!N608</f>
        <v/>
      </c>
      <c r="Q148" s="573" t="str">
        <f>Datos!O608</f>
        <v/>
      </c>
      <c r="R148" s="270" t="str">
        <f>Datos!P608</f>
        <v/>
      </c>
      <c r="V148" s="473"/>
    </row>
    <row r="149" spans="1:22" s="472" customFormat="1" ht="15" customHeight="1" x14ac:dyDescent="0.3">
      <c r="A149" s="489"/>
      <c r="B149" s="492"/>
      <c r="C149" s="363"/>
      <c r="D149" s="426"/>
      <c r="E149" s="238"/>
      <c r="F149" s="584"/>
      <c r="G149" s="568"/>
      <c r="H149" s="15"/>
      <c r="I149" s="556" t="str">
        <f>Datos!G609</f>
        <v/>
      </c>
      <c r="J149" s="556" t="str">
        <f>Datos!H609</f>
        <v/>
      </c>
      <c r="K149" s="556" t="str">
        <f>Datos!I609</f>
        <v/>
      </c>
      <c r="L149" s="557"/>
      <c r="M149" s="557"/>
      <c r="N149" s="557"/>
      <c r="O149" s="573" t="str">
        <f>Datos!M609</f>
        <v/>
      </c>
      <c r="P149" s="573" t="str">
        <f>Datos!N609</f>
        <v/>
      </c>
      <c r="Q149" s="573" t="str">
        <f>Datos!O609</f>
        <v/>
      </c>
      <c r="R149" s="270" t="str">
        <f>Datos!P609</f>
        <v/>
      </c>
      <c r="V149" s="473"/>
    </row>
    <row r="150" spans="1:22" s="472" customFormat="1" ht="15" customHeight="1" x14ac:dyDescent="0.3">
      <c r="A150" s="489"/>
      <c r="B150" s="492"/>
      <c r="C150" s="363"/>
      <c r="D150" s="426"/>
      <c r="E150" s="238"/>
      <c r="F150" s="584"/>
      <c r="G150" s="568"/>
      <c r="H150" s="15"/>
      <c r="I150" s="556" t="str">
        <f>Datos!G610</f>
        <v/>
      </c>
      <c r="J150" s="556" t="str">
        <f>Datos!H610</f>
        <v/>
      </c>
      <c r="K150" s="556" t="str">
        <f>Datos!I610</f>
        <v/>
      </c>
      <c r="L150" s="557"/>
      <c r="M150" s="557"/>
      <c r="N150" s="557"/>
      <c r="O150" s="573" t="str">
        <f>Datos!M610</f>
        <v/>
      </c>
      <c r="P150" s="573" t="str">
        <f>Datos!N610</f>
        <v/>
      </c>
      <c r="Q150" s="573" t="str">
        <f>Datos!O610</f>
        <v/>
      </c>
      <c r="R150" s="270" t="str">
        <f>Datos!P610</f>
        <v/>
      </c>
      <c r="V150" s="473"/>
    </row>
    <row r="151" spans="1:22" s="472" customFormat="1" ht="15" customHeight="1" x14ac:dyDescent="0.3">
      <c r="A151" s="489"/>
      <c r="B151" s="492"/>
      <c r="C151" s="363"/>
      <c r="D151" s="426"/>
      <c r="E151" s="238"/>
      <c r="F151" s="584"/>
      <c r="G151" s="568"/>
      <c r="H151" s="15"/>
      <c r="I151" s="556" t="str">
        <f>Datos!G611</f>
        <v/>
      </c>
      <c r="J151" s="556" t="str">
        <f>Datos!H611</f>
        <v/>
      </c>
      <c r="K151" s="556" t="str">
        <f>Datos!I611</f>
        <v/>
      </c>
      <c r="L151" s="557"/>
      <c r="M151" s="557"/>
      <c r="N151" s="557"/>
      <c r="O151" s="573" t="str">
        <f>Datos!M611</f>
        <v/>
      </c>
      <c r="P151" s="573" t="str">
        <f>Datos!N611</f>
        <v/>
      </c>
      <c r="Q151" s="573" t="str">
        <f>Datos!O611</f>
        <v/>
      </c>
      <c r="R151" s="270" t="str">
        <f>Datos!P611</f>
        <v/>
      </c>
      <c r="V151" s="473"/>
    </row>
    <row r="152" spans="1:22" s="472" customFormat="1" ht="15" customHeight="1" x14ac:dyDescent="0.3">
      <c r="A152" s="489"/>
      <c r="B152" s="492"/>
      <c r="C152" s="363"/>
      <c r="D152" s="426"/>
      <c r="E152" s="238"/>
      <c r="F152" s="584"/>
      <c r="G152" s="568"/>
      <c r="H152" s="15"/>
      <c r="I152" s="556" t="str">
        <f>Datos!G612</f>
        <v/>
      </c>
      <c r="J152" s="556" t="str">
        <f>Datos!H612</f>
        <v/>
      </c>
      <c r="K152" s="556" t="str">
        <f>Datos!I612</f>
        <v/>
      </c>
      <c r="L152" s="557"/>
      <c r="M152" s="557"/>
      <c r="N152" s="557"/>
      <c r="O152" s="573" t="str">
        <f>Datos!M612</f>
        <v/>
      </c>
      <c r="P152" s="573" t="str">
        <f>Datos!N612</f>
        <v/>
      </c>
      <c r="Q152" s="573" t="str">
        <f>Datos!O612</f>
        <v/>
      </c>
      <c r="R152" s="270" t="str">
        <f>Datos!P612</f>
        <v/>
      </c>
      <c r="V152" s="473"/>
    </row>
    <row r="153" spans="1:22" s="472" customFormat="1" ht="15" customHeight="1" x14ac:dyDescent="0.3">
      <c r="A153" s="489"/>
      <c r="B153" s="492"/>
      <c r="C153" s="363"/>
      <c r="D153" s="426"/>
      <c r="E153" s="238"/>
      <c r="F153" s="584"/>
      <c r="G153" s="568"/>
      <c r="H153" s="15"/>
      <c r="I153" s="556" t="str">
        <f>Datos!G613</f>
        <v/>
      </c>
      <c r="J153" s="556" t="str">
        <f>Datos!H613</f>
        <v/>
      </c>
      <c r="K153" s="556" t="str">
        <f>Datos!I613</f>
        <v/>
      </c>
      <c r="L153" s="557"/>
      <c r="M153" s="557"/>
      <c r="N153" s="557"/>
      <c r="O153" s="573" t="str">
        <f>Datos!M613</f>
        <v/>
      </c>
      <c r="P153" s="573" t="str">
        <f>Datos!N613</f>
        <v/>
      </c>
      <c r="Q153" s="573" t="str">
        <f>Datos!O613</f>
        <v/>
      </c>
      <c r="R153" s="270" t="str">
        <f>Datos!P613</f>
        <v/>
      </c>
      <c r="V153" s="473"/>
    </row>
    <row r="154" spans="1:22" s="472" customFormat="1" ht="15" customHeight="1" x14ac:dyDescent="0.3">
      <c r="A154" s="489"/>
      <c r="B154" s="492"/>
      <c r="C154" s="363"/>
      <c r="D154" s="426"/>
      <c r="E154" s="238"/>
      <c r="F154" s="584"/>
      <c r="G154" s="568"/>
      <c r="H154" s="15"/>
      <c r="I154" s="556" t="str">
        <f>Datos!G614</f>
        <v/>
      </c>
      <c r="J154" s="556" t="str">
        <f>Datos!H614</f>
        <v/>
      </c>
      <c r="K154" s="556" t="str">
        <f>Datos!I614</f>
        <v/>
      </c>
      <c r="L154" s="557"/>
      <c r="M154" s="557"/>
      <c r="N154" s="557"/>
      <c r="O154" s="573" t="str">
        <f>Datos!M614</f>
        <v/>
      </c>
      <c r="P154" s="573" t="str">
        <f>Datos!N614</f>
        <v/>
      </c>
      <c r="Q154" s="573" t="str">
        <f>Datos!O614</f>
        <v/>
      </c>
      <c r="R154" s="270" t="str">
        <f>Datos!P614</f>
        <v/>
      </c>
      <c r="V154" s="473"/>
    </row>
    <row r="155" spans="1:22" s="472" customFormat="1" ht="15" customHeight="1" x14ac:dyDescent="0.3">
      <c r="A155" s="489"/>
      <c r="B155" s="492"/>
      <c r="C155" s="363"/>
      <c r="D155" s="426"/>
      <c r="E155" s="238"/>
      <c r="F155" s="584"/>
      <c r="G155" s="568"/>
      <c r="H155" s="15"/>
      <c r="I155" s="556" t="str">
        <f>Datos!G615</f>
        <v/>
      </c>
      <c r="J155" s="556" t="str">
        <f>Datos!H615</f>
        <v/>
      </c>
      <c r="K155" s="556" t="str">
        <f>Datos!I615</f>
        <v/>
      </c>
      <c r="L155" s="557"/>
      <c r="M155" s="557"/>
      <c r="N155" s="557"/>
      <c r="O155" s="573" t="str">
        <f>Datos!M615</f>
        <v/>
      </c>
      <c r="P155" s="573" t="str">
        <f>Datos!N615</f>
        <v/>
      </c>
      <c r="Q155" s="573" t="str">
        <f>Datos!O615</f>
        <v/>
      </c>
      <c r="R155" s="270" t="str">
        <f>Datos!P615</f>
        <v/>
      </c>
      <c r="V155" s="473"/>
    </row>
    <row r="156" spans="1:22" s="472" customFormat="1" ht="15" customHeight="1" x14ac:dyDescent="0.3">
      <c r="A156" s="489"/>
      <c r="B156" s="492"/>
      <c r="C156" s="363"/>
      <c r="D156" s="426"/>
      <c r="E156" s="238"/>
      <c r="F156" s="584"/>
      <c r="G156" s="568"/>
      <c r="H156" s="15"/>
      <c r="I156" s="556" t="str">
        <f>Datos!G616</f>
        <v/>
      </c>
      <c r="J156" s="556" t="str">
        <f>Datos!H616</f>
        <v/>
      </c>
      <c r="K156" s="556" t="str">
        <f>Datos!I616</f>
        <v/>
      </c>
      <c r="L156" s="557"/>
      <c r="M156" s="557"/>
      <c r="N156" s="557"/>
      <c r="O156" s="573" t="str">
        <f>Datos!M616</f>
        <v/>
      </c>
      <c r="P156" s="573" t="str">
        <f>Datos!N616</f>
        <v/>
      </c>
      <c r="Q156" s="573" t="str">
        <f>Datos!O616</f>
        <v/>
      </c>
      <c r="R156" s="270" t="str">
        <f>Datos!P616</f>
        <v/>
      </c>
      <c r="V156" s="473"/>
    </row>
    <row r="157" spans="1:22" ht="15" customHeight="1" x14ac:dyDescent="0.25">
      <c r="O157" s="477">
        <f>Datos!M617</f>
        <v>0</v>
      </c>
      <c r="P157" s="477">
        <f>Datos!N617</f>
        <v>0</v>
      </c>
      <c r="Q157" s="477">
        <f>Datos!O617</f>
        <v>0</v>
      </c>
      <c r="R157" s="467">
        <f>Datos!P617</f>
        <v>0</v>
      </c>
    </row>
    <row r="158" spans="1:22" ht="15" customHeight="1" x14ac:dyDescent="0.25">
      <c r="E158" s="1089" t="s">
        <v>1546</v>
      </c>
      <c r="F158" s="1089"/>
      <c r="G158" s="1089"/>
      <c r="H158" s="1089"/>
      <c r="I158" s="1089"/>
      <c r="J158" s="1089"/>
      <c r="K158" s="1089"/>
      <c r="L158" s="1089"/>
      <c r="M158" s="1089"/>
      <c r="N158" s="1089"/>
      <c r="O158" s="1089"/>
      <c r="P158" s="1089"/>
      <c r="Q158" s="1089"/>
      <c r="R158" s="1089"/>
    </row>
    <row r="159" spans="1:22" ht="15" customHeight="1" x14ac:dyDescent="0.25">
      <c r="E159" s="1088" t="s">
        <v>1545</v>
      </c>
      <c r="F159" s="1088"/>
      <c r="G159" s="1088"/>
      <c r="H159" s="1088"/>
      <c r="I159" s="1088"/>
      <c r="J159" s="1088"/>
      <c r="K159" s="1088"/>
      <c r="L159" s="1088"/>
      <c r="M159" s="1088"/>
      <c r="N159" s="1088"/>
      <c r="O159" s="1088"/>
      <c r="P159" s="1088"/>
      <c r="Q159" s="1088"/>
      <c r="R159" s="1088"/>
    </row>
    <row r="160" spans="1:22" ht="15" customHeight="1" x14ac:dyDescent="0.25">
      <c r="E160" s="1088"/>
      <c r="F160" s="1088"/>
      <c r="G160" s="1088"/>
      <c r="H160" s="1088"/>
      <c r="I160" s="1088"/>
      <c r="J160" s="1088"/>
      <c r="K160" s="1088"/>
      <c r="L160" s="1088"/>
      <c r="M160" s="1088"/>
      <c r="N160" s="1088"/>
      <c r="O160" s="1088"/>
      <c r="P160" s="1088"/>
      <c r="Q160" s="1088"/>
      <c r="R160" s="1088"/>
    </row>
    <row r="161" spans="1:18" ht="15" customHeight="1" x14ac:dyDescent="0.25">
      <c r="E161" s="569" t="s">
        <v>1290</v>
      </c>
      <c r="F161" s="570"/>
      <c r="G161" s="570"/>
      <c r="H161" s="570"/>
      <c r="I161" s="570"/>
      <c r="J161" s="570"/>
      <c r="K161" s="570"/>
      <c r="L161" s="570"/>
      <c r="M161" s="570"/>
      <c r="N161" s="570"/>
      <c r="O161" s="570"/>
      <c r="P161" s="570"/>
      <c r="Q161" s="570"/>
      <c r="R161" s="570"/>
    </row>
    <row r="162" spans="1:18" ht="15" customHeight="1" x14ac:dyDescent="0.25">
      <c r="E162" s="1088" t="s">
        <v>1291</v>
      </c>
      <c r="F162" s="1088"/>
      <c r="G162" s="1088"/>
      <c r="H162" s="1088"/>
      <c r="I162" s="1088"/>
      <c r="J162" s="1088"/>
      <c r="K162" s="1088"/>
      <c r="L162" s="1088"/>
      <c r="M162" s="1088"/>
      <c r="N162" s="1088"/>
      <c r="O162" s="1088"/>
      <c r="P162" s="1088"/>
      <c r="Q162" s="1088"/>
      <c r="R162" s="1088"/>
    </row>
    <row r="163" spans="1:18" ht="15" customHeight="1" x14ac:dyDescent="0.25">
      <c r="E163" s="1088"/>
      <c r="F163" s="1088"/>
      <c r="G163" s="1088"/>
      <c r="H163" s="1088"/>
      <c r="I163" s="1088"/>
      <c r="J163" s="1088"/>
      <c r="K163" s="1088"/>
      <c r="L163" s="1088"/>
      <c r="M163" s="1088"/>
      <c r="N163" s="1088"/>
      <c r="O163" s="1088"/>
      <c r="P163" s="1088"/>
      <c r="Q163" s="1088"/>
      <c r="R163" s="1088"/>
    </row>
    <row r="164" spans="1:18" ht="45.75" customHeight="1" x14ac:dyDescent="0.25">
      <c r="E164" s="1090" t="s">
        <v>1558</v>
      </c>
      <c r="F164" s="1091"/>
      <c r="G164" s="1091"/>
      <c r="H164" s="1091"/>
      <c r="I164" s="1091"/>
      <c r="J164" s="1091"/>
      <c r="K164" s="1091"/>
      <c r="L164" s="1091"/>
      <c r="M164" s="1091"/>
      <c r="N164" s="1091"/>
      <c r="O164" s="1091"/>
      <c r="P164" s="1091"/>
      <c r="Q164" s="1091"/>
      <c r="R164" s="1091"/>
    </row>
    <row r="165" spans="1:18" ht="16.5" customHeight="1" x14ac:dyDescent="0.25">
      <c r="E165" s="1092" t="s">
        <v>1581</v>
      </c>
      <c r="F165" s="1092"/>
      <c r="G165" s="1092"/>
      <c r="H165" s="1092"/>
      <c r="I165" s="1092"/>
      <c r="J165" s="1092"/>
      <c r="K165" s="1092"/>
      <c r="L165" s="1092"/>
      <c r="M165" s="1092"/>
      <c r="N165" s="1092"/>
      <c r="O165" s="1092"/>
      <c r="P165" s="1092"/>
      <c r="Q165" s="1092"/>
      <c r="R165" s="1092"/>
    </row>
    <row r="166" spans="1:18" ht="15" customHeight="1" x14ac:dyDescent="0.25">
      <c r="A166" s="485"/>
      <c r="C166" s="367"/>
      <c r="E166" s="1071" t="s">
        <v>1582</v>
      </c>
      <c r="F166" s="1071"/>
      <c r="G166" s="1071"/>
      <c r="H166" s="1071"/>
      <c r="I166" s="1071"/>
      <c r="J166" s="1071"/>
      <c r="K166" s="1071"/>
      <c r="L166" s="1071"/>
      <c r="M166" s="1071"/>
      <c r="N166" s="1071"/>
      <c r="O166" s="1071"/>
      <c r="P166" s="1071"/>
      <c r="Q166" s="1071"/>
      <c r="R166" s="1071"/>
    </row>
    <row r="167" spans="1:18" ht="15" customHeight="1" x14ac:dyDescent="0.25">
      <c r="A167" s="485"/>
      <c r="C167" s="367"/>
      <c r="E167" s="1071"/>
      <c r="F167" s="1071"/>
      <c r="G167" s="1071"/>
      <c r="H167" s="1071"/>
      <c r="I167" s="1071"/>
      <c r="J167" s="1071"/>
      <c r="K167" s="1071"/>
      <c r="L167" s="1071"/>
      <c r="M167" s="1071"/>
      <c r="N167" s="1071"/>
      <c r="O167" s="1071"/>
      <c r="P167" s="1071"/>
      <c r="Q167" s="1071"/>
      <c r="R167" s="1071"/>
    </row>
    <row r="168" spans="1:18" ht="15" customHeight="1" x14ac:dyDescent="0.25">
      <c r="A168" s="485"/>
      <c r="C168" s="367"/>
      <c r="E168" s="1071"/>
      <c r="F168" s="1071"/>
      <c r="G168" s="1071"/>
      <c r="H168" s="1071"/>
      <c r="I168" s="1071"/>
      <c r="J168" s="1071"/>
      <c r="K168" s="1071"/>
      <c r="L168" s="1071"/>
      <c r="M168" s="1071"/>
      <c r="N168" s="1071"/>
      <c r="O168" s="1071"/>
      <c r="P168" s="1071"/>
      <c r="Q168" s="1071"/>
      <c r="R168" s="1071"/>
    </row>
    <row r="169" spans="1:18" ht="15" customHeight="1" x14ac:dyDescent="0.25"/>
    <row r="170" spans="1:18" ht="15" customHeight="1" x14ac:dyDescent="0.25">
      <c r="E170" s="481"/>
      <c r="F170" s="480"/>
      <c r="G170" s="480"/>
      <c r="H170" s="480"/>
      <c r="I170" s="480"/>
      <c r="J170" s="480"/>
      <c r="K170" s="480"/>
      <c r="L170" s="480"/>
      <c r="M170" s="480"/>
      <c r="N170" s="480"/>
      <c r="O170" s="480"/>
      <c r="P170" s="480"/>
      <c r="Q170" s="480"/>
      <c r="R170" s="480"/>
    </row>
    <row r="171" spans="1:18" ht="15" customHeight="1" x14ac:dyDescent="0.25"/>
    <row r="172" spans="1:18" ht="15" customHeight="1" x14ac:dyDescent="0.25"/>
    <row r="173" spans="1:18" ht="15" customHeight="1" x14ac:dyDescent="0.25"/>
    <row r="174" spans="1:18" ht="15" customHeight="1" x14ac:dyDescent="0.25">
      <c r="E174" s="480"/>
    </row>
    <row r="175" spans="1:18" ht="15" customHeight="1" x14ac:dyDescent="0.25"/>
    <row r="176" spans="1:18"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spans="7:20" ht="15" customHeight="1" x14ac:dyDescent="0.25"/>
    <row r="226" spans="7:20" ht="15" customHeight="1" x14ac:dyDescent="0.25"/>
    <row r="227" spans="7:20" ht="15" customHeight="1" x14ac:dyDescent="0.25"/>
    <row r="229" spans="7:20" ht="16.5" x14ac:dyDescent="0.25">
      <c r="G229" s="482"/>
      <c r="H229" s="482"/>
      <c r="I229" s="482"/>
      <c r="J229" s="482"/>
      <c r="K229" s="482"/>
      <c r="L229" s="482"/>
      <c r="M229" s="482"/>
      <c r="N229" s="482"/>
      <c r="O229" s="482"/>
      <c r="P229" s="482"/>
      <c r="Q229" s="482"/>
      <c r="R229" s="482"/>
      <c r="S229" s="482"/>
      <c r="T229" s="482"/>
    </row>
    <row r="230" spans="7:20" ht="16.5" x14ac:dyDescent="0.25">
      <c r="G230" s="482"/>
      <c r="H230" s="482"/>
      <c r="I230" s="482"/>
      <c r="J230" s="482"/>
      <c r="K230" s="482"/>
      <c r="L230" s="482"/>
      <c r="M230" s="482"/>
      <c r="N230" s="482"/>
      <c r="O230" s="482"/>
      <c r="P230" s="482"/>
      <c r="Q230" s="482"/>
      <c r="R230" s="482"/>
      <c r="S230" s="482"/>
      <c r="T230" s="482"/>
    </row>
  </sheetData>
  <sheetProtection algorithmName="SHA-512" hashValue="D+Fs/KrOfOKVGLKQ6G5fRfa1L0Ci7h3yCGGW0/hshzC02wiG4mMZQTqmVKd93YPdHUU4IUZQyt8uBc5FEAl8qQ==" saltValue="+t8UzGSwjo8oecI/asxoyQ==" spinCount="100000" sheet="1" objects="1" scenarios="1"/>
  <protectedRanges>
    <protectedRange sqref="L132:N136 E132:H136" name="Rango3"/>
    <protectedRange sqref="L40:N59 L89:N108 E89:H108 E40:H59" name="Rango1"/>
    <protectedRange sqref="L146:N156 E146:H156" name="Rango4"/>
  </protectedRanges>
  <mergeCells count="64">
    <mergeCell ref="I87:K87"/>
    <mergeCell ref="L87:N87"/>
    <mergeCell ref="E110:R110"/>
    <mergeCell ref="H86:H88"/>
    <mergeCell ref="I86:N86"/>
    <mergeCell ref="E3:R5"/>
    <mergeCell ref="E6:R7"/>
    <mergeCell ref="E22:T24"/>
    <mergeCell ref="E18:T20"/>
    <mergeCell ref="E61:R61"/>
    <mergeCell ref="I38:K38"/>
    <mergeCell ref="E37:E39"/>
    <mergeCell ref="I37:N37"/>
    <mergeCell ref="E34:R35"/>
    <mergeCell ref="S34:T35"/>
    <mergeCell ref="R37:R39"/>
    <mergeCell ref="O37:Q38"/>
    <mergeCell ref="G37:G39"/>
    <mergeCell ref="H37:H39"/>
    <mergeCell ref="L38:N38"/>
    <mergeCell ref="F37:F39"/>
    <mergeCell ref="E68:R68"/>
    <mergeCell ref="O86:Q87"/>
    <mergeCell ref="R86:R88"/>
    <mergeCell ref="E129:E131"/>
    <mergeCell ref="E127:R127"/>
    <mergeCell ref="E125:R125"/>
    <mergeCell ref="E71:R72"/>
    <mergeCell ref="E80:R80"/>
    <mergeCell ref="E70:R70"/>
    <mergeCell ref="E123:R123"/>
    <mergeCell ref="E74:R76"/>
    <mergeCell ref="E117:R117"/>
    <mergeCell ref="E119:R119"/>
    <mergeCell ref="E86:E88"/>
    <mergeCell ref="F86:F88"/>
    <mergeCell ref="G86:G88"/>
    <mergeCell ref="E143:E145"/>
    <mergeCell ref="L130:N130"/>
    <mergeCell ref="F129:F131"/>
    <mergeCell ref="G129:G131"/>
    <mergeCell ref="H129:H131"/>
    <mergeCell ref="I129:N129"/>
    <mergeCell ref="R143:R145"/>
    <mergeCell ref="I130:K130"/>
    <mergeCell ref="R129:R131"/>
    <mergeCell ref="O129:Q130"/>
    <mergeCell ref="O143:Q144"/>
    <mergeCell ref="E25:R25"/>
    <mergeCell ref="E29:R29"/>
    <mergeCell ref="E84:R84"/>
    <mergeCell ref="E166:R168"/>
    <mergeCell ref="F143:F145"/>
    <mergeCell ref="G143:G145"/>
    <mergeCell ref="H143:H145"/>
    <mergeCell ref="I143:N143"/>
    <mergeCell ref="I144:K144"/>
    <mergeCell ref="L144:N144"/>
    <mergeCell ref="E159:R160"/>
    <mergeCell ref="E162:R163"/>
    <mergeCell ref="E158:R158"/>
    <mergeCell ref="E164:R164"/>
    <mergeCell ref="E165:R165"/>
    <mergeCell ref="E138:R140"/>
  </mergeCells>
  <conditionalFormatting sqref="G40:G59">
    <cfRule type="expression" dxfId="1121" priority="145" stopIfTrue="1">
      <formula>AND((F40&lt;&gt;""),ISNONTEXT(G40))</formula>
    </cfRule>
  </conditionalFormatting>
  <conditionalFormatting sqref="O40:R59">
    <cfRule type="expression" dxfId="1120" priority="144" stopIfTrue="1">
      <formula>ISNUMBER(O40)</formula>
    </cfRule>
  </conditionalFormatting>
  <conditionalFormatting sqref="H40:H59 H132:H136">
    <cfRule type="expression" dxfId="1119" priority="146" stopIfTrue="1">
      <formula>AND(OR(ISTEXT(F40),ISTEXT(G40)),ISBLANK(H40))</formula>
    </cfRule>
  </conditionalFormatting>
  <conditionalFormatting sqref="I40:K59 I132:K136">
    <cfRule type="expression" dxfId="1118" priority="141" stopIfTrue="1">
      <formula>ISNUMBER(I40)</formula>
    </cfRule>
    <cfRule type="expression" dxfId="1117" priority="142" stopIfTrue="1">
      <formula>ISTEXT($G40)</formula>
    </cfRule>
  </conditionalFormatting>
  <conditionalFormatting sqref="L41:L59">
    <cfRule type="expression" dxfId="1116" priority="150" stopIfTrue="1">
      <formula>ISNUMBER(L41)</formula>
    </cfRule>
  </conditionalFormatting>
  <conditionalFormatting sqref="L40:L59 L132:N136">
    <cfRule type="expression" dxfId="1115" priority="153">
      <formula>ISNUMBER(L40)</formula>
    </cfRule>
    <cfRule type="expression" dxfId="1114" priority="154">
      <formula>$G40="Otro (ud)"</formula>
    </cfRule>
  </conditionalFormatting>
  <conditionalFormatting sqref="L133:L136">
    <cfRule type="expression" dxfId="1113" priority="105" stopIfTrue="1">
      <formula>ISNUMBER(L133)</formula>
    </cfRule>
  </conditionalFormatting>
  <conditionalFormatting sqref="M41:M59">
    <cfRule type="expression" dxfId="1112" priority="130" stopIfTrue="1">
      <formula>ISNUMBER(M41)</formula>
    </cfRule>
  </conditionalFormatting>
  <conditionalFormatting sqref="M40:M59">
    <cfRule type="expression" dxfId="1111" priority="131">
      <formula>ISNUMBER(M40)</formula>
    </cfRule>
    <cfRule type="expression" dxfId="1110" priority="132">
      <formula>$G40="Otro (ud)"</formula>
    </cfRule>
  </conditionalFormatting>
  <conditionalFormatting sqref="N41:N59">
    <cfRule type="expression" dxfId="1109" priority="127" stopIfTrue="1">
      <formula>ISNUMBER(N41)</formula>
    </cfRule>
  </conditionalFormatting>
  <conditionalFormatting sqref="N40:N59">
    <cfRule type="expression" dxfId="1108" priority="128">
      <formula>ISNUMBER(N40)</formula>
    </cfRule>
    <cfRule type="expression" dxfId="1107" priority="129">
      <formula>$G40="Otro (ud)"</formula>
    </cfRule>
  </conditionalFormatting>
  <conditionalFormatting sqref="O132:R136">
    <cfRule type="expression" dxfId="1106" priority="102" stopIfTrue="1">
      <formula>ISNUMBER(O132)</formula>
    </cfRule>
  </conditionalFormatting>
  <conditionalFormatting sqref="M133:M136">
    <cfRule type="expression" dxfId="1105" priority="96" stopIfTrue="1">
      <formula>ISNUMBER(M133)</formula>
    </cfRule>
  </conditionalFormatting>
  <conditionalFormatting sqref="N133:N136">
    <cfRule type="expression" dxfId="1104" priority="93" stopIfTrue="1">
      <formula>ISNUMBER(N133)</formula>
    </cfRule>
  </conditionalFormatting>
  <conditionalFormatting sqref="H146:H156">
    <cfRule type="expression" dxfId="1103" priority="90" stopIfTrue="1">
      <formula>AND(OR(ISTEXT(F146),ISTEXT(G146)),ISBLANK(H146))</formula>
    </cfRule>
  </conditionalFormatting>
  <conditionalFormatting sqref="I146:K156">
    <cfRule type="expression" dxfId="1102" priority="87" stopIfTrue="1">
      <formula>ISNUMBER(I146)</formula>
    </cfRule>
    <cfRule type="expression" dxfId="1101" priority="88" stopIfTrue="1">
      <formula>ISTEXT($G146)</formula>
    </cfRule>
  </conditionalFormatting>
  <conditionalFormatting sqref="L146:N156">
    <cfRule type="expression" dxfId="1100" priority="91">
      <formula>ISNUMBER(L146)</formula>
    </cfRule>
    <cfRule type="expression" dxfId="1099" priority="92">
      <formula>$G146="Otro (ud)"</formula>
    </cfRule>
  </conditionalFormatting>
  <conditionalFormatting sqref="L147:L156">
    <cfRule type="expression" dxfId="1098" priority="86" stopIfTrue="1">
      <formula>ISNUMBER(L147)</formula>
    </cfRule>
  </conditionalFormatting>
  <conditionalFormatting sqref="O146:R157">
    <cfRule type="expression" dxfId="1097" priority="85" stopIfTrue="1">
      <formula>ISNUMBER(O146)</formula>
    </cfRule>
  </conditionalFormatting>
  <conditionalFormatting sqref="M147:M156">
    <cfRule type="expression" dxfId="1096" priority="84" stopIfTrue="1">
      <formula>ISNUMBER(M147)</formula>
    </cfRule>
  </conditionalFormatting>
  <conditionalFormatting sqref="N147:N156">
    <cfRule type="expression" dxfId="1095" priority="83" stopIfTrue="1">
      <formula>ISNUMBER(N147)</formula>
    </cfRule>
  </conditionalFormatting>
  <conditionalFormatting sqref="E40:E59">
    <cfRule type="expression" dxfId="1094" priority="80" stopIfTrue="1">
      <formula>E40=""</formula>
    </cfRule>
  </conditionalFormatting>
  <conditionalFormatting sqref="E132:E136">
    <cfRule type="expression" dxfId="1093" priority="79" stopIfTrue="1">
      <formula>E132=""</formula>
    </cfRule>
  </conditionalFormatting>
  <conditionalFormatting sqref="E146:E156">
    <cfRule type="expression" dxfId="1092" priority="78" stopIfTrue="1">
      <formula>E146=""</formula>
    </cfRule>
  </conditionalFormatting>
  <conditionalFormatting sqref="G146:G156">
    <cfRule type="expression" dxfId="1091" priority="72">
      <formula>G146&lt;&gt;""</formula>
    </cfRule>
    <cfRule type="expression" dxfId="1090" priority="73">
      <formula>ISTEXT(F146)</formula>
    </cfRule>
  </conditionalFormatting>
  <conditionalFormatting sqref="G132:G136">
    <cfRule type="expression" dxfId="1089" priority="71" stopIfTrue="1">
      <formula>AND(OR(ISTEXT(E132),ISTEXT(F132)),ISBLANK(G132))</formula>
    </cfRule>
  </conditionalFormatting>
  <conditionalFormatting sqref="F40:F59">
    <cfRule type="expression" dxfId="1088" priority="70">
      <formula>ISTEXT(F40)</formula>
    </cfRule>
  </conditionalFormatting>
  <conditionalFormatting sqref="F132:F136">
    <cfRule type="expression" dxfId="1087" priority="69">
      <formula>ISTEXT(F132)</formula>
    </cfRule>
  </conditionalFormatting>
  <conditionalFormatting sqref="F146:F156">
    <cfRule type="expression" dxfId="1086" priority="68">
      <formula>ISTEXT(F146)</formula>
    </cfRule>
  </conditionalFormatting>
  <conditionalFormatting sqref="L90:L108">
    <cfRule type="expression" dxfId="1085" priority="14" stopIfTrue="1">
      <formula>ISNUMBER(L90)</formula>
    </cfRule>
  </conditionalFormatting>
  <conditionalFormatting sqref="L89:L108">
    <cfRule type="expression" dxfId="1084" priority="15">
      <formula>ISNUMBER(L89)</formula>
    </cfRule>
    <cfRule type="expression" dxfId="1083" priority="16">
      <formula>$G89="Otro (ud)"</formula>
    </cfRule>
  </conditionalFormatting>
  <conditionalFormatting sqref="M90:M108">
    <cfRule type="expression" dxfId="1082" priority="6" stopIfTrue="1">
      <formula>ISNUMBER(M90)</formula>
    </cfRule>
  </conditionalFormatting>
  <conditionalFormatting sqref="M89:M108">
    <cfRule type="expression" dxfId="1081" priority="7">
      <formula>ISNUMBER(M89)</formula>
    </cfRule>
    <cfRule type="expression" dxfId="1080" priority="8">
      <formula>$G89="Otro (ud)"</formula>
    </cfRule>
  </conditionalFormatting>
  <conditionalFormatting sqref="N90:N108">
    <cfRule type="expression" dxfId="1079" priority="3" stopIfTrue="1">
      <formula>ISNUMBER(N90)</formula>
    </cfRule>
  </conditionalFormatting>
  <conditionalFormatting sqref="N89:N108">
    <cfRule type="expression" dxfId="1078" priority="4">
      <formula>ISNUMBER(N89)</formula>
    </cfRule>
    <cfRule type="expression" dxfId="1077" priority="5">
      <formula>$G89="Otro (ud)"</formula>
    </cfRule>
  </conditionalFormatting>
  <conditionalFormatting sqref="G89:G108">
    <cfRule type="expression" dxfId="1076" priority="12" stopIfTrue="1">
      <formula>AND((F89&lt;&gt;""),ISNONTEXT(G89))</formula>
    </cfRule>
  </conditionalFormatting>
  <conditionalFormatting sqref="O89:R108">
    <cfRule type="expression" dxfId="1075" priority="11" stopIfTrue="1">
      <formula>ISNUMBER(O89)</formula>
    </cfRule>
  </conditionalFormatting>
  <conditionalFormatting sqref="H89:H108">
    <cfRule type="expression" dxfId="1074" priority="13" stopIfTrue="1">
      <formula>AND(OR(ISTEXT(F89),ISTEXT(G89)),ISBLANK(H89))</formula>
    </cfRule>
  </conditionalFormatting>
  <conditionalFormatting sqref="I89:K108">
    <cfRule type="expression" dxfId="1073" priority="9" stopIfTrue="1">
      <formula>ISNUMBER(I89)</formula>
    </cfRule>
    <cfRule type="expression" dxfId="1072" priority="10" stopIfTrue="1">
      <formula>ISTEXT($G89)</formula>
    </cfRule>
  </conditionalFormatting>
  <conditionalFormatting sqref="E89:E108">
    <cfRule type="expression" dxfId="1071" priority="2" stopIfTrue="1">
      <formula>E89=""</formula>
    </cfRule>
  </conditionalFormatting>
  <conditionalFormatting sqref="F89:F108">
    <cfRule type="expression" dxfId="1070" priority="1">
      <formula>ISTEXT(F89)</formula>
    </cfRule>
  </conditionalFormatting>
  <dataValidations count="5">
    <dataValidation type="decimal" allowBlank="1" showInputMessage="1" showErrorMessage="1" sqref="L40:N59 L132:N136 L146:N156 L89:N108">
      <formula1>0</formula1>
      <formula2>10</formula2>
    </dataValidation>
    <dataValidation type="decimal" operator="greaterThan" allowBlank="1" showInputMessage="1" showErrorMessage="1" sqref="H40:H59 H132:H136 H146:H156 H89:H108">
      <formula1>0</formula1>
    </dataValidation>
    <dataValidation type="list" allowBlank="1" showInputMessage="1" showErrorMessage="1" sqref="F132:F136">
      <formula1>Tipo_transporte</formula1>
    </dataValidation>
    <dataValidation type="list" allowBlank="1" showInputMessage="1" showErrorMessage="1" sqref="F146:F156">
      <formula1>Tipo_Maquinaria</formula1>
    </dataValidation>
    <dataValidation type="list" allowBlank="1" showInputMessage="1" showErrorMessage="1" sqref="F40:F59 F89:F108">
      <formula1>Categoría_Veh</formula1>
    </dataValidation>
  </dataValidations>
  <hyperlinks>
    <hyperlink ref="A4" location="'2. Hoja de trabajo. Consumos'!A1" display="2. Hoja de trabajo. Consumos"/>
    <hyperlink ref="A5" location="'3. Instalaciones fijas'!A1" display="3. Instalaciones fijas"/>
    <hyperlink ref="A7" location="'5. Emisiones Fugitivas'!A1" display="5. Emisiones fugitivas"/>
    <hyperlink ref="E61:R61" r:id="rId1" display="(1)Categoría de vehículo según la clasificación de vehículos la UNECE (United Nations Economic Commission for Europe): https://unece.org/classification-and-definition-vehicles"/>
    <hyperlink ref="E71:R72" r:id="rId2" display="(3) Cantidad de combustible expresada en las unidades indicadas en la columna “Tipo de combustible”. Si solo dispone del dato en euros gastados en combustible en ese periodo, se recomienda realizar la conversión a litros consumidos a partir de los precios"/>
    <hyperlink ref="E158:R158" r:id="rId3" display="https://www.miteco.gob.es/es/calidad-y-evaluacion-ambiental/temas/sistema-espanol-de-inventario-sei-/08060708-maquinaria-movil_tcm30-456063.pdf"/>
    <hyperlink ref="A3" location="'1.Datos generales municipio'!A1" display="1. Datos del municipio"/>
    <hyperlink ref="A8" location="'6. Información adicional'!A1" display="6. Información adicional"/>
    <hyperlink ref="A9" location="'7.Electricidad y otras energías'!A1" display="7. Electricidad y otras energías"/>
    <hyperlink ref="A10" location="'8. Informe final. Resultados'!A1" display="8. Informe final: Resultados"/>
    <hyperlink ref="A11" location="'9. Factores de emisión'!A1" display="9. Factores de emisión"/>
    <hyperlink ref="A12" location="'10. Revisiones calculadora'!A1" display="10. Revisiones de la calculadora"/>
    <hyperlink ref="E110:R110" r:id="rId4" display="(1)Categoría de vehículo según la clasificación de vehículos la UNECE (United Nations Economic Commission for Europe): https://unece.org/classification-and-definition-vehicles"/>
  </hyperlinks>
  <pageMargins left="0.74803149606299213" right="0.74803149606299213" top="0.98425196850393704" bottom="0.98425196850393704" header="0" footer="0"/>
  <pageSetup paperSize="256" scale="47" orientation="portrait" r:id="rId5"/>
  <headerFooter alignWithMargins="0"/>
  <drawing r:id="rId6"/>
  <extLst>
    <ext xmlns:x14="http://schemas.microsoft.com/office/spreadsheetml/2009/9/main" uri="{CCE6A557-97BC-4b89-ADB6-D9C93CAAB3DF}">
      <x14:dataValidations xmlns:xm="http://schemas.microsoft.com/office/excel/2006/main" count="4">
        <x14:dataValidation type="list" allowBlank="1" showInputMessage="1" showErrorMessage="1">
          <x14:formula1>
            <xm:f>INDIRECT("Combustible_No_Carr_"&amp;Datos!$E494)</xm:f>
          </x14:formula1>
          <xm:sqref>G132:G136</xm:sqref>
        </x14:dataValidation>
        <x14:dataValidation type="list" allowBlank="1" showInputMessage="1" showErrorMessage="1">
          <x14:formula1>
            <xm:f>INDIRECT("Comb_Maq_"&amp;Datos!$E571&amp;"_"&amp;Datos!$D$8)</xm:f>
          </x14:formula1>
          <xm:sqref>G146:G156</xm:sqref>
        </x14:dataValidation>
        <x14:dataValidation type="list" allowBlank="1" showInputMessage="1" showErrorMessage="1">
          <x14:formula1>
            <xm:f>INDIRECT("Comb_VehA2_"&amp;Datos!E361&amp;"_"&amp;Datos!$D$8)</xm:f>
          </x14:formula1>
          <xm:sqref>G89:G108</xm:sqref>
        </x14:dataValidation>
        <x14:dataValidation type="list" allowBlank="1" showInputMessage="1" showErrorMessage="1">
          <x14:formula1>
            <xm:f>INDIRECT("Comb_VehA1_"&amp;Datos!E262&amp;"_"&amp;Datos!$D$8)</xm:f>
          </x14:formula1>
          <xm:sqref>G40:G59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B103"/>
  <sheetViews>
    <sheetView showRowColHeaders="0" zoomScaleNormal="100" zoomScaleSheetLayoutView="100" workbookViewId="0">
      <pane xSplit="2" ySplit="1" topLeftCell="C2" activePane="bottomRight" state="frozen"/>
      <selection activeCell="A3" sqref="A3"/>
      <selection pane="topRight" activeCell="A3" sqref="A3"/>
      <selection pane="bottomLeft" activeCell="A3" sqref="A3"/>
      <selection pane="bottomRight"/>
    </sheetView>
  </sheetViews>
  <sheetFormatPr baseColWidth="10" defaultColWidth="11.42578125" defaultRowHeight="16.5" x14ac:dyDescent="0.3"/>
  <cols>
    <col min="1" max="1" width="26.7109375" style="489" customWidth="1"/>
    <col min="2" max="2" width="0.5703125" style="492" customWidth="1"/>
    <col min="3" max="3" width="1" style="363" customWidth="1"/>
    <col min="4" max="4" width="1.5703125" style="346" customWidth="1"/>
    <col min="5" max="5" width="24.7109375" style="346" customWidth="1"/>
    <col min="6" max="6" width="14.7109375" style="346" customWidth="1"/>
    <col min="7" max="7" width="19.85546875" style="346" customWidth="1"/>
    <col min="8" max="8" width="8.28515625" style="346" customWidth="1"/>
    <col min="9" max="9" width="14.7109375" style="346" customWidth="1"/>
    <col min="10" max="10" width="11.7109375" style="470" customWidth="1"/>
    <col min="11" max="11" width="17.28515625" style="346" customWidth="1"/>
    <col min="12" max="12" width="12.28515625" style="346" customWidth="1"/>
    <col min="13" max="13" width="11.7109375" style="346" customWidth="1"/>
    <col min="14" max="14" width="12" style="346" customWidth="1"/>
    <col min="15" max="15" width="12.7109375" style="346" customWidth="1"/>
    <col min="16" max="16" width="3.5703125" style="346" customWidth="1"/>
    <col min="17" max="17" width="4.140625" style="346" customWidth="1"/>
    <col min="18" max="19" width="11.42578125" style="346" customWidth="1"/>
    <col min="20" max="16384" width="11.42578125" style="346"/>
  </cols>
  <sheetData>
    <row r="1" spans="1:21" ht="36" customHeight="1" x14ac:dyDescent="0.3">
      <c r="C1" s="1021" t="s">
        <v>773</v>
      </c>
      <c r="D1" s="1022"/>
      <c r="E1" s="1022"/>
      <c r="F1" s="1022"/>
      <c r="G1" s="1022"/>
      <c r="H1" s="1022"/>
      <c r="I1" s="1022"/>
      <c r="J1" s="1022"/>
      <c r="K1" s="1022"/>
      <c r="L1" s="1022"/>
      <c r="M1" s="1022"/>
      <c r="N1" s="1022"/>
      <c r="O1" s="1022"/>
      <c r="P1" s="1022"/>
      <c r="Q1" s="490"/>
    </row>
    <row r="2" spans="1:21" s="367" customFormat="1" ht="36" customHeight="1" x14ac:dyDescent="0.25">
      <c r="A2" s="489"/>
      <c r="B2" s="493"/>
      <c r="C2" s="363"/>
      <c r="D2" s="363"/>
      <c r="E2" s="928" t="str">
        <f>IF(ISNUMBER(Datos!D8),"","Para que la calculadora funcione correctamente, debe introducir el AÑO DE CÁLCULO en la pestaña 1_Datos generales de la organización.")</f>
        <v>Para que la calculadora funcione correctamente, debe introducir el AÑO DE CÁLCULO en la pestaña 1_Datos generales de la organización.</v>
      </c>
      <c r="F2" s="363"/>
      <c r="G2" s="466"/>
      <c r="J2" s="366"/>
      <c r="K2" s="366"/>
      <c r="L2" s="366"/>
      <c r="M2" s="366"/>
      <c r="N2" s="366"/>
      <c r="O2" s="366"/>
      <c r="P2" s="366"/>
    </row>
    <row r="3" spans="1:21" s="367" customFormat="1" ht="15" customHeight="1" x14ac:dyDescent="0.25">
      <c r="A3" s="373" t="s">
        <v>1207</v>
      </c>
      <c r="B3" s="493"/>
      <c r="C3" s="363"/>
      <c r="E3" s="1046" t="s">
        <v>692</v>
      </c>
      <c r="F3" s="1046"/>
      <c r="G3" s="1046"/>
      <c r="H3" s="1046"/>
      <c r="I3" s="1046"/>
      <c r="J3" s="1046"/>
      <c r="K3" s="1046"/>
      <c r="L3" s="1046"/>
      <c r="M3" s="1046"/>
      <c r="N3" s="1046"/>
      <c r="O3" s="1046"/>
      <c r="P3" s="1046"/>
      <c r="Q3" s="356"/>
      <c r="R3" s="356"/>
      <c r="S3" s="441"/>
      <c r="T3" s="441"/>
      <c r="U3" s="442"/>
    </row>
    <row r="4" spans="1:21" s="367" customFormat="1" ht="15" customHeight="1" x14ac:dyDescent="0.25">
      <c r="A4" s="373" t="s">
        <v>992</v>
      </c>
      <c r="B4" s="493"/>
      <c r="C4" s="363"/>
      <c r="E4" s="1046"/>
      <c r="F4" s="1046"/>
      <c r="G4" s="1046"/>
      <c r="H4" s="1046"/>
      <c r="I4" s="1046"/>
      <c r="J4" s="1046"/>
      <c r="K4" s="1046"/>
      <c r="L4" s="1046"/>
      <c r="M4" s="1046"/>
      <c r="N4" s="1046"/>
      <c r="O4" s="1046"/>
      <c r="P4" s="1046"/>
      <c r="Q4" s="356"/>
      <c r="R4" s="356"/>
      <c r="S4" s="441"/>
      <c r="T4" s="441"/>
      <c r="U4" s="442"/>
    </row>
    <row r="5" spans="1:21" s="367" customFormat="1" ht="15" customHeight="1" x14ac:dyDescent="0.25">
      <c r="A5" s="373" t="s">
        <v>993</v>
      </c>
      <c r="B5" s="493"/>
      <c r="C5" s="363"/>
      <c r="E5" s="443"/>
      <c r="F5" s="443"/>
      <c r="G5" s="443"/>
      <c r="H5" s="443"/>
      <c r="I5" s="443"/>
      <c r="J5" s="443"/>
      <c r="K5" s="443"/>
      <c r="L5" s="443"/>
      <c r="M5" s="443"/>
      <c r="N5" s="443"/>
      <c r="O5" s="441"/>
      <c r="P5" s="441"/>
      <c r="Q5" s="441"/>
      <c r="R5" s="441"/>
      <c r="S5" s="441"/>
      <c r="T5" s="441"/>
      <c r="U5" s="442"/>
    </row>
    <row r="6" spans="1:21" s="367" customFormat="1" ht="15" customHeight="1" x14ac:dyDescent="0.25">
      <c r="A6" s="373" t="s">
        <v>994</v>
      </c>
      <c r="B6" s="493"/>
      <c r="C6" s="363"/>
      <c r="E6" s="1144" t="s">
        <v>1292</v>
      </c>
      <c r="F6" s="1144"/>
      <c r="G6" s="1144"/>
      <c r="H6" s="1144"/>
      <c r="I6" s="1144"/>
      <c r="J6" s="1144"/>
      <c r="K6" s="1144"/>
      <c r="L6" s="1144"/>
      <c r="M6" s="1144"/>
      <c r="N6" s="1144"/>
      <c r="O6" s="1144"/>
      <c r="P6" s="1144"/>
      <c r="Q6" s="443"/>
      <c r="R6" s="443"/>
      <c r="S6" s="441"/>
      <c r="T6" s="441"/>
      <c r="U6" s="442"/>
    </row>
    <row r="7" spans="1:21" s="367" customFormat="1" ht="16.5" customHeight="1" x14ac:dyDescent="0.25">
      <c r="A7" s="371" t="s">
        <v>995</v>
      </c>
      <c r="B7" s="493"/>
      <c r="C7" s="363"/>
      <c r="E7" s="1144"/>
      <c r="F7" s="1144"/>
      <c r="G7" s="1144"/>
      <c r="H7" s="1144"/>
      <c r="I7" s="1144"/>
      <c r="J7" s="1144"/>
      <c r="K7" s="1144"/>
      <c r="L7" s="1144"/>
      <c r="M7" s="1144"/>
      <c r="N7" s="1144"/>
      <c r="O7" s="1144"/>
      <c r="P7" s="1144"/>
      <c r="Q7" s="441"/>
      <c r="R7" s="441"/>
      <c r="S7" s="441"/>
      <c r="T7" s="441"/>
      <c r="U7" s="442"/>
    </row>
    <row r="8" spans="1:21" s="367" customFormat="1" ht="15" customHeight="1" x14ac:dyDescent="0.25">
      <c r="A8" s="373" t="s">
        <v>1294</v>
      </c>
      <c r="B8" s="493"/>
      <c r="C8" s="363"/>
      <c r="P8" s="441"/>
      <c r="Q8" s="441"/>
      <c r="R8" s="441"/>
      <c r="S8" s="441"/>
      <c r="T8" s="441"/>
      <c r="U8" s="442"/>
    </row>
    <row r="9" spans="1:21" s="367" customFormat="1" ht="15" customHeight="1" x14ac:dyDescent="0.25">
      <c r="A9" s="373" t="s">
        <v>1293</v>
      </c>
      <c r="B9" s="493"/>
      <c r="C9" s="363"/>
      <c r="E9" s="560" t="s">
        <v>689</v>
      </c>
      <c r="F9" s="441"/>
      <c r="G9" s="441"/>
      <c r="H9" s="441"/>
      <c r="I9" s="441"/>
      <c r="J9" s="441"/>
      <c r="K9" s="441"/>
      <c r="L9" s="445"/>
      <c r="M9" s="441"/>
      <c r="N9" s="441"/>
      <c r="O9" s="441"/>
      <c r="P9" s="441"/>
      <c r="Q9" s="441"/>
      <c r="R9" s="441"/>
      <c r="S9" s="441"/>
      <c r="T9" s="441"/>
    </row>
    <row r="10" spans="1:21" s="367" customFormat="1" ht="15" customHeight="1" x14ac:dyDescent="0.25">
      <c r="A10" s="373" t="s">
        <v>1295</v>
      </c>
      <c r="B10" s="493"/>
      <c r="C10" s="363"/>
      <c r="E10" s="561" t="s">
        <v>694</v>
      </c>
      <c r="F10" s="356"/>
      <c r="G10" s="356"/>
      <c r="H10" s="356"/>
      <c r="I10" s="356"/>
      <c r="J10" s="356"/>
      <c r="K10" s="356"/>
      <c r="L10" s="356"/>
      <c r="M10" s="356"/>
      <c r="N10" s="356"/>
      <c r="O10" s="356"/>
      <c r="P10" s="447"/>
      <c r="Q10" s="447"/>
      <c r="R10" s="447"/>
      <c r="S10" s="448"/>
      <c r="T10" s="447"/>
    </row>
    <row r="11" spans="1:21" s="367" customFormat="1" ht="15" customHeight="1" x14ac:dyDescent="0.25">
      <c r="A11" s="373" t="s">
        <v>1296</v>
      </c>
      <c r="B11" s="493"/>
      <c r="C11" s="363"/>
      <c r="E11" s="560" t="s">
        <v>690</v>
      </c>
      <c r="F11" s="356"/>
      <c r="G11" s="356"/>
      <c r="H11" s="356"/>
      <c r="I11" s="356"/>
      <c r="J11" s="356"/>
      <c r="K11" s="356"/>
      <c r="L11" s="356"/>
      <c r="M11" s="356"/>
      <c r="N11" s="356"/>
      <c r="O11" s="356"/>
      <c r="P11" s="447"/>
      <c r="Q11" s="447"/>
      <c r="R11" s="447"/>
      <c r="S11" s="448"/>
      <c r="T11" s="447"/>
    </row>
    <row r="12" spans="1:21" s="367" customFormat="1" ht="15" customHeight="1" x14ac:dyDescent="0.25">
      <c r="A12" s="373" t="s">
        <v>1297</v>
      </c>
      <c r="B12" s="493"/>
      <c r="C12" s="363"/>
      <c r="E12" s="561" t="s">
        <v>691</v>
      </c>
      <c r="F12" s="356"/>
      <c r="G12" s="356"/>
      <c r="H12" s="356"/>
      <c r="I12" s="356"/>
      <c r="J12" s="356"/>
      <c r="K12" s="356"/>
      <c r="L12" s="356"/>
      <c r="M12" s="356"/>
      <c r="N12" s="356"/>
      <c r="O12" s="356"/>
      <c r="P12" s="447"/>
      <c r="Q12" s="447"/>
      <c r="R12" s="447"/>
      <c r="S12" s="448"/>
      <c r="T12" s="447"/>
    </row>
    <row r="13" spans="1:21" s="367" customFormat="1" ht="15" customHeight="1" x14ac:dyDescent="0.25">
      <c r="A13" s="483"/>
      <c r="B13" s="493"/>
      <c r="C13" s="363"/>
      <c r="P13" s="447"/>
      <c r="Q13" s="447"/>
      <c r="R13" s="447"/>
      <c r="S13" s="448"/>
    </row>
    <row r="14" spans="1:21" s="426" customFormat="1" ht="15" customHeight="1" x14ac:dyDescent="0.25">
      <c r="A14" s="489"/>
      <c r="B14" s="492"/>
      <c r="C14" s="363"/>
      <c r="D14" s="571"/>
      <c r="E14" s="571" t="s">
        <v>693</v>
      </c>
      <c r="F14" s="571"/>
      <c r="G14" s="571"/>
      <c r="H14" s="571"/>
      <c r="I14" s="571"/>
      <c r="J14" s="571"/>
      <c r="K14" s="571"/>
      <c r="L14" s="571"/>
      <c r="M14" s="571"/>
      <c r="N14" s="571"/>
      <c r="O14" s="571"/>
      <c r="P14" s="571"/>
      <c r="Q14" s="447"/>
      <c r="R14" s="449"/>
      <c r="S14" s="443"/>
      <c r="T14" s="443"/>
      <c r="U14" s="367"/>
    </row>
    <row r="15" spans="1:21" s="367" customFormat="1" ht="15" customHeight="1" x14ac:dyDescent="0.25">
      <c r="A15" s="483"/>
      <c r="B15" s="493"/>
      <c r="C15" s="363"/>
      <c r="E15" s="444"/>
      <c r="F15" s="356"/>
      <c r="G15" s="356"/>
      <c r="H15" s="356"/>
      <c r="I15" s="356"/>
      <c r="J15" s="356"/>
      <c r="K15" s="356"/>
      <c r="L15" s="356"/>
      <c r="M15" s="356"/>
      <c r="N15" s="356"/>
      <c r="O15" s="356"/>
      <c r="P15" s="447"/>
      <c r="Q15" s="447"/>
      <c r="R15" s="447"/>
      <c r="S15" s="448"/>
      <c r="T15" s="447"/>
    </row>
    <row r="16" spans="1:21" s="367" customFormat="1" ht="15" customHeight="1" x14ac:dyDescent="0.25">
      <c r="A16" s="483"/>
      <c r="B16" s="493"/>
      <c r="C16" s="363"/>
      <c r="E16" s="575" t="s">
        <v>856</v>
      </c>
      <c r="F16" s="356"/>
      <c r="G16" s="356"/>
      <c r="H16" s="356"/>
      <c r="I16" s="356"/>
      <c r="J16" s="356"/>
      <c r="K16" s="356"/>
      <c r="L16" s="356"/>
      <c r="M16" s="356"/>
      <c r="N16" s="356"/>
      <c r="O16" s="356"/>
      <c r="P16" s="447"/>
      <c r="Q16" s="447"/>
      <c r="R16" s="447"/>
      <c r="S16" s="448"/>
      <c r="T16" s="447"/>
    </row>
    <row r="17" spans="1:28" s="367" customFormat="1" ht="15" customHeight="1" x14ac:dyDescent="0.25">
      <c r="A17" s="483"/>
      <c r="B17" s="493"/>
      <c r="C17" s="363"/>
      <c r="E17" s="576" t="s">
        <v>858</v>
      </c>
      <c r="F17" s="356"/>
      <c r="G17" s="356"/>
      <c r="H17" s="356"/>
      <c r="I17" s="356"/>
      <c r="J17" s="356"/>
      <c r="K17" s="356"/>
      <c r="L17" s="356"/>
      <c r="M17" s="356"/>
      <c r="N17" s="356"/>
      <c r="O17" s="356"/>
      <c r="P17" s="447"/>
      <c r="Q17" s="447"/>
      <c r="R17" s="447"/>
      <c r="S17" s="448"/>
      <c r="T17" s="447"/>
    </row>
    <row r="18" spans="1:28" s="367" customFormat="1" ht="15" customHeight="1" x14ac:dyDescent="0.25">
      <c r="A18" s="483"/>
      <c r="B18" s="493"/>
      <c r="C18" s="363"/>
      <c r="E18" s="576" t="s">
        <v>1583</v>
      </c>
      <c r="F18" s="356"/>
      <c r="G18" s="356"/>
      <c r="H18" s="356"/>
      <c r="I18" s="356"/>
      <c r="J18" s="356"/>
      <c r="K18" s="356"/>
      <c r="L18" s="356"/>
      <c r="M18" s="356"/>
      <c r="N18" s="356"/>
      <c r="O18" s="356"/>
      <c r="P18" s="447"/>
      <c r="Q18" s="447"/>
      <c r="R18" s="447"/>
      <c r="S18" s="448"/>
      <c r="T18" s="447"/>
    </row>
    <row r="19" spans="1:28" s="426" customFormat="1" ht="15" customHeight="1" x14ac:dyDescent="0.3">
      <c r="A19" s="489"/>
      <c r="B19" s="493"/>
      <c r="C19" s="363"/>
      <c r="E19" s="444"/>
      <c r="F19" s="444"/>
      <c r="G19" s="444"/>
      <c r="H19" s="444"/>
      <c r="I19" s="444"/>
      <c r="J19" s="444"/>
      <c r="P19" s="346"/>
      <c r="Q19" s="367"/>
      <c r="S19" s="367"/>
      <c r="T19" s="367"/>
      <c r="U19" s="367"/>
      <c r="V19" s="367"/>
      <c r="W19" s="367"/>
      <c r="X19" s="367"/>
      <c r="Y19" s="367"/>
      <c r="Z19" s="367"/>
      <c r="AA19" s="367"/>
      <c r="AB19" s="367"/>
    </row>
    <row r="20" spans="1:28" s="426" customFormat="1" ht="15" customHeight="1" x14ac:dyDescent="0.3">
      <c r="A20" s="489"/>
      <c r="B20" s="492"/>
      <c r="C20" s="363"/>
      <c r="E20" s="1129" t="s">
        <v>837</v>
      </c>
      <c r="F20" s="1135" t="s">
        <v>784</v>
      </c>
      <c r="G20" s="1140" t="s">
        <v>85</v>
      </c>
      <c r="H20" s="1142" t="s">
        <v>505</v>
      </c>
      <c r="I20" s="1138" t="s">
        <v>1584</v>
      </c>
      <c r="J20" s="1139"/>
      <c r="K20" s="1140" t="s">
        <v>135</v>
      </c>
      <c r="L20" s="1140" t="s">
        <v>859</v>
      </c>
      <c r="M20" s="1131" t="s">
        <v>981</v>
      </c>
      <c r="N20" s="1133" t="s">
        <v>875</v>
      </c>
      <c r="P20" s="346"/>
      <c r="Q20" s="367"/>
      <c r="S20" s="367"/>
      <c r="T20" s="367"/>
      <c r="U20" s="367"/>
      <c r="V20" s="367"/>
      <c r="W20" s="367"/>
      <c r="X20" s="367"/>
      <c r="Y20" s="367"/>
      <c r="Z20" s="367"/>
      <c r="AA20" s="367"/>
      <c r="AB20" s="367"/>
    </row>
    <row r="21" spans="1:28" s="426" customFormat="1" ht="15" customHeight="1" x14ac:dyDescent="0.3">
      <c r="A21" s="489"/>
      <c r="B21" s="492"/>
      <c r="C21" s="363"/>
      <c r="E21" s="1130"/>
      <c r="F21" s="1136"/>
      <c r="G21" s="1141"/>
      <c r="H21" s="1143"/>
      <c r="I21" s="577" t="s">
        <v>129</v>
      </c>
      <c r="J21" s="577" t="s">
        <v>505</v>
      </c>
      <c r="K21" s="1141"/>
      <c r="L21" s="1141"/>
      <c r="M21" s="1132"/>
      <c r="N21" s="1134"/>
      <c r="P21" s="346"/>
      <c r="Q21" s="367"/>
      <c r="S21" s="367"/>
      <c r="T21" s="367"/>
      <c r="U21" s="367"/>
      <c r="V21" s="367"/>
      <c r="W21" s="367"/>
      <c r="X21" s="367"/>
      <c r="Y21" s="367"/>
      <c r="Z21" s="367"/>
      <c r="AA21" s="367"/>
      <c r="AB21" s="367"/>
    </row>
    <row r="22" spans="1:28" ht="15" customHeight="1" x14ac:dyDescent="0.3">
      <c r="E22" s="578"/>
      <c r="F22" s="572"/>
      <c r="G22" s="579" t="str">
        <f>Datos!E682</f>
        <v/>
      </c>
      <c r="H22" s="894" t="str">
        <f>Datos!F682</f>
        <v/>
      </c>
      <c r="I22" s="582"/>
      <c r="J22" s="895"/>
      <c r="K22" s="6"/>
      <c r="L22" s="302"/>
      <c r="M22" s="896"/>
      <c r="N22" s="270" t="str">
        <f>Datos!I682</f>
        <v/>
      </c>
      <c r="Q22" s="367"/>
      <c r="S22" s="367"/>
      <c r="T22" s="367"/>
      <c r="U22" s="367"/>
      <c r="V22" s="367"/>
      <c r="W22" s="367"/>
      <c r="X22" s="367"/>
      <c r="Y22" s="367"/>
      <c r="Z22" s="367"/>
      <c r="AA22" s="367"/>
      <c r="AB22" s="367"/>
    </row>
    <row r="23" spans="1:28" ht="15" customHeight="1" x14ac:dyDescent="0.3">
      <c r="E23" s="578"/>
      <c r="F23" s="572"/>
      <c r="G23" s="579" t="str">
        <f>Datos!E683</f>
        <v/>
      </c>
      <c r="H23" s="894" t="str">
        <f>Datos!F683</f>
        <v/>
      </c>
      <c r="I23" s="583"/>
      <c r="J23" s="895"/>
      <c r="K23" s="7"/>
      <c r="L23" s="897"/>
      <c r="M23" s="896"/>
      <c r="N23" s="270" t="str">
        <f>Datos!I683</f>
        <v/>
      </c>
      <c r="Q23" s="367"/>
      <c r="S23" s="367"/>
      <c r="T23" s="367"/>
      <c r="U23" s="367"/>
      <c r="V23" s="367"/>
      <c r="W23" s="367"/>
      <c r="X23" s="367"/>
      <c r="Y23" s="367"/>
      <c r="Z23" s="367"/>
      <c r="AA23" s="367"/>
      <c r="AB23" s="367"/>
    </row>
    <row r="24" spans="1:28" ht="15" customHeight="1" x14ac:dyDescent="0.3">
      <c r="E24" s="578"/>
      <c r="F24" s="572"/>
      <c r="G24" s="579" t="str">
        <f>Datos!E684</f>
        <v/>
      </c>
      <c r="H24" s="894" t="str">
        <f>Datos!F684</f>
        <v/>
      </c>
      <c r="I24" s="583"/>
      <c r="J24" s="895"/>
      <c r="K24" s="7"/>
      <c r="L24" s="897"/>
      <c r="M24" s="896"/>
      <c r="N24" s="270" t="str">
        <f>Datos!I684</f>
        <v/>
      </c>
      <c r="Q24" s="367"/>
      <c r="S24" s="367"/>
      <c r="T24" s="367"/>
      <c r="U24" s="367"/>
      <c r="V24" s="367"/>
      <c r="W24" s="367"/>
      <c r="X24" s="367"/>
      <c r="Y24" s="367"/>
      <c r="Z24" s="367"/>
      <c r="AA24" s="367"/>
      <c r="AB24" s="367"/>
    </row>
    <row r="25" spans="1:28" ht="15" customHeight="1" x14ac:dyDescent="0.3">
      <c r="E25" s="578"/>
      <c r="F25" s="572"/>
      <c r="G25" s="579" t="str">
        <f>Datos!E685</f>
        <v/>
      </c>
      <c r="H25" s="894" t="str">
        <f>Datos!F685</f>
        <v/>
      </c>
      <c r="I25" s="583"/>
      <c r="J25" s="895"/>
      <c r="K25" s="7"/>
      <c r="L25" s="897"/>
      <c r="M25" s="896"/>
      <c r="N25" s="270" t="str">
        <f>Datos!I685</f>
        <v/>
      </c>
      <c r="Q25" s="367"/>
      <c r="S25" s="367"/>
      <c r="T25" s="367"/>
      <c r="U25" s="367"/>
      <c r="V25" s="367"/>
      <c r="W25" s="367"/>
      <c r="X25" s="367"/>
      <c r="Y25" s="367"/>
      <c r="Z25" s="367"/>
      <c r="AA25" s="367"/>
      <c r="AB25" s="367"/>
    </row>
    <row r="26" spans="1:28" ht="15" customHeight="1" x14ac:dyDescent="0.3">
      <c r="E26" s="578"/>
      <c r="F26" s="572"/>
      <c r="G26" s="579" t="str">
        <f>Datos!E686</f>
        <v/>
      </c>
      <c r="H26" s="894" t="str">
        <f>Datos!F686</f>
        <v/>
      </c>
      <c r="I26" s="583"/>
      <c r="J26" s="895"/>
      <c r="K26" s="7"/>
      <c r="L26" s="897"/>
      <c r="M26" s="896"/>
      <c r="N26" s="270" t="str">
        <f>Datos!I686</f>
        <v/>
      </c>
      <c r="Q26" s="367"/>
      <c r="S26" s="367"/>
      <c r="T26" s="367"/>
      <c r="U26" s="367"/>
      <c r="V26" s="367"/>
      <c r="W26" s="367"/>
      <c r="X26" s="367"/>
      <c r="Y26" s="367"/>
      <c r="Z26" s="367"/>
      <c r="AA26" s="367"/>
      <c r="AB26" s="367"/>
    </row>
    <row r="27" spans="1:28" ht="15" customHeight="1" x14ac:dyDescent="0.3">
      <c r="E27" s="578"/>
      <c r="F27" s="572"/>
      <c r="G27" s="579" t="str">
        <f>Datos!E687</f>
        <v/>
      </c>
      <c r="H27" s="894" t="str">
        <f>Datos!F687</f>
        <v/>
      </c>
      <c r="I27" s="583"/>
      <c r="J27" s="895"/>
      <c r="K27" s="7"/>
      <c r="L27" s="897"/>
      <c r="M27" s="896"/>
      <c r="N27" s="270" t="str">
        <f>Datos!I687</f>
        <v/>
      </c>
      <c r="Q27" s="367"/>
      <c r="S27" s="367"/>
      <c r="T27" s="367"/>
      <c r="U27" s="367"/>
      <c r="V27" s="367"/>
      <c r="W27" s="367"/>
      <c r="X27" s="367"/>
      <c r="Y27" s="367"/>
      <c r="Z27" s="367"/>
      <c r="AA27" s="367"/>
      <c r="AB27" s="367"/>
    </row>
    <row r="28" spans="1:28" ht="15" customHeight="1" x14ac:dyDescent="0.3">
      <c r="E28" s="578"/>
      <c r="F28" s="572"/>
      <c r="G28" s="579" t="str">
        <f>Datos!E688</f>
        <v/>
      </c>
      <c r="H28" s="894" t="str">
        <f>Datos!F688</f>
        <v/>
      </c>
      <c r="I28" s="583"/>
      <c r="J28" s="895"/>
      <c r="K28" s="7"/>
      <c r="L28" s="897"/>
      <c r="M28" s="896"/>
      <c r="N28" s="270" t="str">
        <f>Datos!I688</f>
        <v/>
      </c>
      <c r="Q28" s="367"/>
      <c r="S28" s="367"/>
      <c r="T28" s="367"/>
      <c r="U28" s="367"/>
      <c r="V28" s="367"/>
      <c r="W28" s="367"/>
      <c r="X28" s="367"/>
      <c r="Y28" s="367"/>
      <c r="Z28" s="367"/>
      <c r="AA28" s="367"/>
      <c r="AB28" s="367"/>
    </row>
    <row r="29" spans="1:28" ht="15" customHeight="1" x14ac:dyDescent="0.3">
      <c r="A29" s="485"/>
      <c r="E29" s="578"/>
      <c r="F29" s="572"/>
      <c r="G29" s="579" t="str">
        <f>Datos!E689</f>
        <v/>
      </c>
      <c r="H29" s="894" t="str">
        <f>Datos!F689</f>
        <v/>
      </c>
      <c r="I29" s="583"/>
      <c r="J29" s="895"/>
      <c r="K29" s="7"/>
      <c r="L29" s="897"/>
      <c r="M29" s="896"/>
      <c r="N29" s="270" t="str">
        <f>Datos!I689</f>
        <v/>
      </c>
      <c r="Q29" s="367"/>
      <c r="S29" s="367"/>
      <c r="T29" s="367"/>
      <c r="U29" s="367"/>
      <c r="V29" s="367"/>
      <c r="W29" s="367"/>
      <c r="X29" s="367"/>
      <c r="Y29" s="367"/>
      <c r="Z29" s="367"/>
      <c r="AA29" s="367"/>
      <c r="AB29" s="367"/>
    </row>
    <row r="30" spans="1:28" ht="15" customHeight="1" x14ac:dyDescent="0.3">
      <c r="A30" s="485"/>
      <c r="E30" s="578"/>
      <c r="F30" s="572"/>
      <c r="G30" s="579" t="str">
        <f>Datos!E690</f>
        <v/>
      </c>
      <c r="H30" s="894" t="str">
        <f>Datos!F690</f>
        <v/>
      </c>
      <c r="I30" s="583"/>
      <c r="J30" s="895"/>
      <c r="K30" s="7"/>
      <c r="L30" s="897"/>
      <c r="M30" s="896"/>
      <c r="N30" s="270" t="str">
        <f>Datos!I690</f>
        <v/>
      </c>
      <c r="Q30" s="367"/>
      <c r="S30" s="367"/>
      <c r="T30" s="367"/>
      <c r="U30" s="367"/>
      <c r="V30" s="367"/>
      <c r="W30" s="367"/>
      <c r="X30" s="367"/>
      <c r="Y30" s="367"/>
      <c r="Z30" s="367"/>
      <c r="AA30" s="367"/>
      <c r="AB30" s="367"/>
    </row>
    <row r="31" spans="1:28" ht="15" customHeight="1" x14ac:dyDescent="0.3">
      <c r="A31" s="485"/>
      <c r="E31" s="578"/>
      <c r="F31" s="572"/>
      <c r="G31" s="579" t="str">
        <f>Datos!E691</f>
        <v/>
      </c>
      <c r="H31" s="894" t="str">
        <f>Datos!F691</f>
        <v/>
      </c>
      <c r="I31" s="583"/>
      <c r="J31" s="895"/>
      <c r="K31" s="7"/>
      <c r="L31" s="897"/>
      <c r="M31" s="896"/>
      <c r="N31" s="270" t="str">
        <f>Datos!I691</f>
        <v/>
      </c>
      <c r="Q31" s="367"/>
      <c r="S31" s="367"/>
      <c r="T31" s="367"/>
      <c r="U31" s="367"/>
      <c r="V31" s="367"/>
      <c r="W31" s="367"/>
      <c r="X31" s="367"/>
      <c r="Y31" s="367"/>
      <c r="Z31" s="367"/>
      <c r="AA31" s="367"/>
      <c r="AB31" s="367"/>
    </row>
    <row r="32" spans="1:28" ht="15" customHeight="1" x14ac:dyDescent="0.3">
      <c r="A32" s="485"/>
      <c r="E32" s="578"/>
      <c r="F32" s="572"/>
      <c r="G32" s="579" t="str">
        <f>Datos!E692</f>
        <v/>
      </c>
      <c r="H32" s="894" t="str">
        <f>Datos!F692</f>
        <v/>
      </c>
      <c r="I32" s="583"/>
      <c r="J32" s="895"/>
      <c r="K32" s="7"/>
      <c r="L32" s="897"/>
      <c r="M32" s="896"/>
      <c r="N32" s="270" t="str">
        <f>Datos!I692</f>
        <v/>
      </c>
      <c r="Q32" s="367"/>
      <c r="S32" s="367"/>
      <c r="T32" s="367"/>
      <c r="U32" s="367"/>
      <c r="V32" s="367"/>
      <c r="W32" s="367"/>
      <c r="X32" s="367"/>
      <c r="Y32" s="367"/>
      <c r="Z32" s="367"/>
      <c r="AA32" s="367"/>
      <c r="AB32" s="367"/>
    </row>
    <row r="33" spans="1:28" ht="15" customHeight="1" x14ac:dyDescent="0.3">
      <c r="A33" s="485"/>
      <c r="E33" s="578"/>
      <c r="F33" s="572"/>
      <c r="G33" s="579" t="str">
        <f>Datos!E693</f>
        <v/>
      </c>
      <c r="H33" s="894" t="str">
        <f>Datos!F693</f>
        <v/>
      </c>
      <c r="I33" s="583"/>
      <c r="J33" s="895"/>
      <c r="K33" s="2"/>
      <c r="L33" s="897"/>
      <c r="M33" s="896"/>
      <c r="N33" s="270" t="str">
        <f>Datos!I693</f>
        <v/>
      </c>
      <c r="Q33" s="367"/>
      <c r="S33" s="367"/>
      <c r="T33" s="367"/>
      <c r="U33" s="367"/>
      <c r="V33" s="367"/>
      <c r="W33" s="367"/>
      <c r="X33" s="367"/>
      <c r="Y33" s="367"/>
      <c r="Z33" s="367"/>
      <c r="AA33" s="367"/>
      <c r="AB33" s="367"/>
    </row>
    <row r="34" spans="1:28" ht="15" customHeight="1" x14ac:dyDescent="0.3">
      <c r="A34" s="485"/>
      <c r="E34" s="578"/>
      <c r="F34" s="572"/>
      <c r="G34" s="579" t="str">
        <f>Datos!E694</f>
        <v/>
      </c>
      <c r="H34" s="894" t="str">
        <f>Datos!F694</f>
        <v/>
      </c>
      <c r="I34" s="583"/>
      <c r="J34" s="895"/>
      <c r="K34" s="2"/>
      <c r="L34" s="897"/>
      <c r="M34" s="896"/>
      <c r="N34" s="270" t="str">
        <f>Datos!I694</f>
        <v/>
      </c>
      <c r="Q34" s="367"/>
      <c r="S34" s="367"/>
      <c r="T34" s="367"/>
      <c r="U34" s="367"/>
      <c r="V34" s="367"/>
      <c r="W34" s="367"/>
      <c r="X34" s="367"/>
      <c r="Y34" s="367"/>
      <c r="Z34" s="367"/>
      <c r="AA34" s="367"/>
      <c r="AB34" s="367"/>
    </row>
    <row r="35" spans="1:28" ht="15" customHeight="1" x14ac:dyDescent="0.3">
      <c r="A35" s="485"/>
      <c r="E35" s="578"/>
      <c r="F35" s="572"/>
      <c r="G35" s="579" t="str">
        <f>Datos!E695</f>
        <v/>
      </c>
      <c r="H35" s="894" t="str">
        <f>Datos!F695</f>
        <v/>
      </c>
      <c r="I35" s="583"/>
      <c r="J35" s="895"/>
      <c r="K35" s="2"/>
      <c r="L35" s="897"/>
      <c r="M35" s="896"/>
      <c r="N35" s="270" t="str">
        <f>Datos!I695</f>
        <v/>
      </c>
      <c r="Q35" s="367"/>
      <c r="S35" s="367"/>
      <c r="T35" s="367"/>
      <c r="U35" s="367"/>
      <c r="V35" s="367"/>
      <c r="W35" s="367"/>
      <c r="X35" s="367"/>
      <c r="Y35" s="367"/>
      <c r="Z35" s="367"/>
      <c r="AA35" s="367"/>
      <c r="AB35" s="367"/>
    </row>
    <row r="36" spans="1:28" ht="15" customHeight="1" x14ac:dyDescent="0.3">
      <c r="A36" s="485"/>
      <c r="E36" s="578"/>
      <c r="F36" s="572"/>
      <c r="G36" s="579" t="str">
        <f>Datos!E696</f>
        <v/>
      </c>
      <c r="H36" s="894" t="str">
        <f>Datos!F696</f>
        <v/>
      </c>
      <c r="I36" s="583"/>
      <c r="J36" s="895"/>
      <c r="K36" s="2"/>
      <c r="L36" s="897"/>
      <c r="M36" s="896"/>
      <c r="N36" s="270" t="str">
        <f>Datos!I696</f>
        <v/>
      </c>
      <c r="Q36" s="367"/>
      <c r="S36" s="367"/>
      <c r="T36" s="367"/>
      <c r="U36" s="367"/>
      <c r="V36" s="367"/>
      <c r="W36" s="367"/>
      <c r="X36" s="367"/>
      <c r="Y36" s="367"/>
      <c r="Z36" s="367"/>
      <c r="AA36" s="367"/>
      <c r="AB36" s="367"/>
    </row>
    <row r="37" spans="1:28" ht="15" customHeight="1" x14ac:dyDescent="0.3">
      <c r="A37" s="485"/>
      <c r="E37" s="578"/>
      <c r="F37" s="572"/>
      <c r="G37" s="579" t="str">
        <f>Datos!E697</f>
        <v/>
      </c>
      <c r="H37" s="894" t="str">
        <f>Datos!F697</f>
        <v/>
      </c>
      <c r="I37" s="583"/>
      <c r="J37" s="895"/>
      <c r="K37" s="2"/>
      <c r="L37" s="897"/>
      <c r="M37" s="896"/>
      <c r="N37" s="270" t="str">
        <f>Datos!I697</f>
        <v/>
      </c>
      <c r="Q37" s="367"/>
      <c r="S37" s="367"/>
      <c r="T37" s="367"/>
      <c r="U37" s="367"/>
      <c r="V37" s="367"/>
      <c r="W37" s="367"/>
      <c r="X37" s="367"/>
      <c r="Y37" s="367"/>
      <c r="Z37" s="367"/>
      <c r="AA37" s="367"/>
      <c r="AB37" s="367"/>
    </row>
    <row r="38" spans="1:28" ht="15" customHeight="1" x14ac:dyDescent="0.3">
      <c r="A38" s="485"/>
      <c r="E38" s="578"/>
      <c r="F38" s="572"/>
      <c r="G38" s="579" t="str">
        <f>Datos!E698</f>
        <v/>
      </c>
      <c r="H38" s="894" t="str">
        <f>Datos!F698</f>
        <v/>
      </c>
      <c r="I38" s="583"/>
      <c r="J38" s="895"/>
      <c r="K38" s="2"/>
      <c r="L38" s="897"/>
      <c r="M38" s="896"/>
      <c r="N38" s="270" t="str">
        <f>Datos!I698</f>
        <v/>
      </c>
      <c r="Q38" s="367"/>
      <c r="S38" s="367"/>
      <c r="T38" s="367"/>
      <c r="U38" s="367"/>
      <c r="V38" s="367"/>
      <c r="W38" s="367"/>
      <c r="X38" s="367"/>
      <c r="Y38" s="367"/>
      <c r="Z38" s="367"/>
      <c r="AA38" s="367"/>
      <c r="AB38" s="367"/>
    </row>
    <row r="39" spans="1:28" ht="15" customHeight="1" x14ac:dyDescent="0.3">
      <c r="A39" s="485"/>
      <c r="E39" s="578"/>
      <c r="F39" s="572"/>
      <c r="G39" s="579" t="str">
        <f>Datos!E699</f>
        <v/>
      </c>
      <c r="H39" s="894" t="str">
        <f>Datos!F699</f>
        <v/>
      </c>
      <c r="I39" s="583"/>
      <c r="J39" s="895"/>
      <c r="K39" s="2"/>
      <c r="L39" s="897"/>
      <c r="M39" s="896"/>
      <c r="N39" s="270" t="str">
        <f>Datos!I699</f>
        <v/>
      </c>
      <c r="Q39" s="367"/>
      <c r="S39" s="367"/>
      <c r="T39" s="367"/>
      <c r="U39" s="367"/>
      <c r="V39" s="367"/>
      <c r="W39" s="367"/>
      <c r="X39" s="367"/>
      <c r="Y39" s="367"/>
      <c r="Z39" s="367"/>
      <c r="AA39" s="367"/>
      <c r="AB39" s="367"/>
    </row>
    <row r="40" spans="1:28" ht="15" customHeight="1" x14ac:dyDescent="0.3">
      <c r="A40" s="485"/>
      <c r="E40" s="578"/>
      <c r="F40" s="572"/>
      <c r="G40" s="579" t="str">
        <f>Datos!E700</f>
        <v/>
      </c>
      <c r="H40" s="894" t="str">
        <f>Datos!F700</f>
        <v/>
      </c>
      <c r="I40" s="583"/>
      <c r="J40" s="895"/>
      <c r="K40" s="2"/>
      <c r="L40" s="897"/>
      <c r="M40" s="896"/>
      <c r="N40" s="270" t="str">
        <f>Datos!I700</f>
        <v/>
      </c>
      <c r="Q40" s="367"/>
      <c r="S40" s="367"/>
      <c r="T40" s="367"/>
      <c r="U40" s="367"/>
      <c r="V40" s="367"/>
      <c r="W40" s="367"/>
      <c r="X40" s="367"/>
      <c r="Y40" s="367"/>
      <c r="Z40" s="367"/>
      <c r="AA40" s="367"/>
      <c r="AB40" s="367"/>
    </row>
    <row r="41" spans="1:28" ht="15" customHeight="1" x14ac:dyDescent="0.3">
      <c r="A41" s="485"/>
      <c r="E41" s="578"/>
      <c r="F41" s="572"/>
      <c r="G41" s="579" t="str">
        <f>Datos!E701</f>
        <v/>
      </c>
      <c r="H41" s="894" t="str">
        <f>Datos!F701</f>
        <v/>
      </c>
      <c r="I41" s="583"/>
      <c r="J41" s="895"/>
      <c r="K41" s="2"/>
      <c r="L41" s="897"/>
      <c r="M41" s="896"/>
      <c r="N41" s="270" t="str">
        <f>Datos!I701</f>
        <v/>
      </c>
      <c r="Q41" s="367"/>
      <c r="S41" s="367"/>
      <c r="T41" s="367"/>
      <c r="U41" s="367"/>
      <c r="V41" s="367"/>
      <c r="W41" s="367"/>
      <c r="X41" s="367"/>
      <c r="Y41" s="367"/>
      <c r="Z41" s="367"/>
      <c r="AA41" s="367"/>
      <c r="AB41" s="367"/>
    </row>
    <row r="42" spans="1:28" ht="15" customHeight="1" x14ac:dyDescent="0.3">
      <c r="A42" s="485"/>
      <c r="E42" s="578"/>
      <c r="F42" s="572"/>
      <c r="G42" s="579" t="str">
        <f>Datos!E702</f>
        <v/>
      </c>
      <c r="H42" s="894" t="str">
        <f>Datos!F702</f>
        <v/>
      </c>
      <c r="I42" s="583"/>
      <c r="J42" s="895"/>
      <c r="K42" s="2"/>
      <c r="L42" s="897"/>
      <c r="M42" s="896"/>
      <c r="N42" s="270" t="str">
        <f>Datos!I702</f>
        <v/>
      </c>
      <c r="Q42" s="367"/>
      <c r="S42" s="367"/>
      <c r="T42" s="367"/>
      <c r="U42" s="367"/>
      <c r="V42" s="367"/>
      <c r="W42" s="367"/>
      <c r="X42" s="367"/>
      <c r="Y42" s="367"/>
      <c r="Z42" s="367"/>
      <c r="AA42" s="367"/>
      <c r="AB42" s="367"/>
    </row>
    <row r="43" spans="1:28" ht="15" customHeight="1" x14ac:dyDescent="0.3">
      <c r="A43" s="485"/>
      <c r="E43" s="578"/>
      <c r="F43" s="572"/>
      <c r="G43" s="579" t="str">
        <f>Datos!E703</f>
        <v/>
      </c>
      <c r="H43" s="894" t="str">
        <f>Datos!F703</f>
        <v/>
      </c>
      <c r="I43" s="583"/>
      <c r="J43" s="895"/>
      <c r="K43" s="2"/>
      <c r="L43" s="897"/>
      <c r="M43" s="896"/>
      <c r="N43" s="270" t="str">
        <f>Datos!I703</f>
        <v/>
      </c>
      <c r="Q43" s="367"/>
      <c r="S43" s="367"/>
      <c r="T43" s="367"/>
      <c r="U43" s="367"/>
      <c r="V43" s="367"/>
      <c r="W43" s="367"/>
      <c r="X43" s="367"/>
      <c r="Y43" s="367"/>
      <c r="Z43" s="367"/>
      <c r="AA43" s="367"/>
      <c r="AB43" s="367"/>
    </row>
    <row r="44" spans="1:28" ht="15" customHeight="1" x14ac:dyDescent="0.3">
      <c r="A44" s="485"/>
      <c r="J44" s="346"/>
      <c r="N44" s="467">
        <f>SUM(N22:N43)</f>
        <v>0</v>
      </c>
      <c r="Q44" s="367"/>
      <c r="S44" s="367"/>
      <c r="T44" s="367"/>
      <c r="U44" s="367"/>
      <c r="V44" s="367"/>
      <c r="W44" s="367"/>
      <c r="X44" s="367"/>
      <c r="Y44" s="367"/>
      <c r="Z44" s="367"/>
      <c r="AA44" s="367"/>
      <c r="AB44" s="367"/>
    </row>
    <row r="45" spans="1:28" ht="30" customHeight="1" x14ac:dyDescent="0.3">
      <c r="A45" s="485"/>
      <c r="E45" s="1128" t="s">
        <v>1586</v>
      </c>
      <c r="F45" s="1128"/>
      <c r="G45" s="1128"/>
      <c r="H45" s="1128"/>
      <c r="I45" s="1128"/>
      <c r="J45" s="1128"/>
      <c r="K45" s="1128"/>
      <c r="L45" s="1128"/>
      <c r="M45" s="1128"/>
      <c r="N45" s="1128"/>
      <c r="O45" s="1128"/>
      <c r="P45" s="1128"/>
      <c r="Q45" s="936"/>
      <c r="S45" s="367"/>
      <c r="T45" s="367"/>
      <c r="U45" s="367"/>
      <c r="V45" s="367"/>
      <c r="W45" s="367"/>
      <c r="X45" s="367"/>
      <c r="Y45" s="367"/>
      <c r="Z45" s="367"/>
      <c r="AA45" s="367"/>
      <c r="AB45" s="367"/>
    </row>
    <row r="46" spans="1:28" ht="30" customHeight="1" x14ac:dyDescent="0.3">
      <c r="A46" s="485"/>
      <c r="E46" s="1125" t="s">
        <v>1587</v>
      </c>
      <c r="F46" s="1125"/>
      <c r="G46" s="1125"/>
      <c r="H46" s="1125"/>
      <c r="I46" s="1125"/>
      <c r="J46" s="1125"/>
      <c r="K46" s="1125"/>
      <c r="L46" s="1125"/>
      <c r="M46" s="1125"/>
      <c r="N46" s="1125"/>
      <c r="O46" s="1125"/>
      <c r="P46" s="1125"/>
      <c r="Q46" s="936"/>
      <c r="S46" s="367"/>
      <c r="T46" s="367"/>
      <c r="U46" s="367"/>
      <c r="V46" s="367"/>
      <c r="W46" s="367"/>
      <c r="X46" s="367"/>
      <c r="Y46" s="367"/>
      <c r="Z46" s="367"/>
      <c r="AA46" s="367"/>
      <c r="AB46" s="367"/>
    </row>
    <row r="47" spans="1:28" ht="15" customHeight="1" x14ac:dyDescent="0.3">
      <c r="A47" s="485"/>
      <c r="E47" s="1127" t="s">
        <v>1585</v>
      </c>
      <c r="F47" s="1127"/>
      <c r="G47" s="1127"/>
      <c r="H47" s="1127"/>
      <c r="I47" s="1127"/>
      <c r="J47" s="1127"/>
      <c r="K47" s="1127"/>
      <c r="L47" s="1127"/>
      <c r="M47" s="1127"/>
      <c r="N47" s="1127"/>
      <c r="O47" s="1127"/>
      <c r="P47" s="937"/>
      <c r="Q47" s="936"/>
      <c r="S47" s="367"/>
      <c r="T47" s="367"/>
      <c r="U47" s="367"/>
      <c r="V47" s="367"/>
      <c r="W47" s="367"/>
      <c r="X47" s="367"/>
      <c r="Y47" s="367"/>
      <c r="Z47" s="367"/>
      <c r="AA47" s="367"/>
      <c r="AB47" s="367"/>
    </row>
    <row r="48" spans="1:28" ht="30" customHeight="1" x14ac:dyDescent="0.3">
      <c r="A48" s="485"/>
      <c r="E48" s="1125" t="s">
        <v>1588</v>
      </c>
      <c r="F48" s="1125"/>
      <c r="G48" s="1125"/>
      <c r="H48" s="1125"/>
      <c r="I48" s="1125"/>
      <c r="J48" s="1125"/>
      <c r="K48" s="1125"/>
      <c r="L48" s="1125"/>
      <c r="M48" s="1125"/>
      <c r="N48" s="1125"/>
      <c r="O48" s="1125"/>
      <c r="P48" s="1125"/>
      <c r="Q48" s="936"/>
      <c r="S48" s="367"/>
      <c r="T48" s="367"/>
      <c r="U48" s="367"/>
      <c r="V48" s="367"/>
      <c r="W48" s="367"/>
      <c r="X48" s="367"/>
      <c r="Y48" s="367"/>
      <c r="Z48" s="367"/>
      <c r="AA48" s="367"/>
      <c r="AB48" s="367"/>
    </row>
    <row r="49" spans="1:28" ht="15" customHeight="1" x14ac:dyDescent="0.3">
      <c r="E49" s="1126" t="s">
        <v>1550</v>
      </c>
      <c r="F49" s="1126"/>
      <c r="G49" s="1126"/>
      <c r="H49" s="1126"/>
      <c r="I49" s="1126"/>
      <c r="J49" s="1126"/>
      <c r="K49" s="1126"/>
      <c r="L49" s="1126"/>
      <c r="M49" s="1126"/>
      <c r="N49" s="1126"/>
      <c r="O49" s="1126"/>
      <c r="P49" s="1126"/>
      <c r="Q49" s="617"/>
    </row>
    <row r="50" spans="1:28" ht="15" customHeight="1" x14ac:dyDescent="0.3">
      <c r="E50" s="468"/>
      <c r="F50" s="468"/>
      <c r="G50" s="468"/>
      <c r="H50" s="468"/>
      <c r="I50" s="468"/>
      <c r="J50" s="468"/>
      <c r="K50" s="468"/>
      <c r="L50" s="468"/>
      <c r="M50" s="468"/>
      <c r="N50" s="468"/>
      <c r="O50" s="468"/>
      <c r="Q50" s="367"/>
    </row>
    <row r="51" spans="1:28" s="426" customFormat="1" ht="15" customHeight="1" x14ac:dyDescent="0.25">
      <c r="A51" s="489"/>
      <c r="B51" s="492"/>
      <c r="C51" s="363"/>
      <c r="D51" s="571"/>
      <c r="E51" s="571" t="s">
        <v>695</v>
      </c>
      <c r="F51" s="571"/>
      <c r="G51" s="571"/>
      <c r="H51" s="571"/>
      <c r="I51" s="571"/>
      <c r="J51" s="571"/>
      <c r="K51" s="571"/>
      <c r="L51" s="571"/>
      <c r="M51" s="571"/>
      <c r="N51" s="571"/>
      <c r="O51" s="571"/>
      <c r="P51" s="571"/>
      <c r="Q51" s="367"/>
      <c r="R51" s="449"/>
      <c r="S51" s="443"/>
      <c r="T51" s="443"/>
      <c r="U51" s="367"/>
    </row>
    <row r="52" spans="1:28" s="367" customFormat="1" ht="15" customHeight="1" x14ac:dyDescent="0.25">
      <c r="A52" s="483"/>
      <c r="B52" s="493"/>
      <c r="C52" s="363"/>
      <c r="E52" s="444"/>
      <c r="F52" s="356"/>
      <c r="G52" s="356"/>
      <c r="H52" s="356"/>
      <c r="I52" s="356"/>
      <c r="J52" s="356"/>
      <c r="K52" s="356"/>
      <c r="L52" s="356"/>
      <c r="M52" s="356"/>
      <c r="N52" s="356"/>
      <c r="O52" s="356"/>
      <c r="P52" s="447"/>
      <c r="R52" s="447"/>
      <c r="S52" s="448"/>
      <c r="T52" s="447"/>
    </row>
    <row r="53" spans="1:28" s="367" customFormat="1" ht="15" customHeight="1" x14ac:dyDescent="0.25">
      <c r="A53" s="483"/>
      <c r="B53" s="493"/>
      <c r="C53" s="363"/>
      <c r="E53" s="575" t="s">
        <v>691</v>
      </c>
      <c r="F53" s="580"/>
      <c r="G53" s="580"/>
      <c r="H53" s="580"/>
      <c r="I53" s="580"/>
      <c r="J53" s="580"/>
      <c r="K53" s="580"/>
      <c r="L53" s="580"/>
      <c r="M53" s="580"/>
      <c r="N53" s="580"/>
      <c r="O53" s="580"/>
      <c r="P53" s="447"/>
      <c r="R53" s="447"/>
      <c r="S53" s="448"/>
      <c r="T53" s="447"/>
    </row>
    <row r="54" spans="1:28" s="367" customFormat="1" ht="15" customHeight="1" x14ac:dyDescent="0.25">
      <c r="A54" s="483"/>
      <c r="B54" s="493"/>
      <c r="C54" s="363"/>
      <c r="E54" s="559"/>
      <c r="F54" s="580"/>
      <c r="G54" s="580"/>
      <c r="H54" s="580"/>
      <c r="I54" s="580"/>
      <c r="J54" s="580"/>
      <c r="K54" s="580"/>
      <c r="L54" s="580"/>
      <c r="M54" s="580"/>
      <c r="N54" s="580"/>
      <c r="O54" s="580"/>
      <c r="P54" s="447"/>
      <c r="R54" s="447"/>
      <c r="S54" s="448"/>
      <c r="T54" s="447"/>
    </row>
    <row r="55" spans="1:28" s="367" customFormat="1" ht="15" customHeight="1" x14ac:dyDescent="0.25">
      <c r="A55" s="483"/>
      <c r="B55" s="493"/>
      <c r="C55" s="363"/>
      <c r="E55" s="1078" t="s">
        <v>1549</v>
      </c>
      <c r="F55" s="1078"/>
      <c r="G55" s="1078"/>
      <c r="H55" s="1078"/>
      <c r="I55" s="1078"/>
      <c r="J55" s="1078"/>
      <c r="K55" s="1078"/>
      <c r="L55" s="1078"/>
      <c r="M55" s="1078"/>
      <c r="N55" s="1078"/>
      <c r="O55" s="1078"/>
      <c r="P55" s="1078"/>
      <c r="R55" s="447"/>
      <c r="S55" s="448"/>
      <c r="T55" s="447"/>
    </row>
    <row r="56" spans="1:28" s="367" customFormat="1" ht="19.5" customHeight="1" x14ac:dyDescent="0.25">
      <c r="A56" s="483"/>
      <c r="B56" s="493"/>
      <c r="C56" s="363"/>
      <c r="E56" s="1078"/>
      <c r="F56" s="1078"/>
      <c r="G56" s="1078"/>
      <c r="H56" s="1078"/>
      <c r="I56" s="1078"/>
      <c r="J56" s="1078"/>
      <c r="K56" s="1078"/>
      <c r="L56" s="1078"/>
      <c r="M56" s="1078"/>
      <c r="N56" s="1078"/>
      <c r="O56" s="1078"/>
      <c r="P56" s="1078"/>
      <c r="R56" s="447"/>
      <c r="S56" s="448"/>
      <c r="T56" s="447"/>
    </row>
    <row r="57" spans="1:28" s="367" customFormat="1" ht="15" customHeight="1" x14ac:dyDescent="0.25">
      <c r="A57" s="483"/>
      <c r="B57" s="493"/>
      <c r="C57" s="363"/>
      <c r="E57" s="509"/>
      <c r="F57" s="509"/>
      <c r="G57" s="509"/>
      <c r="H57" s="509"/>
      <c r="I57" s="509"/>
      <c r="J57" s="509"/>
      <c r="K57" s="509"/>
      <c r="L57" s="509"/>
      <c r="M57" s="509"/>
      <c r="N57" s="509"/>
      <c r="O57" s="509"/>
      <c r="P57" s="447"/>
      <c r="R57" s="447"/>
      <c r="S57" s="448"/>
      <c r="T57" s="447"/>
    </row>
    <row r="58" spans="1:28" s="426" customFormat="1" ht="15" customHeight="1" x14ac:dyDescent="0.3">
      <c r="A58" s="489"/>
      <c r="B58" s="493"/>
      <c r="C58" s="363"/>
      <c r="F58" s="444"/>
      <c r="G58" s="444"/>
      <c r="H58" s="444"/>
      <c r="I58" s="444"/>
      <c r="J58" s="444"/>
      <c r="P58" s="346"/>
      <c r="Q58" s="367"/>
      <c r="S58" s="367"/>
      <c r="T58" s="367"/>
      <c r="U58" s="367"/>
      <c r="V58" s="367"/>
      <c r="W58" s="367"/>
      <c r="X58" s="367"/>
      <c r="Y58" s="367"/>
      <c r="Z58" s="367"/>
      <c r="AA58" s="367"/>
      <c r="AB58" s="367"/>
    </row>
    <row r="59" spans="1:28" s="426" customFormat="1" ht="15" customHeight="1" x14ac:dyDescent="0.3">
      <c r="A59" s="489"/>
      <c r="B59" s="492"/>
      <c r="C59" s="363"/>
      <c r="E59" s="1129" t="s">
        <v>837</v>
      </c>
      <c r="F59" s="1135" t="s">
        <v>130</v>
      </c>
      <c r="G59" s="1135" t="s">
        <v>784</v>
      </c>
      <c r="H59" s="1137" t="s">
        <v>505</v>
      </c>
      <c r="I59" s="1138" t="s">
        <v>1584</v>
      </c>
      <c r="J59" s="1139"/>
      <c r="K59" s="1140" t="s">
        <v>135</v>
      </c>
      <c r="L59" s="1131" t="s">
        <v>980</v>
      </c>
      <c r="M59" s="1133" t="s">
        <v>874</v>
      </c>
      <c r="P59" s="346"/>
      <c r="Q59" s="367"/>
      <c r="S59" s="367"/>
      <c r="T59" s="367"/>
      <c r="U59" s="367"/>
      <c r="V59" s="367"/>
      <c r="W59" s="367"/>
      <c r="X59" s="367"/>
      <c r="Y59" s="367"/>
      <c r="Z59" s="367"/>
      <c r="AA59" s="367"/>
      <c r="AB59" s="367"/>
    </row>
    <row r="60" spans="1:28" s="426" customFormat="1" ht="15" customHeight="1" x14ac:dyDescent="0.3">
      <c r="A60" s="489"/>
      <c r="B60" s="492"/>
      <c r="C60" s="363"/>
      <c r="E60" s="1130"/>
      <c r="F60" s="1136"/>
      <c r="G60" s="1136"/>
      <c r="H60" s="1136"/>
      <c r="I60" s="577" t="s">
        <v>129</v>
      </c>
      <c r="J60" s="577" t="s">
        <v>505</v>
      </c>
      <c r="K60" s="1141"/>
      <c r="L60" s="1132"/>
      <c r="M60" s="1134"/>
      <c r="P60" s="346"/>
      <c r="Q60" s="367"/>
      <c r="S60" s="367"/>
      <c r="T60" s="367"/>
      <c r="U60" s="367"/>
      <c r="V60" s="367"/>
      <c r="W60" s="367"/>
      <c r="X60" s="367"/>
      <c r="Y60" s="367"/>
      <c r="Z60" s="367"/>
      <c r="AA60" s="367"/>
      <c r="AB60" s="367"/>
    </row>
    <row r="61" spans="1:28" ht="15" customHeight="1" x14ac:dyDescent="0.3">
      <c r="E61" s="578"/>
      <c r="F61" s="572"/>
      <c r="G61" s="579" t="str">
        <f>Datos!E732</f>
        <v/>
      </c>
      <c r="H61" s="894" t="str">
        <f>Datos!F732</f>
        <v/>
      </c>
      <c r="I61" s="1"/>
      <c r="J61" s="896"/>
      <c r="K61" s="6"/>
      <c r="L61" s="896"/>
      <c r="M61" s="270" t="str">
        <f>Datos!I732</f>
        <v/>
      </c>
      <c r="N61" s="426"/>
      <c r="Q61" s="367"/>
      <c r="S61" s="367"/>
      <c r="T61" s="367"/>
      <c r="U61" s="367"/>
      <c r="V61" s="367"/>
      <c r="W61" s="367"/>
      <c r="X61" s="367"/>
      <c r="Y61" s="367"/>
      <c r="Z61" s="367"/>
      <c r="AA61" s="367"/>
      <c r="AB61" s="367"/>
    </row>
    <row r="62" spans="1:28" ht="15" customHeight="1" x14ac:dyDescent="0.3">
      <c r="E62" s="578"/>
      <c r="F62" s="572"/>
      <c r="G62" s="579" t="str">
        <f>Datos!E733</f>
        <v/>
      </c>
      <c r="H62" s="894" t="str">
        <f>Datos!F733</f>
        <v/>
      </c>
      <c r="I62" s="2"/>
      <c r="J62" s="896"/>
      <c r="K62" s="7"/>
      <c r="L62" s="896"/>
      <c r="M62" s="270" t="str">
        <f>Datos!I733</f>
        <v/>
      </c>
      <c r="N62" s="426"/>
      <c r="Q62" s="367"/>
      <c r="S62" s="367"/>
      <c r="T62" s="367"/>
      <c r="U62" s="367"/>
      <c r="V62" s="367"/>
      <c r="W62" s="367"/>
      <c r="X62" s="367"/>
      <c r="Y62" s="367"/>
      <c r="Z62" s="367"/>
      <c r="AA62" s="367"/>
      <c r="AB62" s="367"/>
    </row>
    <row r="63" spans="1:28" ht="15" customHeight="1" x14ac:dyDescent="0.3">
      <c r="E63" s="578"/>
      <c r="F63" s="572"/>
      <c r="G63" s="579" t="str">
        <f>Datos!E734</f>
        <v/>
      </c>
      <c r="H63" s="894" t="str">
        <f>Datos!F734</f>
        <v/>
      </c>
      <c r="I63" s="2"/>
      <c r="J63" s="896"/>
      <c r="K63" s="7"/>
      <c r="L63" s="896"/>
      <c r="M63" s="270" t="str">
        <f>Datos!I734</f>
        <v/>
      </c>
      <c r="N63" s="426"/>
      <c r="Q63" s="367"/>
      <c r="S63" s="367"/>
      <c r="T63" s="367"/>
      <c r="U63" s="367"/>
      <c r="V63" s="367"/>
      <c r="W63" s="367"/>
      <c r="X63" s="367"/>
      <c r="Y63" s="367"/>
      <c r="Z63" s="367"/>
      <c r="AA63" s="367"/>
      <c r="AB63" s="367"/>
    </row>
    <row r="64" spans="1:28" ht="15" customHeight="1" x14ac:dyDescent="0.3">
      <c r="E64" s="578"/>
      <c r="F64" s="572"/>
      <c r="G64" s="579" t="str">
        <f>Datos!E735</f>
        <v/>
      </c>
      <c r="H64" s="894" t="str">
        <f>Datos!F735</f>
        <v/>
      </c>
      <c r="I64" s="2"/>
      <c r="J64" s="896"/>
      <c r="K64" s="7"/>
      <c r="L64" s="896"/>
      <c r="M64" s="270" t="str">
        <f>Datos!I735</f>
        <v/>
      </c>
      <c r="N64" s="469"/>
      <c r="Q64" s="367"/>
      <c r="S64" s="367"/>
      <c r="T64" s="367"/>
      <c r="U64" s="367"/>
      <c r="V64" s="367"/>
      <c r="W64" s="367"/>
      <c r="X64" s="367"/>
      <c r="Y64" s="367"/>
      <c r="Z64" s="367"/>
      <c r="AA64" s="367"/>
      <c r="AB64" s="367"/>
    </row>
    <row r="65" spans="1:28" ht="15" customHeight="1" x14ac:dyDescent="0.3">
      <c r="E65" s="578"/>
      <c r="F65" s="572"/>
      <c r="G65" s="579" t="str">
        <f>Datos!E736</f>
        <v/>
      </c>
      <c r="H65" s="894" t="str">
        <f>Datos!F736</f>
        <v/>
      </c>
      <c r="I65" s="2"/>
      <c r="J65" s="896"/>
      <c r="K65" s="7"/>
      <c r="L65" s="896"/>
      <c r="M65" s="270" t="str">
        <f>Datos!I736</f>
        <v/>
      </c>
      <c r="N65" s="469"/>
      <c r="Q65" s="367"/>
      <c r="S65" s="367"/>
      <c r="T65" s="367"/>
      <c r="U65" s="367"/>
      <c r="V65" s="367"/>
      <c r="W65" s="367"/>
      <c r="X65" s="367"/>
      <c r="Y65" s="367"/>
      <c r="Z65" s="367"/>
      <c r="AA65" s="367"/>
      <c r="AB65" s="367"/>
    </row>
    <row r="66" spans="1:28" ht="15" customHeight="1" x14ac:dyDescent="0.3">
      <c r="E66" s="578"/>
      <c r="F66" s="572"/>
      <c r="G66" s="579" t="str">
        <f>Datos!E737</f>
        <v/>
      </c>
      <c r="H66" s="894" t="str">
        <f>Datos!F737</f>
        <v/>
      </c>
      <c r="I66" s="2"/>
      <c r="J66" s="896"/>
      <c r="K66" s="7"/>
      <c r="L66" s="896"/>
      <c r="M66" s="270" t="str">
        <f>Datos!I737</f>
        <v/>
      </c>
      <c r="N66" s="469"/>
      <c r="Q66" s="367"/>
      <c r="S66" s="367"/>
      <c r="T66" s="367"/>
      <c r="U66" s="367"/>
      <c r="V66" s="367"/>
      <c r="W66" s="367"/>
      <c r="X66" s="367"/>
      <c r="Y66" s="367"/>
      <c r="Z66" s="367"/>
      <c r="AA66" s="367"/>
      <c r="AB66" s="367"/>
    </row>
    <row r="67" spans="1:28" ht="15" customHeight="1" x14ac:dyDescent="0.3">
      <c r="E67" s="578"/>
      <c r="F67" s="572"/>
      <c r="G67" s="579" t="str">
        <f>Datos!E738</f>
        <v/>
      </c>
      <c r="H67" s="894" t="str">
        <f>Datos!F738</f>
        <v/>
      </c>
      <c r="I67" s="2"/>
      <c r="J67" s="896"/>
      <c r="K67" s="7"/>
      <c r="L67" s="896"/>
      <c r="M67" s="270" t="str">
        <f>Datos!I738</f>
        <v/>
      </c>
      <c r="N67" s="469"/>
      <c r="Q67" s="367"/>
      <c r="S67" s="367"/>
      <c r="T67" s="367"/>
      <c r="U67" s="367"/>
      <c r="V67" s="367"/>
      <c r="W67" s="367"/>
      <c r="X67" s="367"/>
      <c r="Y67" s="367"/>
      <c r="Z67" s="367"/>
      <c r="AA67" s="367"/>
      <c r="AB67" s="367"/>
    </row>
    <row r="68" spans="1:28" ht="15" customHeight="1" x14ac:dyDescent="0.3">
      <c r="A68" s="485"/>
      <c r="E68" s="578"/>
      <c r="F68" s="572"/>
      <c r="G68" s="579" t="str">
        <f>Datos!E739</f>
        <v/>
      </c>
      <c r="H68" s="894" t="str">
        <f>Datos!F739</f>
        <v/>
      </c>
      <c r="I68" s="2"/>
      <c r="J68" s="896"/>
      <c r="K68" s="7"/>
      <c r="L68" s="896"/>
      <c r="M68" s="270" t="str">
        <f>Datos!I739</f>
        <v/>
      </c>
      <c r="N68" s="469"/>
      <c r="Q68" s="367"/>
      <c r="S68" s="367"/>
      <c r="T68" s="367"/>
      <c r="U68" s="367"/>
      <c r="V68" s="367"/>
      <c r="W68" s="367"/>
      <c r="X68" s="367"/>
      <c r="Y68" s="367"/>
      <c r="Z68" s="367"/>
      <c r="AA68" s="367"/>
      <c r="AB68" s="367"/>
    </row>
    <row r="69" spans="1:28" ht="15" customHeight="1" x14ac:dyDescent="0.3">
      <c r="G69" s="431"/>
      <c r="H69" s="431"/>
      <c r="I69" s="431"/>
      <c r="J69" s="431"/>
      <c r="M69" s="467">
        <f>SUM(M61:M68)</f>
        <v>0</v>
      </c>
    </row>
    <row r="70" spans="1:28" ht="15" customHeight="1" x14ac:dyDescent="0.3">
      <c r="G70" s="431"/>
      <c r="H70" s="431"/>
      <c r="I70" s="431"/>
      <c r="J70" s="431"/>
      <c r="M70" s="935"/>
    </row>
    <row r="71" spans="1:28" ht="30" customHeight="1" x14ac:dyDescent="0.3">
      <c r="E71" s="1128" t="s">
        <v>1586</v>
      </c>
      <c r="F71" s="1128"/>
      <c r="G71" s="1128"/>
      <c r="H71" s="1128"/>
      <c r="I71" s="1128"/>
      <c r="J71" s="1128"/>
      <c r="K71" s="1128"/>
      <c r="L71" s="1128"/>
      <c r="M71" s="1128"/>
      <c r="N71" s="1128"/>
      <c r="O71" s="1128"/>
      <c r="P71" s="1128"/>
    </row>
    <row r="72" spans="1:28" ht="30" customHeight="1" x14ac:dyDescent="0.3">
      <c r="E72" s="1125" t="s">
        <v>1587</v>
      </c>
      <c r="F72" s="1125"/>
      <c r="G72" s="1125"/>
      <c r="H72" s="1125"/>
      <c r="I72" s="1125"/>
      <c r="J72" s="1125"/>
      <c r="K72" s="1125"/>
      <c r="L72" s="1125"/>
      <c r="M72" s="1125"/>
      <c r="N72" s="1125"/>
      <c r="O72" s="1125"/>
      <c r="P72" s="1125"/>
    </row>
    <row r="73" spans="1:28" ht="15" customHeight="1" x14ac:dyDescent="0.3">
      <c r="E73" s="1127" t="s">
        <v>1585</v>
      </c>
      <c r="F73" s="1127"/>
      <c r="G73" s="1127"/>
      <c r="H73" s="1127"/>
      <c r="I73" s="1127"/>
      <c r="J73" s="1127"/>
      <c r="K73" s="1127"/>
      <c r="L73" s="1127"/>
      <c r="M73" s="1127"/>
      <c r="N73" s="1127"/>
      <c r="O73" s="1127"/>
      <c r="P73" s="937"/>
    </row>
    <row r="74" spans="1:28" ht="30" customHeight="1" x14ac:dyDescent="0.3">
      <c r="E74" s="1125" t="s">
        <v>1588</v>
      </c>
      <c r="F74" s="1125"/>
      <c r="G74" s="1125"/>
      <c r="H74" s="1125"/>
      <c r="I74" s="1125"/>
      <c r="J74" s="1125"/>
      <c r="K74" s="1125"/>
      <c r="L74" s="1125"/>
      <c r="M74" s="1125"/>
      <c r="N74" s="1125"/>
      <c r="O74" s="1125"/>
      <c r="P74" s="1125"/>
    </row>
    <row r="75" spans="1:28" ht="18.75" customHeight="1" x14ac:dyDescent="0.3">
      <c r="E75" s="1126" t="s">
        <v>1550</v>
      </c>
      <c r="F75" s="1126"/>
      <c r="G75" s="1126"/>
      <c r="H75" s="1126"/>
      <c r="I75" s="1126"/>
      <c r="J75" s="1126"/>
      <c r="K75" s="1126"/>
      <c r="L75" s="1126"/>
      <c r="M75" s="1126"/>
      <c r="N75" s="1126"/>
      <c r="O75" s="1126"/>
      <c r="P75" s="1126"/>
    </row>
    <row r="76" spans="1:28" ht="15" customHeight="1" x14ac:dyDescent="0.3">
      <c r="G76" s="431"/>
      <c r="H76" s="431"/>
    </row>
    <row r="77" spans="1:28" ht="15" customHeight="1" x14ac:dyDescent="0.3">
      <c r="G77" s="431"/>
      <c r="H77" s="431"/>
    </row>
    <row r="78" spans="1:28" ht="15" customHeight="1" x14ac:dyDescent="0.3">
      <c r="G78" s="431"/>
      <c r="H78" s="431"/>
    </row>
    <row r="79" spans="1:28" ht="15" customHeight="1" x14ac:dyDescent="0.3">
      <c r="G79" s="431"/>
      <c r="H79" s="431"/>
    </row>
    <row r="80" spans="1:28"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102" hidden="1" x14ac:dyDescent="0.3"/>
    <row r="103" hidden="1" x14ac:dyDescent="0.3"/>
  </sheetData>
  <sheetProtection algorithmName="SHA-512" hashValue="FEbOCfKlwy3uaW5EOEv6EE2Dyt9Z2k8gDUwmyctCnPgSjXANHQozxrqSdF4JeDO+8zhHxRkOLG9YzY7a42tXpA==" saltValue="zWt2upKI1P+WF27dyspRNA==" spinCount="100000" sheet="1" objects="1" scenarios="1"/>
  <protectedRanges>
    <protectedRange sqref="E61:F68 I61:L68" name="Rango2"/>
    <protectedRange sqref="E22:F43 I22:M43" name="Rango1"/>
  </protectedRanges>
  <dataConsolidate/>
  <mergeCells count="31">
    <mergeCell ref="C1:P1"/>
    <mergeCell ref="F20:F21"/>
    <mergeCell ref="E20:E21"/>
    <mergeCell ref="H20:H21"/>
    <mergeCell ref="K20:K21"/>
    <mergeCell ref="L20:L21"/>
    <mergeCell ref="M20:M21"/>
    <mergeCell ref="N20:N21"/>
    <mergeCell ref="G20:G21"/>
    <mergeCell ref="I20:J20"/>
    <mergeCell ref="E3:P4"/>
    <mergeCell ref="E6:P7"/>
    <mergeCell ref="E47:O47"/>
    <mergeCell ref="E45:P45"/>
    <mergeCell ref="E46:P46"/>
    <mergeCell ref="E48:P48"/>
    <mergeCell ref="E49:P49"/>
    <mergeCell ref="E74:P74"/>
    <mergeCell ref="E75:P75"/>
    <mergeCell ref="E73:O73"/>
    <mergeCell ref="E55:P56"/>
    <mergeCell ref="E71:P71"/>
    <mergeCell ref="E72:P72"/>
    <mergeCell ref="E59:E60"/>
    <mergeCell ref="L59:L60"/>
    <mergeCell ref="M59:M60"/>
    <mergeCell ref="F59:F60"/>
    <mergeCell ref="H59:H60"/>
    <mergeCell ref="I59:J59"/>
    <mergeCell ref="G59:G60"/>
    <mergeCell ref="K59:K60"/>
  </mergeCells>
  <phoneticPr fontId="3" type="noConversion"/>
  <conditionalFormatting sqref="L33:L43">
    <cfRule type="expression" dxfId="1069" priority="55" stopIfTrue="1">
      <formula>AND(ISTEXT(F33),L33="")</formula>
    </cfRule>
  </conditionalFormatting>
  <conditionalFormatting sqref="G22:H43">
    <cfRule type="expression" dxfId="1068" priority="57" stopIfTrue="1">
      <formula>G22=""</formula>
    </cfRule>
  </conditionalFormatting>
  <conditionalFormatting sqref="M33:M43">
    <cfRule type="expression" dxfId="1067" priority="196" stopIfTrue="1">
      <formula>AND(ISTEXT(F33),M33="")</formula>
    </cfRule>
  </conditionalFormatting>
  <conditionalFormatting sqref="J23:J43">
    <cfRule type="expression" dxfId="1066" priority="31" stopIfTrue="1">
      <formula>AND(I23="Preparado",J23="")</formula>
    </cfRule>
  </conditionalFormatting>
  <conditionalFormatting sqref="N22:N44">
    <cfRule type="expression" dxfId="1065" priority="25" stopIfTrue="1">
      <formula>ISNUMBER(N22)</formula>
    </cfRule>
  </conditionalFormatting>
  <conditionalFormatting sqref="M22:M43">
    <cfRule type="expression" dxfId="1064" priority="21" stopIfTrue="1">
      <formula>AND(OR(E22&lt;&gt;"",ISTEXT(F22)),M22="")</formula>
    </cfRule>
  </conditionalFormatting>
  <conditionalFormatting sqref="K22:K43">
    <cfRule type="expression" dxfId="1063" priority="17" stopIfTrue="1">
      <formula>ISTEXT(K22)</formula>
    </cfRule>
    <cfRule type="expression" dxfId="1062" priority="18" stopIfTrue="1">
      <formula>OR((E22&lt;&gt;""),ISTEXT(F22))</formula>
    </cfRule>
  </conditionalFormatting>
  <conditionalFormatting sqref="L22:L43">
    <cfRule type="expression" dxfId="1061" priority="16" stopIfTrue="1">
      <formula>AND(OR(E22&lt;&gt;"",ISTEXT(F22)),L22="")</formula>
    </cfRule>
  </conditionalFormatting>
  <conditionalFormatting sqref="E22:E43">
    <cfRule type="expression" dxfId="1060" priority="15" stopIfTrue="1">
      <formula>E22=""</formula>
    </cfRule>
  </conditionalFormatting>
  <conditionalFormatting sqref="I22:I43">
    <cfRule type="expression" dxfId="1059" priority="538" stopIfTrue="1">
      <formula>AND(F22="Otro",ISBLANK(I22))</formula>
    </cfRule>
  </conditionalFormatting>
  <conditionalFormatting sqref="J22:J43">
    <cfRule type="expression" dxfId="1058" priority="539" stopIfTrue="1">
      <formula>AND($F22="Otro",ISBLANK(J22))</formula>
    </cfRule>
  </conditionalFormatting>
  <conditionalFormatting sqref="G61:H68">
    <cfRule type="expression" dxfId="1057" priority="11" stopIfTrue="1">
      <formula>G61=""</formula>
    </cfRule>
  </conditionalFormatting>
  <conditionalFormatting sqref="J62:J68">
    <cfRule type="expression" dxfId="1056" priority="10" stopIfTrue="1">
      <formula>AND(I62="Preparado",J62="")</formula>
    </cfRule>
  </conditionalFormatting>
  <conditionalFormatting sqref="M61:M68">
    <cfRule type="expression" dxfId="1055" priority="9" stopIfTrue="1">
      <formula>ISNUMBER(M61)</formula>
    </cfRule>
  </conditionalFormatting>
  <conditionalFormatting sqref="L61:L68">
    <cfRule type="expression" dxfId="1054" priority="8" stopIfTrue="1">
      <formula>AND(OR(E61&lt;&gt;"",ISTEXT(F61)),L61="")</formula>
    </cfRule>
  </conditionalFormatting>
  <conditionalFormatting sqref="K61:K68">
    <cfRule type="expression" dxfId="1053" priority="6" stopIfTrue="1">
      <formula>ISTEXT(K61)</formula>
    </cfRule>
    <cfRule type="expression" dxfId="1052" priority="7" stopIfTrue="1">
      <formula>OR((E61&lt;&gt;""),ISTEXT(F61))</formula>
    </cfRule>
  </conditionalFormatting>
  <conditionalFormatting sqref="E61:E68">
    <cfRule type="expression" dxfId="1051" priority="4" stopIfTrue="1">
      <formula>E61=""</formula>
    </cfRule>
  </conditionalFormatting>
  <conditionalFormatting sqref="I61:I68">
    <cfRule type="expression" dxfId="1050" priority="13" stopIfTrue="1">
      <formula>AND(F61="Otro",ISBLANK(I61))</formula>
    </cfRule>
  </conditionalFormatting>
  <conditionalFormatting sqref="J61:J68">
    <cfRule type="expression" dxfId="1049" priority="14" stopIfTrue="1">
      <formula>AND($F61="Otro",ISBLANK(J61))</formula>
    </cfRule>
  </conditionalFormatting>
  <conditionalFormatting sqref="M69:M70">
    <cfRule type="expression" dxfId="1048" priority="3" stopIfTrue="1">
      <formula>ISNUMBER(M69)</formula>
    </cfRule>
  </conditionalFormatting>
  <conditionalFormatting sqref="F22:F43">
    <cfRule type="expression" dxfId="1047" priority="2">
      <formula>ISTEXT(F22)</formula>
    </cfRule>
  </conditionalFormatting>
  <conditionalFormatting sqref="F61:F68">
    <cfRule type="expression" dxfId="1046" priority="1">
      <formula>ISTEXT(F61)</formula>
    </cfRule>
  </conditionalFormatting>
  <dataValidations count="6">
    <dataValidation type="decimal" operator="greaterThanOrEqual" allowBlank="1" showInputMessage="1" showErrorMessage="1" sqref="L22:L43">
      <formula1>0</formula1>
    </dataValidation>
    <dataValidation type="decimal" allowBlank="1" showInputMessage="1" showErrorMessage="1" error="El valor ha de estar entre 0% y 100%" sqref="I69:I70">
      <formula1>#REF!</formula1>
      <formula2>#REF!</formula2>
    </dataValidation>
    <dataValidation type="whole" operator="greaterThan" allowBlank="1" showInputMessage="1" showErrorMessage="1" sqref="J61:J68 J22:J43">
      <formula1>0</formula1>
    </dataValidation>
    <dataValidation type="decimal" allowBlank="1" showInputMessage="1" showErrorMessage="1" error="Este valor ha de ser igual o inferior al de la carga inicial del equipo." sqref="M22:M43">
      <formula1>-0.1</formula1>
      <formula2>L22</formula2>
    </dataValidation>
    <dataValidation type="list" allowBlank="1" showInputMessage="1" showErrorMessage="1" sqref="F22:F43">
      <formula1>Refrigerante</formula1>
    </dataValidation>
    <dataValidation type="list" allowBlank="1" showInputMessage="1" showErrorMessage="1" sqref="F61:F68">
      <formula1>Fugitivas_otros</formula1>
    </dataValidation>
  </dataValidations>
  <hyperlinks>
    <hyperlink ref="A4" location="'2. Hoja de trabajo. Consumos'!A1" display="2. Hoja de trabajo. Consumos"/>
    <hyperlink ref="A5" location="'3. Instalaciones fijas'!A1" display="3. Instalaciones fijas"/>
    <hyperlink ref="A6" location="'4. Vehículos y maquinaria'!A1" display="4. Vehículos y maquinaria"/>
    <hyperlink ref="A7" location="'5. Emisiones Fugitivas'!A1" display="5. Emisiones fugitivas"/>
    <hyperlink ref="A3" location="'1.Datos generales municipio'!A1" display="1. Datos del municipio"/>
    <hyperlink ref="A8" location="'6. Información adicional'!A1" display="6. Información adicional"/>
    <hyperlink ref="A9" location="'7.Electricidad y otras energías'!A1" display="7. Electricidad y otras energías"/>
    <hyperlink ref="A10" location="'8. Informe final. Resultados'!A1" display="8. Informe final: Resultados"/>
    <hyperlink ref="A11" location="'9. Factores de emisión'!A1" display="9. Factores de emisión"/>
    <hyperlink ref="A12" location="'10. Revisiones calculadora'!A1" display="10. Revisiones de la calculadora"/>
    <hyperlink ref="E47" r:id="rId1"/>
    <hyperlink ref="E73" r:id="rId2"/>
  </hyperlinks>
  <pageMargins left="0.75" right="0.75" top="1" bottom="1" header="0" footer="0"/>
  <pageSetup paperSize="256" scale="32"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U124"/>
  <sheetViews>
    <sheetView showRowColHeaders="0" zoomScaleNormal="100" workbookViewId="0">
      <pane xSplit="2" ySplit="1" topLeftCell="C2" activePane="bottomRight" state="frozen"/>
      <selection activeCell="A3" sqref="A3"/>
      <selection pane="topRight" activeCell="A3" sqref="A3"/>
      <selection pane="bottomLeft" activeCell="A3" sqref="A3"/>
      <selection pane="bottomRight"/>
    </sheetView>
  </sheetViews>
  <sheetFormatPr baseColWidth="10" defaultColWidth="11.42578125" defaultRowHeight="16.5" x14ac:dyDescent="0.3"/>
  <cols>
    <col min="1" max="1" width="26.7109375" style="372" customWidth="1"/>
    <col min="2" max="2" width="0.5703125" style="492" customWidth="1"/>
    <col min="3" max="3" width="1.5703125" style="346" customWidth="1"/>
    <col min="4" max="4" width="5.7109375" style="346" customWidth="1"/>
    <col min="5" max="5" width="24.7109375" style="346" customWidth="1"/>
    <col min="6" max="6" width="21.42578125" style="428" bestFit="1" customWidth="1"/>
    <col min="7" max="7" width="16.85546875" style="346" customWidth="1"/>
    <col min="8" max="14" width="10.140625" style="346" customWidth="1"/>
    <col min="15" max="15" width="14.7109375" style="346" customWidth="1"/>
    <col min="16" max="16" width="3" style="346" customWidth="1"/>
    <col min="17" max="16384" width="11.42578125" style="346"/>
  </cols>
  <sheetData>
    <row r="1" spans="1:21" ht="36" customHeight="1" x14ac:dyDescent="0.3">
      <c r="C1" s="1022" t="s">
        <v>171</v>
      </c>
      <c r="D1" s="1022"/>
      <c r="E1" s="1022"/>
      <c r="F1" s="1022"/>
      <c r="G1" s="1022"/>
      <c r="H1" s="1022"/>
      <c r="I1" s="1022"/>
      <c r="J1" s="1022"/>
      <c r="K1" s="1022"/>
      <c r="L1" s="1022"/>
      <c r="M1" s="1022"/>
      <c r="N1" s="1022"/>
      <c r="O1" s="1022"/>
      <c r="P1" s="1022"/>
    </row>
    <row r="2" spans="1:21" s="367" customFormat="1" ht="36" customHeight="1" x14ac:dyDescent="0.25">
      <c r="A2" s="372"/>
      <c r="B2" s="493"/>
      <c r="G2" s="366"/>
      <c r="H2" s="366"/>
      <c r="I2" s="366"/>
      <c r="J2" s="366"/>
      <c r="K2" s="366"/>
      <c r="L2" s="366"/>
      <c r="M2" s="366"/>
      <c r="N2" s="366"/>
      <c r="O2" s="366"/>
      <c r="P2" s="366"/>
      <c r="Q2" s="366"/>
      <c r="R2" s="366"/>
      <c r="S2" s="366"/>
      <c r="T2" s="366"/>
      <c r="U2" s="366"/>
    </row>
    <row r="3" spans="1:21" s="367" customFormat="1" ht="15" customHeight="1" x14ac:dyDescent="0.2">
      <c r="A3" s="373" t="s">
        <v>1207</v>
      </c>
      <c r="B3" s="493"/>
      <c r="D3" s="1046" t="s">
        <v>1329</v>
      </c>
      <c r="E3" s="1046"/>
      <c r="F3" s="1046"/>
      <c r="G3" s="1046"/>
      <c r="H3" s="1046"/>
      <c r="I3" s="1046"/>
      <c r="J3" s="1046"/>
      <c r="K3" s="1046"/>
      <c r="L3" s="1046"/>
      <c r="M3" s="1046"/>
      <c r="N3" s="1046"/>
      <c r="O3" s="1046"/>
      <c r="P3" s="366"/>
      <c r="Q3" s="366"/>
      <c r="R3" s="366"/>
      <c r="S3" s="366"/>
      <c r="T3" s="366"/>
      <c r="U3" s="366"/>
    </row>
    <row r="4" spans="1:21" s="367" customFormat="1" ht="15" customHeight="1" x14ac:dyDescent="0.2">
      <c r="A4" s="373" t="s">
        <v>992</v>
      </c>
      <c r="B4" s="493"/>
      <c r="D4" s="1046"/>
      <c r="E4" s="1046"/>
      <c r="F4" s="1046"/>
      <c r="G4" s="1046"/>
      <c r="H4" s="1046"/>
      <c r="I4" s="1046"/>
      <c r="J4" s="1046"/>
      <c r="K4" s="1046"/>
      <c r="L4" s="1046"/>
      <c r="M4" s="1046"/>
      <c r="N4" s="1046"/>
      <c r="O4" s="1046"/>
      <c r="P4" s="366"/>
      <c r="Q4" s="366"/>
      <c r="R4" s="366"/>
      <c r="S4" s="366"/>
      <c r="T4" s="366"/>
      <c r="U4" s="366"/>
    </row>
    <row r="5" spans="1:21" s="367" customFormat="1" ht="15" customHeight="1" x14ac:dyDescent="0.2">
      <c r="A5" s="373" t="s">
        <v>993</v>
      </c>
      <c r="B5" s="493"/>
      <c r="D5" s="1046"/>
      <c r="E5" s="1046"/>
      <c r="F5" s="1046"/>
      <c r="G5" s="1046"/>
      <c r="H5" s="1046"/>
      <c r="I5" s="1046"/>
      <c r="J5" s="1046"/>
      <c r="K5" s="1046"/>
      <c r="L5" s="1046"/>
      <c r="M5" s="1046"/>
      <c r="N5" s="1046"/>
      <c r="O5" s="1046"/>
      <c r="P5" s="366"/>
      <c r="Q5" s="366"/>
      <c r="R5" s="366"/>
      <c r="S5" s="366"/>
      <c r="T5" s="366"/>
      <c r="U5" s="366"/>
    </row>
    <row r="6" spans="1:21" s="367" customFormat="1" ht="15" customHeight="1" x14ac:dyDescent="0.2">
      <c r="A6" s="373" t="s">
        <v>994</v>
      </c>
      <c r="B6" s="493"/>
      <c r="D6" s="1046"/>
      <c r="E6" s="1046"/>
      <c r="F6" s="1046"/>
      <c r="G6" s="1046"/>
      <c r="H6" s="1046"/>
      <c r="I6" s="1046"/>
      <c r="J6" s="1046"/>
      <c r="K6" s="1046"/>
      <c r="L6" s="1046"/>
      <c r="M6" s="1046"/>
      <c r="N6" s="1046"/>
      <c r="O6" s="1046"/>
      <c r="P6" s="366"/>
      <c r="Q6" s="366"/>
      <c r="R6" s="366"/>
      <c r="S6" s="366"/>
      <c r="T6" s="366"/>
      <c r="U6" s="366"/>
    </row>
    <row r="7" spans="1:21" s="367" customFormat="1" ht="15" customHeight="1" x14ac:dyDescent="0.2">
      <c r="A7" s="373" t="s">
        <v>995</v>
      </c>
      <c r="B7" s="493"/>
      <c r="D7" s="1046"/>
      <c r="E7" s="1046"/>
      <c r="F7" s="1046"/>
      <c r="G7" s="1046"/>
      <c r="H7" s="1046"/>
      <c r="I7" s="1046"/>
      <c r="J7" s="1046"/>
      <c r="K7" s="1046"/>
      <c r="L7" s="1046"/>
      <c r="M7" s="1046"/>
      <c r="N7" s="1046"/>
      <c r="O7" s="1046"/>
      <c r="P7" s="366"/>
      <c r="Q7" s="366"/>
      <c r="R7" s="366"/>
      <c r="S7" s="366"/>
      <c r="T7" s="366"/>
      <c r="U7" s="366"/>
    </row>
    <row r="8" spans="1:21" s="367" customFormat="1" ht="15" customHeight="1" x14ac:dyDescent="0.2">
      <c r="A8" s="371" t="s">
        <v>1294</v>
      </c>
      <c r="B8" s="493"/>
      <c r="D8" s="460"/>
      <c r="E8" s="460"/>
      <c r="P8" s="366"/>
      <c r="Q8" s="366"/>
      <c r="R8" s="366"/>
      <c r="S8" s="366"/>
      <c r="T8" s="366"/>
      <c r="U8" s="366"/>
    </row>
    <row r="9" spans="1:21" ht="15" customHeight="1" x14ac:dyDescent="0.3">
      <c r="A9" s="373" t="s">
        <v>1293</v>
      </c>
      <c r="B9" s="493"/>
      <c r="D9" s="366"/>
      <c r="E9" s="1072" t="s">
        <v>235</v>
      </c>
      <c r="F9" s="1072" t="s">
        <v>8</v>
      </c>
      <c r="G9" s="1072" t="s">
        <v>10</v>
      </c>
      <c r="H9" s="1093" t="s">
        <v>826</v>
      </c>
      <c r="I9" s="367"/>
      <c r="J9" s="367"/>
      <c r="K9" s="367"/>
      <c r="L9" s="367"/>
      <c r="M9" s="367"/>
      <c r="N9" s="367"/>
    </row>
    <row r="10" spans="1:21" ht="15" customHeight="1" x14ac:dyDescent="0.3">
      <c r="A10" s="373" t="s">
        <v>1295</v>
      </c>
      <c r="D10" s="366"/>
      <c r="E10" s="1072"/>
      <c r="F10" s="1072"/>
      <c r="G10" s="1072"/>
      <c r="H10" s="1093"/>
      <c r="I10" s="367"/>
      <c r="J10" s="367"/>
      <c r="K10" s="367"/>
      <c r="L10" s="367"/>
      <c r="M10" s="367"/>
      <c r="N10" s="367"/>
    </row>
    <row r="11" spans="1:21" ht="15" customHeight="1" x14ac:dyDescent="0.3">
      <c r="A11" s="373" t="s">
        <v>1296</v>
      </c>
      <c r="D11" s="366"/>
      <c r="E11" s="578"/>
      <c r="F11" s="572"/>
      <c r="G11" s="312"/>
      <c r="H11" s="585">
        <v>0</v>
      </c>
      <c r="I11" s="367"/>
      <c r="J11" s="367"/>
      <c r="K11" s="367"/>
      <c r="L11" s="367"/>
      <c r="M11" s="367"/>
      <c r="N11" s="367"/>
    </row>
    <row r="12" spans="1:21" ht="15" customHeight="1" x14ac:dyDescent="0.3">
      <c r="A12" s="373" t="s">
        <v>1297</v>
      </c>
      <c r="D12" s="366"/>
      <c r="E12" s="578"/>
      <c r="F12" s="572"/>
      <c r="G12" s="312"/>
      <c r="H12" s="367"/>
      <c r="I12" s="367"/>
      <c r="J12" s="367"/>
      <c r="K12" s="367"/>
      <c r="L12" s="367"/>
      <c r="M12" s="367"/>
      <c r="N12" s="367"/>
    </row>
    <row r="13" spans="1:21" ht="15" customHeight="1" x14ac:dyDescent="0.3">
      <c r="D13" s="366"/>
      <c r="E13" s="578"/>
      <c r="F13" s="572"/>
      <c r="G13" s="312"/>
      <c r="H13" s="367"/>
      <c r="I13" s="367"/>
      <c r="J13" s="367"/>
      <c r="K13" s="367"/>
      <c r="L13" s="367"/>
      <c r="M13" s="367"/>
      <c r="N13" s="367"/>
    </row>
    <row r="14" spans="1:21" ht="15" customHeight="1" x14ac:dyDescent="0.3">
      <c r="A14" s="485"/>
      <c r="D14" s="366"/>
      <c r="E14" s="578"/>
      <c r="F14" s="572"/>
      <c r="G14" s="312"/>
      <c r="H14" s="367"/>
      <c r="I14" s="367"/>
      <c r="J14" s="367"/>
      <c r="K14" s="367"/>
      <c r="L14" s="367"/>
      <c r="M14" s="367"/>
      <c r="N14" s="367"/>
    </row>
    <row r="15" spans="1:21" ht="15" customHeight="1" x14ac:dyDescent="0.3">
      <c r="A15" s="485"/>
      <c r="D15" s="366"/>
      <c r="E15" s="578"/>
      <c r="F15" s="572"/>
      <c r="G15" s="312"/>
      <c r="H15" s="367"/>
      <c r="I15" s="367"/>
      <c r="J15" s="367"/>
      <c r="K15" s="367"/>
      <c r="L15" s="367"/>
      <c r="M15" s="367"/>
      <c r="N15" s="367"/>
    </row>
    <row r="16" spans="1:21" ht="15" customHeight="1" x14ac:dyDescent="0.3">
      <c r="A16" s="485"/>
      <c r="D16" s="460"/>
      <c r="E16" s="460"/>
      <c r="F16" s="460"/>
      <c r="G16" s="460"/>
      <c r="H16" s="460"/>
      <c r="I16" s="460"/>
      <c r="J16" s="367"/>
      <c r="K16" s="367"/>
      <c r="L16" s="367"/>
      <c r="M16" s="367"/>
      <c r="N16" s="367"/>
    </row>
    <row r="17" spans="4:15" ht="15" customHeight="1" x14ac:dyDescent="0.3">
      <c r="D17" s="1046" t="s">
        <v>1193</v>
      </c>
      <c r="E17" s="1046"/>
      <c r="F17" s="1046"/>
      <c r="G17" s="1046"/>
      <c r="H17" s="1046"/>
      <c r="I17" s="1046"/>
      <c r="J17" s="1046"/>
      <c r="K17" s="1046"/>
      <c r="L17" s="1046"/>
      <c r="M17" s="1046"/>
      <c r="N17" s="1046"/>
      <c r="O17" s="1046"/>
    </row>
    <row r="18" spans="4:15" ht="15" customHeight="1" x14ac:dyDescent="0.3">
      <c r="D18" s="1046"/>
      <c r="E18" s="1046"/>
      <c r="F18" s="1046"/>
      <c r="G18" s="1046"/>
      <c r="H18" s="1046"/>
      <c r="I18" s="1046"/>
      <c r="J18" s="1046"/>
      <c r="K18" s="1046"/>
      <c r="L18" s="1046"/>
      <c r="M18" s="1046"/>
      <c r="N18" s="1046"/>
      <c r="O18" s="1046"/>
    </row>
    <row r="19" spans="4:15" ht="15" customHeight="1" x14ac:dyDescent="0.3">
      <c r="D19" s="1046"/>
      <c r="E19" s="1046"/>
      <c r="F19" s="1046"/>
      <c r="G19" s="1046"/>
      <c r="H19" s="1046"/>
      <c r="I19" s="1046"/>
      <c r="J19" s="1046"/>
      <c r="K19" s="1046"/>
      <c r="L19" s="1046"/>
      <c r="M19" s="1046"/>
      <c r="N19" s="1046"/>
      <c r="O19" s="1046"/>
    </row>
    <row r="20" spans="4:15" ht="15" customHeight="1" x14ac:dyDescent="0.3">
      <c r="D20" s="1046"/>
      <c r="E20" s="1046"/>
      <c r="F20" s="1046"/>
      <c r="G20" s="1046"/>
      <c r="H20" s="1046"/>
      <c r="I20" s="1046"/>
      <c r="J20" s="1046"/>
      <c r="K20" s="1046"/>
      <c r="L20" s="1046"/>
      <c r="M20" s="1046"/>
      <c r="N20" s="1046"/>
      <c r="O20" s="1046"/>
    </row>
    <row r="21" spans="4:15" ht="15" customHeight="1" x14ac:dyDescent="0.3">
      <c r="D21" s="1046"/>
      <c r="E21" s="1046"/>
      <c r="F21" s="1046"/>
      <c r="G21" s="1046"/>
      <c r="H21" s="1046"/>
      <c r="I21" s="1046"/>
      <c r="J21" s="1046"/>
      <c r="K21" s="1046"/>
      <c r="L21" s="1046"/>
      <c r="M21" s="1046"/>
      <c r="N21" s="1046"/>
      <c r="O21" s="1046"/>
    </row>
    <row r="22" spans="4:15" ht="15" customHeight="1" x14ac:dyDescent="0.3"/>
    <row r="123" spans="4:15" x14ac:dyDescent="0.3">
      <c r="D123" s="461"/>
      <c r="E123" s="461"/>
      <c r="F123" s="461"/>
      <c r="G123" s="461"/>
      <c r="H123" s="461"/>
      <c r="I123" s="461"/>
      <c r="J123" s="461"/>
      <c r="K123" s="461"/>
      <c r="L123" s="461"/>
      <c r="M123" s="461"/>
      <c r="N123" s="461"/>
      <c r="O123" s="461"/>
    </row>
    <row r="124" spans="4:15" x14ac:dyDescent="0.3">
      <c r="D124" s="461"/>
      <c r="E124" s="461"/>
      <c r="F124" s="461"/>
      <c r="G124" s="461"/>
      <c r="H124" s="461"/>
      <c r="I124" s="461"/>
      <c r="J124" s="461"/>
      <c r="K124" s="461"/>
      <c r="L124" s="461"/>
      <c r="M124" s="461"/>
      <c r="N124" s="461"/>
      <c r="O124" s="461"/>
    </row>
  </sheetData>
  <sheetProtection algorithmName="SHA-512" hashValue="HQpBmuSXIlcqMJPceNqg443+3RchJyc+16CTLK/SqJjhtQdeMHpmMuPJebPpQJl8qqi+p+Fy239xAlR9zevl6w==" saltValue="Ss03cugLfoXZrmFRm4MNbA==" spinCount="100000" sheet="1" objects="1" scenarios="1"/>
  <protectedRanges>
    <protectedRange sqref="E11:G15" name="Rango1"/>
  </protectedRanges>
  <mergeCells count="7">
    <mergeCell ref="D17:O21"/>
    <mergeCell ref="D3:O7"/>
    <mergeCell ref="C1:P1"/>
    <mergeCell ref="E9:E10"/>
    <mergeCell ref="F9:F10"/>
    <mergeCell ref="G9:G10"/>
    <mergeCell ref="H9:H10"/>
  </mergeCells>
  <phoneticPr fontId="3" type="noConversion"/>
  <conditionalFormatting sqref="G11:G15">
    <cfRule type="expression" dxfId="1045" priority="26" stopIfTrue="1">
      <formula>AND(OR(ISTEXT(E11),ISTEXT(F11)),ISBLANK(G11),G11="")</formula>
    </cfRule>
  </conditionalFormatting>
  <conditionalFormatting sqref="E11:E15">
    <cfRule type="expression" dxfId="1044" priority="23" stopIfTrue="1">
      <formula>E11=""</formula>
    </cfRule>
  </conditionalFormatting>
  <conditionalFormatting sqref="F11:F15">
    <cfRule type="expression" dxfId="1043" priority="1">
      <formula>ISTEXT(F11)</formula>
    </cfRule>
  </conditionalFormatting>
  <dataValidations count="3">
    <dataValidation type="list" allowBlank="1" showInputMessage="1" showErrorMessage="1" sqref="D11:D15">
      <formula1>$E$11:$E$15</formula1>
    </dataValidation>
    <dataValidation type="whole" operator="greaterThan" allowBlank="1" showInputMessage="1" showErrorMessage="1" sqref="G11:G15">
      <formula1>0</formula1>
    </dataValidation>
    <dataValidation type="list" allowBlank="1" showInputMessage="1" showErrorMessage="1" sqref="F11:F15">
      <formula1>Tipo_ER</formula1>
    </dataValidation>
  </dataValidations>
  <hyperlinks>
    <hyperlink ref="A4" location="'2. Hoja de trabajo. Consumos'!A1" display="2. Hoja de trabajo. Consumos"/>
    <hyperlink ref="A5" location="'3. Instalaciones fijas'!A1" display="3. Instalaciones fijas"/>
    <hyperlink ref="A7" location="'5. Emisiones Fugitivas'!A1" display="5. Emisiones fugitivas"/>
    <hyperlink ref="A6" location="'4. Vehículos y maquinaria'!A1" display="4. Vehículos y maquinaria"/>
    <hyperlink ref="A3" location="'1.Datos generales municipio'!A1" display="1. Datos del municipio"/>
    <hyperlink ref="A8" location="'6. Información adicional'!A1" display="6. Información adicional"/>
    <hyperlink ref="A9" location="'7.Electricidad y otras energías'!A1" display="7. Electricidad y otras energías"/>
    <hyperlink ref="A10" location="'8. Informe final. Resultados'!A1" display="8. Informe final: Resultados"/>
    <hyperlink ref="A11" location="'9. Factores de emisión'!A1" display="9. Factores de emisión"/>
    <hyperlink ref="A12" location="'10. Revisiones calculadora'!A1" display="10. Revisiones de la calculadora"/>
  </hyperlinks>
  <pageMargins left="0.75" right="0.75" top="1" bottom="1" header="0" footer="0"/>
  <pageSetup paperSize="256" scale="4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339"/>
  <sheetViews>
    <sheetView showRowColHeaders="0" zoomScaleNormal="100" workbookViewId="0">
      <pane xSplit="2" ySplit="1" topLeftCell="C2" activePane="bottomRight" state="frozen"/>
      <selection activeCell="A3" sqref="A3"/>
      <selection pane="topRight" activeCell="A3" sqref="A3"/>
      <selection pane="bottomLeft" activeCell="A3" sqref="A3"/>
      <selection pane="bottomRight"/>
    </sheetView>
  </sheetViews>
  <sheetFormatPr baseColWidth="10" defaultColWidth="11.42578125" defaultRowHeight="16.5" x14ac:dyDescent="0.3"/>
  <cols>
    <col min="1" max="1" width="27.140625" style="372" customWidth="1"/>
    <col min="2" max="2" width="0.5703125" style="492" customWidth="1"/>
    <col min="3" max="3" width="1.5703125" style="363" customWidth="1"/>
    <col min="4" max="4" width="1.42578125" style="431" customWidth="1"/>
    <col min="5" max="5" width="26.28515625" style="431" customWidth="1"/>
    <col min="6" max="6" width="51.42578125" style="431" customWidth="1"/>
    <col min="7" max="7" width="25.85546875" style="431" customWidth="1"/>
    <col min="8" max="8" width="16.28515625" style="431" customWidth="1"/>
    <col min="9" max="9" width="16.42578125" style="431" customWidth="1"/>
    <col min="10" max="10" width="17.7109375" style="431" customWidth="1"/>
    <col min="11" max="11" width="6.5703125" style="431" customWidth="1"/>
    <col min="12" max="12" width="2.7109375" style="431" customWidth="1"/>
    <col min="13" max="13" width="2" style="431" customWidth="1"/>
    <col min="14" max="15" width="10.7109375" style="431" customWidth="1"/>
    <col min="16" max="16" width="11.42578125" style="431" bestFit="1" customWidth="1"/>
    <col min="17" max="42" width="11.42578125" style="431" customWidth="1"/>
    <col min="43" max="16384" width="11.42578125" style="431"/>
  </cols>
  <sheetData>
    <row r="1" spans="1:17" s="346" customFormat="1" ht="36" customHeight="1" x14ac:dyDescent="0.3">
      <c r="A1" s="372"/>
      <c r="B1" s="492"/>
      <c r="C1" s="1022" t="s">
        <v>1185</v>
      </c>
      <c r="D1" s="1022"/>
      <c r="E1" s="1022"/>
      <c r="F1" s="1022"/>
      <c r="G1" s="1022"/>
      <c r="H1" s="1022"/>
      <c r="I1" s="1022"/>
      <c r="J1" s="1022"/>
      <c r="K1" s="1022"/>
      <c r="L1" s="1022"/>
      <c r="M1" s="1022"/>
    </row>
    <row r="2" spans="1:17" s="367" customFormat="1" ht="36" customHeight="1" x14ac:dyDescent="0.25">
      <c r="A2" s="392"/>
      <c r="B2" s="493"/>
      <c r="C2" s="363"/>
      <c r="E2" s="928" t="str">
        <f>IF(ISNUMBER(Datos!D8),"","Para que la calculadora funcione correctamente, debe introducir el AÑO DE CÁLCULO en la pestaña 1_Datos generales de la organización.")</f>
        <v>Para que la calculadora funcione correctamente, debe introducir el AÑO DE CÁLCULO en la pestaña 1_Datos generales de la organización.</v>
      </c>
      <c r="G2" s="426"/>
      <c r="H2" s="426"/>
      <c r="I2" s="426"/>
      <c r="J2" s="426"/>
      <c r="K2" s="426"/>
      <c r="L2" s="426"/>
      <c r="M2" s="366"/>
    </row>
    <row r="3" spans="1:17" s="367" customFormat="1" ht="15" customHeight="1" x14ac:dyDescent="0.25">
      <c r="A3" s="373" t="s">
        <v>1207</v>
      </c>
      <c r="B3" s="493"/>
      <c r="C3" s="363"/>
      <c r="E3" s="1046" t="s">
        <v>1307</v>
      </c>
      <c r="F3" s="1046"/>
      <c r="G3" s="1046"/>
      <c r="H3" s="1046"/>
      <c r="I3" s="1046"/>
      <c r="J3" s="1046"/>
      <c r="K3" s="1046"/>
      <c r="L3" s="356"/>
      <c r="M3" s="356"/>
      <c r="N3" s="356"/>
      <c r="O3" s="441"/>
      <c r="P3" s="441"/>
      <c r="Q3" s="442"/>
    </row>
    <row r="4" spans="1:17" s="367" customFormat="1" ht="15" customHeight="1" x14ac:dyDescent="0.25">
      <c r="A4" s="373" t="s">
        <v>992</v>
      </c>
      <c r="B4" s="493"/>
      <c r="C4" s="363"/>
      <c r="E4" s="443"/>
      <c r="F4" s="443"/>
      <c r="G4" s="443"/>
      <c r="H4" s="443"/>
      <c r="I4" s="443"/>
      <c r="J4" s="443"/>
      <c r="K4" s="443"/>
      <c r="L4" s="443"/>
      <c r="M4" s="443"/>
      <c r="N4" s="441"/>
      <c r="O4" s="441"/>
      <c r="P4" s="441"/>
      <c r="Q4" s="442"/>
    </row>
    <row r="5" spans="1:17" s="367" customFormat="1" ht="15" customHeight="1" x14ac:dyDescent="0.25">
      <c r="A5" s="373" t="s">
        <v>993</v>
      </c>
      <c r="B5" s="493"/>
      <c r="C5" s="363"/>
      <c r="E5" s="1016" t="s">
        <v>699</v>
      </c>
      <c r="F5" s="1016"/>
      <c r="G5" s="1016"/>
      <c r="H5" s="1016"/>
      <c r="I5" s="1016"/>
      <c r="J5" s="1016"/>
      <c r="K5" s="1016"/>
      <c r="L5" s="443"/>
      <c r="M5" s="443"/>
      <c r="N5" s="441"/>
      <c r="O5" s="441"/>
      <c r="P5" s="441"/>
      <c r="Q5" s="442"/>
    </row>
    <row r="6" spans="1:17" s="367" customFormat="1" ht="15" customHeight="1" x14ac:dyDescent="0.25">
      <c r="A6" s="373" t="s">
        <v>994</v>
      </c>
      <c r="B6" s="493"/>
      <c r="C6" s="363"/>
      <c r="E6" s="443"/>
      <c r="F6" s="443"/>
      <c r="G6" s="443"/>
      <c r="H6" s="443"/>
      <c r="I6" s="443"/>
      <c r="J6" s="443"/>
      <c r="K6" s="443"/>
      <c r="L6" s="443"/>
      <c r="M6" s="443"/>
      <c r="N6" s="443"/>
      <c r="O6" s="441"/>
      <c r="P6" s="441"/>
      <c r="Q6" s="442"/>
    </row>
    <row r="7" spans="1:17" s="367" customFormat="1" ht="15" customHeight="1" x14ac:dyDescent="0.25">
      <c r="A7" s="373" t="s">
        <v>995</v>
      </c>
      <c r="B7" s="493"/>
      <c r="C7" s="363"/>
      <c r="E7" s="560" t="s">
        <v>701</v>
      </c>
      <c r="F7" s="441"/>
      <c r="G7" s="441"/>
      <c r="H7" s="441"/>
      <c r="I7" s="441"/>
      <c r="J7" s="441"/>
      <c r="K7" s="441"/>
      <c r="L7" s="445"/>
      <c r="M7" s="441"/>
      <c r="N7" s="441"/>
      <c r="O7" s="441"/>
      <c r="P7" s="441"/>
      <c r="Q7" s="442"/>
    </row>
    <row r="8" spans="1:17" s="367" customFormat="1" ht="15" customHeight="1" x14ac:dyDescent="0.25">
      <c r="A8" s="373" t="s">
        <v>1294</v>
      </c>
      <c r="B8" s="493"/>
      <c r="C8" s="363"/>
      <c r="E8" s="561" t="s">
        <v>705</v>
      </c>
      <c r="F8" s="446"/>
      <c r="G8" s="446"/>
      <c r="H8" s="446"/>
      <c r="I8" s="446"/>
      <c r="J8" s="446"/>
      <c r="K8" s="446"/>
      <c r="L8" s="443"/>
      <c r="M8" s="443"/>
      <c r="N8" s="443"/>
      <c r="O8" s="441"/>
      <c r="P8" s="441"/>
      <c r="Q8" s="442"/>
    </row>
    <row r="9" spans="1:17" s="367" customFormat="1" ht="15" customHeight="1" x14ac:dyDescent="0.25">
      <c r="A9" s="371" t="s">
        <v>1293</v>
      </c>
      <c r="B9" s="493"/>
      <c r="C9" s="363"/>
      <c r="E9" s="561" t="s">
        <v>707</v>
      </c>
      <c r="F9" s="446"/>
      <c r="G9" s="446"/>
      <c r="H9" s="446"/>
      <c r="I9" s="446"/>
      <c r="J9" s="446"/>
      <c r="K9" s="446"/>
      <c r="L9" s="443"/>
      <c r="M9" s="443"/>
      <c r="N9" s="443"/>
      <c r="O9" s="441"/>
      <c r="P9" s="441"/>
      <c r="Q9" s="442"/>
    </row>
    <row r="10" spans="1:17" s="367" customFormat="1" ht="15" customHeight="1" x14ac:dyDescent="0.25">
      <c r="A10" s="373" t="s">
        <v>1295</v>
      </c>
      <c r="B10" s="493"/>
      <c r="C10" s="363"/>
      <c r="E10" s="561" t="s">
        <v>706</v>
      </c>
      <c r="F10" s="446"/>
      <c r="G10" s="446"/>
      <c r="H10" s="446"/>
      <c r="I10" s="446"/>
      <c r="J10" s="446"/>
      <c r="K10" s="446"/>
      <c r="L10" s="443"/>
      <c r="M10" s="443"/>
      <c r="N10" s="443"/>
      <c r="O10" s="441"/>
      <c r="P10" s="441"/>
      <c r="Q10" s="442"/>
    </row>
    <row r="11" spans="1:17" s="367" customFormat="1" ht="15" customHeight="1" x14ac:dyDescent="0.25">
      <c r="A11" s="373" t="s">
        <v>1296</v>
      </c>
      <c r="B11" s="493"/>
      <c r="C11" s="363"/>
      <c r="E11" s="561" t="s">
        <v>1308</v>
      </c>
      <c r="F11" s="446"/>
      <c r="G11" s="446"/>
      <c r="H11" s="446"/>
      <c r="I11" s="446"/>
      <c r="J11" s="446"/>
      <c r="K11" s="446"/>
      <c r="L11" s="443"/>
      <c r="M11" s="443"/>
      <c r="N11" s="443"/>
      <c r="O11" s="441"/>
      <c r="P11" s="441"/>
      <c r="Q11" s="442"/>
    </row>
    <row r="12" spans="1:17" s="367" customFormat="1" ht="15" customHeight="1" x14ac:dyDescent="0.25">
      <c r="A12" s="373" t="s">
        <v>1297</v>
      </c>
      <c r="B12" s="493"/>
      <c r="C12" s="363"/>
      <c r="E12" s="560" t="s">
        <v>702</v>
      </c>
      <c r="F12" s="356"/>
      <c r="G12" s="356"/>
      <c r="H12" s="356"/>
      <c r="I12" s="356"/>
      <c r="J12" s="356"/>
      <c r="K12" s="356"/>
      <c r="L12" s="356"/>
      <c r="M12" s="356"/>
      <c r="N12" s="447"/>
      <c r="O12" s="448"/>
      <c r="P12" s="447"/>
    </row>
    <row r="13" spans="1:17" s="367" customFormat="1" ht="15" customHeight="1" x14ac:dyDescent="0.25">
      <c r="A13" s="392"/>
      <c r="B13" s="493"/>
      <c r="C13" s="363"/>
      <c r="E13" s="561" t="s">
        <v>704</v>
      </c>
      <c r="F13" s="446"/>
      <c r="G13" s="446"/>
      <c r="H13" s="446"/>
      <c r="I13" s="446"/>
      <c r="J13" s="446"/>
      <c r="K13" s="446"/>
      <c r="L13" s="443"/>
      <c r="M13" s="443"/>
      <c r="N13" s="443"/>
      <c r="O13" s="441"/>
      <c r="P13" s="441"/>
      <c r="Q13" s="442"/>
    </row>
    <row r="14" spans="1:17" s="367" customFormat="1" ht="15" customHeight="1" x14ac:dyDescent="0.25">
      <c r="A14" s="483"/>
      <c r="B14" s="493"/>
      <c r="C14" s="363"/>
      <c r="E14" s="560" t="s">
        <v>700</v>
      </c>
      <c r="F14" s="356"/>
      <c r="G14" s="356"/>
      <c r="H14" s="356"/>
      <c r="I14" s="356"/>
      <c r="J14" s="356"/>
      <c r="K14" s="356"/>
      <c r="L14" s="356"/>
      <c r="M14" s="356"/>
      <c r="N14" s="447"/>
      <c r="O14" s="448"/>
      <c r="P14" s="447"/>
    </row>
    <row r="15" spans="1:17" s="367" customFormat="1" ht="15" customHeight="1" x14ac:dyDescent="0.25">
      <c r="A15" s="483"/>
      <c r="B15" s="493"/>
      <c r="C15" s="363"/>
      <c r="E15" s="561" t="s">
        <v>708</v>
      </c>
      <c r="F15" s="356"/>
      <c r="G15" s="356"/>
      <c r="H15" s="356"/>
      <c r="I15" s="356"/>
      <c r="J15" s="356"/>
      <c r="K15" s="356"/>
      <c r="L15" s="356"/>
      <c r="M15" s="356"/>
      <c r="N15" s="447"/>
      <c r="O15" s="448"/>
      <c r="P15" s="447"/>
    </row>
    <row r="16" spans="1:17" s="367" customFormat="1" ht="15" customHeight="1" x14ac:dyDescent="0.25">
      <c r="A16" s="392"/>
      <c r="B16" s="493"/>
      <c r="C16" s="363"/>
      <c r="D16" s="400"/>
      <c r="F16" s="400"/>
      <c r="G16" s="400"/>
      <c r="H16" s="400"/>
      <c r="I16" s="400"/>
      <c r="J16" s="400"/>
      <c r="K16" s="400"/>
      <c r="L16" s="400"/>
    </row>
    <row r="17" spans="1:17" s="426" customFormat="1" ht="15" customHeight="1" x14ac:dyDescent="0.25">
      <c r="A17" s="489"/>
      <c r="B17" s="492"/>
      <c r="C17" s="363"/>
      <c r="D17" s="571" t="s">
        <v>697</v>
      </c>
      <c r="E17" s="571"/>
      <c r="F17" s="571"/>
      <c r="G17" s="571"/>
      <c r="H17" s="571"/>
      <c r="I17" s="571"/>
      <c r="J17" s="571"/>
      <c r="K17" s="571"/>
      <c r="L17" s="571"/>
      <c r="M17" s="367"/>
      <c r="N17" s="449"/>
      <c r="O17" s="443"/>
      <c r="P17" s="443"/>
      <c r="Q17" s="367"/>
    </row>
    <row r="18" spans="1:17" s="426" customFormat="1" ht="15" customHeight="1" x14ac:dyDescent="0.25">
      <c r="A18" s="392"/>
      <c r="B18" s="493"/>
      <c r="C18" s="363"/>
      <c r="D18" s="451"/>
      <c r="M18" s="367"/>
    </row>
    <row r="19" spans="1:17" s="426" customFormat="1" ht="15" customHeight="1" x14ac:dyDescent="0.25">
      <c r="A19" s="392"/>
      <c r="B19" s="492"/>
      <c r="C19" s="363"/>
      <c r="D19" s="400"/>
      <c r="E19" s="1155" t="s">
        <v>1589</v>
      </c>
      <c r="F19" s="1155"/>
      <c r="G19" s="1155"/>
      <c r="H19" s="1155"/>
      <c r="I19" s="1155"/>
      <c r="J19" s="1155"/>
      <c r="K19" s="1155"/>
      <c r="L19" s="400"/>
      <c r="M19" s="367"/>
    </row>
    <row r="20" spans="1:17" s="426" customFormat="1" ht="15" customHeight="1" x14ac:dyDescent="0.25">
      <c r="A20" s="392"/>
      <c r="B20" s="492"/>
      <c r="C20" s="363"/>
      <c r="D20" s="400"/>
      <c r="E20" s="1155"/>
      <c r="F20" s="1155"/>
      <c r="G20" s="1155"/>
      <c r="H20" s="1155"/>
      <c r="I20" s="1155"/>
      <c r="J20" s="1155"/>
      <c r="K20" s="1155"/>
      <c r="L20" s="400"/>
      <c r="M20" s="412"/>
    </row>
    <row r="21" spans="1:17" s="426" customFormat="1" ht="15" customHeight="1" x14ac:dyDescent="0.25">
      <c r="A21" s="392"/>
      <c r="B21" s="492"/>
      <c r="C21" s="363"/>
      <c r="D21" s="400"/>
      <c r="E21" s="509"/>
      <c r="F21" s="509"/>
      <c r="G21" s="509"/>
      <c r="H21" s="509"/>
      <c r="I21" s="509"/>
      <c r="J21" s="509"/>
      <c r="K21" s="509"/>
      <c r="L21" s="370"/>
      <c r="M21" s="452"/>
    </row>
    <row r="22" spans="1:17" s="346" customFormat="1" ht="15" customHeight="1" x14ac:dyDescent="0.3">
      <c r="A22" s="392"/>
      <c r="B22" s="492"/>
      <c r="C22" s="363"/>
      <c r="D22" s="400"/>
      <c r="E22" s="1155" t="s">
        <v>1590</v>
      </c>
      <c r="F22" s="1155"/>
      <c r="G22" s="1155"/>
      <c r="H22" s="1155"/>
      <c r="I22" s="1155"/>
      <c r="J22" s="1155"/>
      <c r="K22" s="1155"/>
      <c r="L22" s="400"/>
      <c r="M22" s="450"/>
    </row>
    <row r="23" spans="1:17" s="346" customFormat="1" x14ac:dyDescent="0.3">
      <c r="A23" s="392"/>
      <c r="B23" s="492"/>
      <c r="C23" s="363"/>
      <c r="D23" s="400"/>
      <c r="E23" s="1155"/>
      <c r="F23" s="1155"/>
      <c r="G23" s="1155"/>
      <c r="H23" s="1155"/>
      <c r="I23" s="1155"/>
      <c r="J23" s="1155"/>
      <c r="K23" s="1155"/>
      <c r="L23" s="400"/>
      <c r="M23" s="450"/>
    </row>
    <row r="24" spans="1:17" s="346" customFormat="1" ht="15" customHeight="1" x14ac:dyDescent="0.3">
      <c r="A24" s="392"/>
      <c r="B24" s="492"/>
      <c r="C24" s="363"/>
      <c r="D24" s="400"/>
      <c r="E24" s="400"/>
      <c r="F24" s="400"/>
      <c r="G24" s="400"/>
      <c r="H24" s="400"/>
      <c r="I24" s="400"/>
      <c r="J24" s="400"/>
      <c r="K24" s="400"/>
      <c r="L24" s="400"/>
      <c r="M24" s="450"/>
    </row>
    <row r="25" spans="1:17" s="346" customFormat="1" ht="15" customHeight="1" x14ac:dyDescent="0.3">
      <c r="A25" s="392"/>
      <c r="B25" s="492"/>
      <c r="C25" s="363"/>
      <c r="D25" s="453"/>
      <c r="E25" s="1147" t="s">
        <v>837</v>
      </c>
      <c r="F25" s="1074" t="s">
        <v>983</v>
      </c>
      <c r="G25" s="1149" t="s">
        <v>984</v>
      </c>
      <c r="H25" s="1151" t="s">
        <v>860</v>
      </c>
      <c r="I25" s="1151" t="str">
        <f>IF('1.Datos generales municipio'!$F$7&lt;2021,"Factor Mix eléc.(3) kg CO2/kWh","Factor Mix eléc.(3) kg CO2e/kWh")</f>
        <v>Factor Mix eléc.(3) kg CO2/kWh</v>
      </c>
      <c r="J25" s="1153" t="str">
        <f>IF('1.Datos generales municipio'!$F$7&lt;2021,"Emisiones (4) kg CO2","Emisiones (4)            kg CO2e")</f>
        <v>Emisiones (4) kg CO2</v>
      </c>
      <c r="K25" s="454"/>
    </row>
    <row r="26" spans="1:17" s="346" customFormat="1" ht="15" customHeight="1" x14ac:dyDescent="0.3">
      <c r="A26" s="392"/>
      <c r="B26" s="492"/>
      <c r="C26" s="363"/>
      <c r="E26" s="1148"/>
      <c r="F26" s="1076"/>
      <c r="G26" s="1150"/>
      <c r="H26" s="1152"/>
      <c r="I26" s="1152"/>
      <c r="J26" s="1154"/>
      <c r="K26" s="454"/>
    </row>
    <row r="27" spans="1:17" s="346" customFormat="1" ht="15" customHeight="1" x14ac:dyDescent="0.3">
      <c r="A27" s="392"/>
      <c r="B27" s="492"/>
      <c r="C27" s="363"/>
      <c r="E27" s="586"/>
      <c r="F27" s="572"/>
      <c r="G27" s="588"/>
      <c r="H27" s="587"/>
      <c r="I27" s="749" t="str">
        <f ca="1">Datos!G807</f>
        <v/>
      </c>
      <c r="J27" s="590" t="str">
        <f ca="1">Datos!H807</f>
        <v/>
      </c>
      <c r="K27" s="454"/>
    </row>
    <row r="28" spans="1:17" s="346" customFormat="1" ht="15" customHeight="1" x14ac:dyDescent="0.3">
      <c r="A28" s="392"/>
      <c r="B28" s="492"/>
      <c r="C28" s="363"/>
      <c r="E28" s="578"/>
      <c r="F28" s="572"/>
      <c r="G28" s="589"/>
      <c r="H28" s="3"/>
      <c r="I28" s="750" t="str">
        <f ca="1">Datos!G808</f>
        <v/>
      </c>
      <c r="J28" s="591" t="str">
        <f ca="1">Datos!H808</f>
        <v/>
      </c>
      <c r="K28" s="454"/>
      <c r="L28" s="426"/>
    </row>
    <row r="29" spans="1:17" s="346" customFormat="1" ht="15" customHeight="1" x14ac:dyDescent="0.3">
      <c r="A29" s="392"/>
      <c r="B29" s="492"/>
      <c r="C29" s="363"/>
      <c r="E29" s="586"/>
      <c r="F29" s="572"/>
      <c r="G29" s="589"/>
      <c r="H29" s="4"/>
      <c r="I29" s="750" t="str">
        <f ca="1">Datos!G809</f>
        <v/>
      </c>
      <c r="J29" s="591" t="str">
        <f ca="1">Datos!H809</f>
        <v/>
      </c>
      <c r="K29" s="454"/>
      <c r="L29" s="426"/>
    </row>
    <row r="30" spans="1:17" s="346" customFormat="1" ht="15" customHeight="1" x14ac:dyDescent="0.3">
      <c r="A30" s="485"/>
      <c r="B30" s="492"/>
      <c r="C30" s="363"/>
      <c r="E30" s="578"/>
      <c r="F30" s="572"/>
      <c r="G30" s="589"/>
      <c r="H30" s="4"/>
      <c r="I30" s="750" t="str">
        <f ca="1">Datos!G810</f>
        <v/>
      </c>
      <c r="J30" s="591" t="str">
        <f ca="1">Datos!H810</f>
        <v/>
      </c>
      <c r="K30" s="454"/>
      <c r="L30" s="426"/>
    </row>
    <row r="31" spans="1:17" s="346" customFormat="1" ht="15" customHeight="1" x14ac:dyDescent="0.3">
      <c r="A31" s="485"/>
      <c r="B31" s="492"/>
      <c r="C31" s="363"/>
      <c r="E31" s="586"/>
      <c r="F31" s="572"/>
      <c r="G31" s="589"/>
      <c r="H31" s="4"/>
      <c r="I31" s="750" t="str">
        <f ca="1">Datos!G811</f>
        <v/>
      </c>
      <c r="J31" s="591" t="str">
        <f ca="1">Datos!H811</f>
        <v/>
      </c>
      <c r="K31" s="454"/>
      <c r="L31" s="426"/>
    </row>
    <row r="32" spans="1:17" s="346" customFormat="1" ht="15" customHeight="1" x14ac:dyDescent="0.3">
      <c r="A32" s="485"/>
      <c r="B32" s="492"/>
      <c r="C32" s="363"/>
      <c r="E32" s="578"/>
      <c r="F32" s="572"/>
      <c r="G32" s="589"/>
      <c r="H32" s="4"/>
      <c r="I32" s="750" t="str">
        <f ca="1">Datos!G812</f>
        <v/>
      </c>
      <c r="J32" s="591" t="str">
        <f ca="1">Datos!H812</f>
        <v/>
      </c>
      <c r="K32" s="454"/>
      <c r="L32" s="426"/>
    </row>
    <row r="33" spans="1:12" s="346" customFormat="1" ht="15" customHeight="1" x14ac:dyDescent="0.3">
      <c r="A33" s="485"/>
      <c r="B33" s="492"/>
      <c r="C33" s="363"/>
      <c r="E33" s="586"/>
      <c r="F33" s="572"/>
      <c r="G33" s="589"/>
      <c r="H33" s="4"/>
      <c r="I33" s="750" t="str">
        <f ca="1">Datos!G813</f>
        <v/>
      </c>
      <c r="J33" s="591" t="str">
        <f ca="1">Datos!H813</f>
        <v/>
      </c>
      <c r="K33" s="454"/>
      <c r="L33" s="426"/>
    </row>
    <row r="34" spans="1:12" s="346" customFormat="1" ht="15" customHeight="1" x14ac:dyDescent="0.3">
      <c r="A34" s="485"/>
      <c r="B34" s="492"/>
      <c r="C34" s="363"/>
      <c r="E34" s="578"/>
      <c r="F34" s="572"/>
      <c r="G34" s="589"/>
      <c r="H34" s="4"/>
      <c r="I34" s="750" t="str">
        <f ca="1">Datos!G814</f>
        <v/>
      </c>
      <c r="J34" s="591" t="str">
        <f ca="1">Datos!H814</f>
        <v/>
      </c>
      <c r="K34" s="454"/>
      <c r="L34" s="426"/>
    </row>
    <row r="35" spans="1:12" s="346" customFormat="1" ht="15" customHeight="1" x14ac:dyDescent="0.3">
      <c r="A35" s="485"/>
      <c r="B35" s="492"/>
      <c r="C35" s="363"/>
      <c r="E35" s="586"/>
      <c r="F35" s="572"/>
      <c r="G35" s="589"/>
      <c r="H35" s="4"/>
      <c r="I35" s="750" t="str">
        <f ca="1">Datos!G815</f>
        <v/>
      </c>
      <c r="J35" s="591" t="str">
        <f ca="1">Datos!H815</f>
        <v/>
      </c>
      <c r="K35" s="454"/>
      <c r="L35" s="426"/>
    </row>
    <row r="36" spans="1:12" s="346" customFormat="1" ht="15" customHeight="1" x14ac:dyDescent="0.3">
      <c r="A36" s="485"/>
      <c r="B36" s="492"/>
      <c r="C36" s="363"/>
      <c r="E36" s="578"/>
      <c r="F36" s="572"/>
      <c r="G36" s="589"/>
      <c r="H36" s="4"/>
      <c r="I36" s="750" t="str">
        <f ca="1">Datos!G816</f>
        <v/>
      </c>
      <c r="J36" s="591" t="str">
        <f ca="1">Datos!H816</f>
        <v/>
      </c>
      <c r="K36" s="454"/>
      <c r="L36" s="426"/>
    </row>
    <row r="37" spans="1:12" s="346" customFormat="1" ht="15" customHeight="1" x14ac:dyDescent="0.3">
      <c r="A37" s="485"/>
      <c r="B37" s="492"/>
      <c r="C37" s="363"/>
      <c r="E37" s="586"/>
      <c r="F37" s="572"/>
      <c r="G37" s="589"/>
      <c r="H37" s="4"/>
      <c r="I37" s="750" t="str">
        <f ca="1">Datos!G817</f>
        <v/>
      </c>
      <c r="J37" s="591" t="str">
        <f ca="1">Datos!H817</f>
        <v/>
      </c>
      <c r="K37" s="454"/>
      <c r="L37" s="426"/>
    </row>
    <row r="38" spans="1:12" s="346" customFormat="1" ht="15" customHeight="1" x14ac:dyDescent="0.3">
      <c r="A38" s="485"/>
      <c r="B38" s="492"/>
      <c r="C38" s="363"/>
      <c r="E38" s="578"/>
      <c r="F38" s="572"/>
      <c r="G38" s="589"/>
      <c r="H38" s="4"/>
      <c r="I38" s="750" t="str">
        <f ca="1">Datos!G818</f>
        <v/>
      </c>
      <c r="J38" s="591" t="str">
        <f ca="1">Datos!H818</f>
        <v/>
      </c>
      <c r="K38" s="454"/>
      <c r="L38" s="426"/>
    </row>
    <row r="39" spans="1:12" s="346" customFormat="1" ht="15" customHeight="1" x14ac:dyDescent="0.3">
      <c r="A39" s="485"/>
      <c r="B39" s="492"/>
      <c r="C39" s="363"/>
      <c r="E39" s="586"/>
      <c r="F39" s="572"/>
      <c r="G39" s="589"/>
      <c r="H39" s="4"/>
      <c r="I39" s="750" t="str">
        <f ca="1">Datos!G819</f>
        <v/>
      </c>
      <c r="J39" s="591" t="str">
        <f ca="1">Datos!H819</f>
        <v/>
      </c>
      <c r="K39" s="454"/>
      <c r="L39" s="426"/>
    </row>
    <row r="40" spans="1:12" s="346" customFormat="1" ht="15" customHeight="1" x14ac:dyDescent="0.3">
      <c r="A40" s="485"/>
      <c r="B40" s="492"/>
      <c r="C40" s="363"/>
      <c r="E40" s="578"/>
      <c r="F40" s="572"/>
      <c r="G40" s="589"/>
      <c r="H40" s="4"/>
      <c r="I40" s="750" t="str">
        <f ca="1">Datos!G820</f>
        <v/>
      </c>
      <c r="J40" s="591" t="str">
        <f ca="1">Datos!H820</f>
        <v/>
      </c>
      <c r="K40" s="454"/>
      <c r="L40" s="426"/>
    </row>
    <row r="41" spans="1:12" s="346" customFormat="1" ht="15" customHeight="1" x14ac:dyDescent="0.3">
      <c r="A41" s="485"/>
      <c r="B41" s="492"/>
      <c r="C41" s="363"/>
      <c r="E41" s="586"/>
      <c r="F41" s="572"/>
      <c r="G41" s="589"/>
      <c r="H41" s="4"/>
      <c r="I41" s="750" t="str">
        <f ca="1">Datos!G821</f>
        <v/>
      </c>
      <c r="J41" s="591" t="str">
        <f ca="1">Datos!H821</f>
        <v/>
      </c>
      <c r="K41" s="454"/>
      <c r="L41" s="426"/>
    </row>
    <row r="42" spans="1:12" s="346" customFormat="1" ht="15" customHeight="1" x14ac:dyDescent="0.3">
      <c r="A42" s="485"/>
      <c r="B42" s="492"/>
      <c r="C42" s="363"/>
      <c r="E42" s="578"/>
      <c r="F42" s="572"/>
      <c r="G42" s="589"/>
      <c r="H42" s="4"/>
      <c r="I42" s="750" t="str">
        <f ca="1">Datos!G822</f>
        <v/>
      </c>
      <c r="J42" s="591" t="str">
        <f ca="1">Datos!H822</f>
        <v/>
      </c>
      <c r="K42" s="454"/>
      <c r="L42" s="426"/>
    </row>
    <row r="43" spans="1:12" s="346" customFormat="1" ht="15" customHeight="1" x14ac:dyDescent="0.3">
      <c r="A43" s="485"/>
      <c r="B43" s="492"/>
      <c r="C43" s="363"/>
      <c r="E43" s="586"/>
      <c r="F43" s="572"/>
      <c r="G43" s="589"/>
      <c r="H43" s="4"/>
      <c r="I43" s="750" t="str">
        <f ca="1">Datos!G823</f>
        <v/>
      </c>
      <c r="J43" s="591" t="str">
        <f ca="1">Datos!H823</f>
        <v/>
      </c>
      <c r="K43" s="454"/>
      <c r="L43" s="426"/>
    </row>
    <row r="44" spans="1:12" s="346" customFormat="1" ht="15" customHeight="1" x14ac:dyDescent="0.3">
      <c r="A44" s="485"/>
      <c r="B44" s="492"/>
      <c r="C44" s="363"/>
      <c r="E44" s="578"/>
      <c r="F44" s="572"/>
      <c r="G44" s="589"/>
      <c r="H44" s="4"/>
      <c r="I44" s="750" t="str">
        <f ca="1">Datos!G824</f>
        <v/>
      </c>
      <c r="J44" s="591" t="str">
        <f ca="1">Datos!H824</f>
        <v/>
      </c>
      <c r="K44" s="454"/>
      <c r="L44" s="426"/>
    </row>
    <row r="45" spans="1:12" s="346" customFormat="1" ht="15" customHeight="1" x14ac:dyDescent="0.3">
      <c r="A45" s="485"/>
      <c r="B45" s="492"/>
      <c r="C45" s="363"/>
      <c r="E45" s="586"/>
      <c r="F45" s="572"/>
      <c r="G45" s="589"/>
      <c r="H45" s="4"/>
      <c r="I45" s="750" t="str">
        <f ca="1">Datos!G825</f>
        <v/>
      </c>
      <c r="J45" s="591" t="str">
        <f ca="1">Datos!H825</f>
        <v/>
      </c>
      <c r="K45" s="454"/>
      <c r="L45" s="426"/>
    </row>
    <row r="46" spans="1:12" s="346" customFormat="1" ht="15" customHeight="1" x14ac:dyDescent="0.3">
      <c r="A46" s="485"/>
      <c r="B46" s="492"/>
      <c r="C46" s="363"/>
      <c r="E46" s="578"/>
      <c r="F46" s="572"/>
      <c r="G46" s="589"/>
      <c r="H46" s="4"/>
      <c r="I46" s="750" t="str">
        <f ca="1">Datos!G826</f>
        <v/>
      </c>
      <c r="J46" s="591" t="str">
        <f ca="1">Datos!H826</f>
        <v/>
      </c>
      <c r="K46" s="454"/>
      <c r="L46" s="426"/>
    </row>
    <row r="47" spans="1:12" s="346" customFormat="1" ht="15" customHeight="1" x14ac:dyDescent="0.3">
      <c r="A47" s="485"/>
      <c r="B47" s="492"/>
      <c r="C47" s="363"/>
      <c r="E47" s="586"/>
      <c r="F47" s="572"/>
      <c r="G47" s="589"/>
      <c r="H47" s="4"/>
      <c r="I47" s="750" t="str">
        <f ca="1">Datos!G827</f>
        <v/>
      </c>
      <c r="J47" s="591" t="str">
        <f ca="1">Datos!H827</f>
        <v/>
      </c>
      <c r="K47" s="454"/>
      <c r="L47" s="426"/>
    </row>
    <row r="48" spans="1:12" s="346" customFormat="1" ht="15" customHeight="1" x14ac:dyDescent="0.3">
      <c r="A48" s="485"/>
      <c r="B48" s="492"/>
      <c r="C48" s="363"/>
      <c r="E48" s="578"/>
      <c r="F48" s="572"/>
      <c r="G48" s="589"/>
      <c r="H48" s="4"/>
      <c r="I48" s="750" t="str">
        <f ca="1">Datos!G828</f>
        <v/>
      </c>
      <c r="J48" s="591" t="str">
        <f ca="1">Datos!H828</f>
        <v/>
      </c>
      <c r="K48" s="454"/>
      <c r="L48" s="426"/>
    </row>
    <row r="49" spans="1:12" s="346" customFormat="1" ht="15" customHeight="1" x14ac:dyDescent="0.3">
      <c r="A49" s="485"/>
      <c r="B49" s="492"/>
      <c r="C49" s="363"/>
      <c r="E49" s="586"/>
      <c r="F49" s="572"/>
      <c r="G49" s="589"/>
      <c r="H49" s="4"/>
      <c r="I49" s="750" t="str">
        <f ca="1">Datos!G829</f>
        <v/>
      </c>
      <c r="J49" s="591" t="str">
        <f ca="1">Datos!H829</f>
        <v/>
      </c>
      <c r="K49" s="454"/>
      <c r="L49" s="426"/>
    </row>
    <row r="50" spans="1:12" s="346" customFormat="1" ht="15" customHeight="1" x14ac:dyDescent="0.3">
      <c r="A50" s="485"/>
      <c r="B50" s="492"/>
      <c r="C50" s="363"/>
      <c r="E50" s="578"/>
      <c r="F50" s="572"/>
      <c r="G50" s="589"/>
      <c r="H50" s="4"/>
      <c r="I50" s="750" t="str">
        <f ca="1">Datos!G830</f>
        <v/>
      </c>
      <c r="J50" s="591" t="str">
        <f ca="1">Datos!H830</f>
        <v/>
      </c>
      <c r="K50" s="454"/>
      <c r="L50" s="426"/>
    </row>
    <row r="51" spans="1:12" s="346" customFormat="1" ht="15" customHeight="1" x14ac:dyDescent="0.3">
      <c r="A51" s="485"/>
      <c r="B51" s="492"/>
      <c r="C51" s="363"/>
      <c r="E51" s="586"/>
      <c r="F51" s="572"/>
      <c r="G51" s="589"/>
      <c r="H51" s="4"/>
      <c r="I51" s="750" t="str">
        <f ca="1">Datos!G831</f>
        <v/>
      </c>
      <c r="J51" s="591" t="str">
        <f ca="1">Datos!H831</f>
        <v/>
      </c>
      <c r="K51" s="454"/>
      <c r="L51" s="426"/>
    </row>
    <row r="52" spans="1:12" s="346" customFormat="1" ht="15" customHeight="1" x14ac:dyDescent="0.3">
      <c r="A52" s="485"/>
      <c r="B52" s="492"/>
      <c r="C52" s="363"/>
      <c r="E52" s="578"/>
      <c r="F52" s="572"/>
      <c r="G52" s="589"/>
      <c r="H52" s="4"/>
      <c r="I52" s="750" t="str">
        <f ca="1">Datos!G832</f>
        <v/>
      </c>
      <c r="J52" s="591" t="str">
        <f ca="1">Datos!H832</f>
        <v/>
      </c>
      <c r="K52" s="454"/>
      <c r="L52" s="426"/>
    </row>
    <row r="53" spans="1:12" s="346" customFormat="1" ht="15" customHeight="1" x14ac:dyDescent="0.3">
      <c r="A53" s="485"/>
      <c r="B53" s="492"/>
      <c r="C53" s="363"/>
      <c r="E53" s="586"/>
      <c r="F53" s="572"/>
      <c r="G53" s="589"/>
      <c r="H53" s="4"/>
      <c r="I53" s="750" t="str">
        <f ca="1">Datos!G833</f>
        <v/>
      </c>
      <c r="J53" s="591" t="str">
        <f ca="1">Datos!H833</f>
        <v/>
      </c>
      <c r="K53" s="454"/>
      <c r="L53" s="426"/>
    </row>
    <row r="54" spans="1:12" s="346" customFormat="1" ht="15" customHeight="1" x14ac:dyDescent="0.3">
      <c r="A54" s="485"/>
      <c r="B54" s="492"/>
      <c r="C54" s="363"/>
      <c r="E54" s="578"/>
      <c r="F54" s="572"/>
      <c r="G54" s="589"/>
      <c r="H54" s="4"/>
      <c r="I54" s="750" t="str">
        <f ca="1">Datos!G834</f>
        <v/>
      </c>
      <c r="J54" s="591" t="str">
        <f ca="1">Datos!H834</f>
        <v/>
      </c>
      <c r="K54" s="454"/>
      <c r="L54" s="426"/>
    </row>
    <row r="55" spans="1:12" s="346" customFormat="1" ht="15" customHeight="1" x14ac:dyDescent="0.3">
      <c r="A55" s="485"/>
      <c r="B55" s="492"/>
      <c r="C55" s="363"/>
      <c r="E55" s="586"/>
      <c r="F55" s="572"/>
      <c r="G55" s="589"/>
      <c r="H55" s="4"/>
      <c r="I55" s="750" t="str">
        <f ca="1">Datos!G835</f>
        <v/>
      </c>
      <c r="J55" s="591" t="str">
        <f ca="1">Datos!H835</f>
        <v/>
      </c>
      <c r="K55" s="454"/>
      <c r="L55" s="426"/>
    </row>
    <row r="56" spans="1:12" s="346" customFormat="1" ht="15" customHeight="1" x14ac:dyDescent="0.3">
      <c r="A56" s="485"/>
      <c r="B56" s="492"/>
      <c r="C56" s="363"/>
      <c r="E56" s="578"/>
      <c r="F56" s="572"/>
      <c r="G56" s="589"/>
      <c r="H56" s="4"/>
      <c r="I56" s="750" t="str">
        <f ca="1">Datos!G836</f>
        <v/>
      </c>
      <c r="J56" s="591" t="str">
        <f ca="1">Datos!H836</f>
        <v/>
      </c>
      <c r="K56" s="454"/>
      <c r="L56" s="426"/>
    </row>
    <row r="57" spans="1:12" s="346" customFormat="1" ht="15" customHeight="1" x14ac:dyDescent="0.3">
      <c r="A57" s="485"/>
      <c r="B57" s="492"/>
      <c r="C57" s="363"/>
      <c r="E57" s="586"/>
      <c r="F57" s="572"/>
      <c r="G57" s="589"/>
      <c r="H57" s="4"/>
      <c r="I57" s="750" t="str">
        <f ca="1">Datos!G837</f>
        <v/>
      </c>
      <c r="J57" s="591" t="str">
        <f ca="1">Datos!H837</f>
        <v/>
      </c>
      <c r="K57" s="454"/>
      <c r="L57" s="426"/>
    </row>
    <row r="58" spans="1:12" s="346" customFormat="1" ht="15" customHeight="1" x14ac:dyDescent="0.3">
      <c r="A58" s="485"/>
      <c r="B58" s="492"/>
      <c r="C58" s="363"/>
      <c r="E58" s="578"/>
      <c r="F58" s="572"/>
      <c r="G58" s="589"/>
      <c r="H58" s="4"/>
      <c r="I58" s="750" t="str">
        <f ca="1">Datos!G838</f>
        <v/>
      </c>
      <c r="J58" s="591" t="str">
        <f ca="1">Datos!H838</f>
        <v/>
      </c>
      <c r="K58" s="454"/>
      <c r="L58" s="426"/>
    </row>
    <row r="59" spans="1:12" s="346" customFormat="1" ht="15" customHeight="1" x14ac:dyDescent="0.3">
      <c r="A59" s="485"/>
      <c r="B59" s="492"/>
      <c r="C59" s="363"/>
      <c r="E59" s="586"/>
      <c r="F59" s="572"/>
      <c r="G59" s="589"/>
      <c r="H59" s="4"/>
      <c r="I59" s="750" t="str">
        <f ca="1">Datos!G839</f>
        <v/>
      </c>
      <c r="J59" s="591" t="str">
        <f ca="1">Datos!H839</f>
        <v/>
      </c>
      <c r="K59" s="454"/>
      <c r="L59" s="426"/>
    </row>
    <row r="60" spans="1:12" s="346" customFormat="1" ht="15" customHeight="1" x14ac:dyDescent="0.3">
      <c r="A60" s="485"/>
      <c r="B60" s="492"/>
      <c r="C60" s="363"/>
      <c r="E60" s="578"/>
      <c r="F60" s="572"/>
      <c r="G60" s="589"/>
      <c r="H60" s="4"/>
      <c r="I60" s="750" t="str">
        <f ca="1">Datos!G840</f>
        <v/>
      </c>
      <c r="J60" s="591" t="str">
        <f ca="1">Datos!H840</f>
        <v/>
      </c>
      <c r="K60" s="454"/>
      <c r="L60" s="426"/>
    </row>
    <row r="61" spans="1:12" s="346" customFormat="1" ht="15" customHeight="1" x14ac:dyDescent="0.3">
      <c r="A61" s="485"/>
      <c r="B61" s="492"/>
      <c r="C61" s="363"/>
      <c r="E61" s="586"/>
      <c r="F61" s="572"/>
      <c r="G61" s="589"/>
      <c r="H61" s="4"/>
      <c r="I61" s="750" t="str">
        <f ca="1">Datos!G841</f>
        <v/>
      </c>
      <c r="J61" s="591" t="str">
        <f ca="1">Datos!H841</f>
        <v/>
      </c>
      <c r="K61" s="454"/>
      <c r="L61" s="426"/>
    </row>
    <row r="62" spans="1:12" s="346" customFormat="1" ht="15" customHeight="1" x14ac:dyDescent="0.3">
      <c r="A62" s="485"/>
      <c r="B62" s="492"/>
      <c r="C62" s="363"/>
      <c r="E62" s="578"/>
      <c r="F62" s="572"/>
      <c r="G62" s="589"/>
      <c r="H62" s="4"/>
      <c r="I62" s="750" t="str">
        <f ca="1">Datos!G842</f>
        <v/>
      </c>
      <c r="J62" s="591" t="str">
        <f ca="1">Datos!H842</f>
        <v/>
      </c>
      <c r="K62" s="454"/>
      <c r="L62" s="426"/>
    </row>
    <row r="63" spans="1:12" s="346" customFormat="1" ht="15" customHeight="1" x14ac:dyDescent="0.3">
      <c r="A63" s="485"/>
      <c r="B63" s="492"/>
      <c r="C63" s="363"/>
      <c r="E63" s="586"/>
      <c r="F63" s="572"/>
      <c r="G63" s="589"/>
      <c r="H63" s="4"/>
      <c r="I63" s="750" t="str">
        <f ca="1">Datos!G843</f>
        <v/>
      </c>
      <c r="J63" s="591" t="str">
        <f ca="1">Datos!H843</f>
        <v/>
      </c>
      <c r="K63" s="454"/>
      <c r="L63" s="426"/>
    </row>
    <row r="64" spans="1:12" s="346" customFormat="1" ht="15" customHeight="1" x14ac:dyDescent="0.3">
      <c r="A64" s="485"/>
      <c r="B64" s="492"/>
      <c r="C64" s="363"/>
      <c r="E64" s="578"/>
      <c r="F64" s="572"/>
      <c r="G64" s="589"/>
      <c r="H64" s="4"/>
      <c r="I64" s="750" t="str">
        <f ca="1">Datos!G844</f>
        <v/>
      </c>
      <c r="J64" s="591" t="str">
        <f ca="1">Datos!H844</f>
        <v/>
      </c>
      <c r="K64" s="454"/>
      <c r="L64" s="426"/>
    </row>
    <row r="65" spans="1:12" s="346" customFormat="1" ht="15" customHeight="1" x14ac:dyDescent="0.3">
      <c r="A65" s="485"/>
      <c r="B65" s="492"/>
      <c r="C65" s="363"/>
      <c r="E65" s="586"/>
      <c r="F65" s="572"/>
      <c r="G65" s="589"/>
      <c r="H65" s="4"/>
      <c r="I65" s="750" t="str">
        <f ca="1">Datos!G845</f>
        <v/>
      </c>
      <c r="J65" s="591" t="str">
        <f ca="1">Datos!H845</f>
        <v/>
      </c>
      <c r="K65" s="454"/>
      <c r="L65" s="426"/>
    </row>
    <row r="66" spans="1:12" s="346" customFormat="1" ht="15" customHeight="1" x14ac:dyDescent="0.3">
      <c r="A66" s="485"/>
      <c r="B66" s="492"/>
      <c r="C66" s="363"/>
      <c r="E66" s="578"/>
      <c r="F66" s="572"/>
      <c r="G66" s="589"/>
      <c r="H66" s="4"/>
      <c r="I66" s="750" t="str">
        <f ca="1">Datos!G846</f>
        <v/>
      </c>
      <c r="J66" s="591" t="str">
        <f ca="1">Datos!H846</f>
        <v/>
      </c>
      <c r="K66" s="454"/>
      <c r="L66" s="426"/>
    </row>
    <row r="67" spans="1:12" s="346" customFormat="1" ht="15" customHeight="1" x14ac:dyDescent="0.3">
      <c r="A67" s="485"/>
      <c r="B67" s="492"/>
      <c r="C67" s="363"/>
      <c r="E67" s="586"/>
      <c r="F67" s="572"/>
      <c r="G67" s="589"/>
      <c r="H67" s="4"/>
      <c r="I67" s="750" t="str">
        <f ca="1">Datos!G847</f>
        <v/>
      </c>
      <c r="J67" s="591" t="str">
        <f ca="1">Datos!H847</f>
        <v/>
      </c>
      <c r="K67" s="454"/>
      <c r="L67" s="426"/>
    </row>
    <row r="68" spans="1:12" s="346" customFormat="1" ht="15" customHeight="1" x14ac:dyDescent="0.3">
      <c r="A68" s="485"/>
      <c r="B68" s="492"/>
      <c r="C68" s="363"/>
      <c r="E68" s="578"/>
      <c r="F68" s="572"/>
      <c r="G68" s="589"/>
      <c r="H68" s="4"/>
      <c r="I68" s="750" t="str">
        <f ca="1">Datos!G848</f>
        <v/>
      </c>
      <c r="J68" s="591" t="str">
        <f ca="1">Datos!H848</f>
        <v/>
      </c>
      <c r="K68" s="454"/>
      <c r="L68" s="426"/>
    </row>
    <row r="69" spans="1:12" s="346" customFormat="1" ht="15" customHeight="1" x14ac:dyDescent="0.3">
      <c r="A69" s="485"/>
      <c r="B69" s="492"/>
      <c r="C69" s="363"/>
      <c r="E69" s="586"/>
      <c r="F69" s="572"/>
      <c r="G69" s="589"/>
      <c r="H69" s="4"/>
      <c r="I69" s="750" t="str">
        <f ca="1">Datos!G849</f>
        <v/>
      </c>
      <c r="J69" s="591" t="str">
        <f ca="1">Datos!H849</f>
        <v/>
      </c>
      <c r="K69" s="454"/>
      <c r="L69" s="426"/>
    </row>
    <row r="70" spans="1:12" s="346" customFormat="1" ht="15" customHeight="1" x14ac:dyDescent="0.3">
      <c r="A70" s="485"/>
      <c r="B70" s="492"/>
      <c r="C70" s="363"/>
      <c r="E70" s="578"/>
      <c r="F70" s="572"/>
      <c r="G70" s="589"/>
      <c r="H70" s="4"/>
      <c r="I70" s="750" t="str">
        <f ca="1">Datos!G850</f>
        <v/>
      </c>
      <c r="J70" s="591" t="str">
        <f ca="1">Datos!H850</f>
        <v/>
      </c>
      <c r="K70" s="454"/>
      <c r="L70" s="426"/>
    </row>
    <row r="71" spans="1:12" s="346" customFormat="1" ht="15" customHeight="1" x14ac:dyDescent="0.3">
      <c r="A71" s="485"/>
      <c r="B71" s="492"/>
      <c r="C71" s="363"/>
      <c r="E71" s="586"/>
      <c r="F71" s="572"/>
      <c r="G71" s="589"/>
      <c r="H71" s="4"/>
      <c r="I71" s="750" t="str">
        <f ca="1">Datos!G851</f>
        <v/>
      </c>
      <c r="J71" s="591" t="str">
        <f ca="1">Datos!H851</f>
        <v/>
      </c>
      <c r="K71" s="454"/>
      <c r="L71" s="426"/>
    </row>
    <row r="72" spans="1:12" s="346" customFormat="1" ht="15" customHeight="1" x14ac:dyDescent="0.3">
      <c r="A72" s="485"/>
      <c r="B72" s="492"/>
      <c r="C72" s="363"/>
      <c r="E72" s="578"/>
      <c r="F72" s="572"/>
      <c r="G72" s="589"/>
      <c r="H72" s="4"/>
      <c r="I72" s="750" t="str">
        <f ca="1">Datos!G852</f>
        <v/>
      </c>
      <c r="J72" s="591" t="str">
        <f ca="1">Datos!H852</f>
        <v/>
      </c>
      <c r="K72" s="454"/>
      <c r="L72" s="426"/>
    </row>
    <row r="73" spans="1:12" s="346" customFormat="1" ht="15" customHeight="1" x14ac:dyDescent="0.3">
      <c r="A73" s="485"/>
      <c r="B73" s="492"/>
      <c r="C73" s="363"/>
      <c r="E73" s="586"/>
      <c r="F73" s="572"/>
      <c r="G73" s="589"/>
      <c r="H73" s="4"/>
      <c r="I73" s="750" t="str">
        <f ca="1">Datos!G853</f>
        <v/>
      </c>
      <c r="J73" s="591" t="str">
        <f ca="1">Datos!H853</f>
        <v/>
      </c>
      <c r="K73" s="454"/>
      <c r="L73" s="426"/>
    </row>
    <row r="74" spans="1:12" s="346" customFormat="1" ht="15" customHeight="1" x14ac:dyDescent="0.3">
      <c r="A74" s="485"/>
      <c r="B74" s="492"/>
      <c r="C74" s="363"/>
      <c r="E74" s="578"/>
      <c r="F74" s="572"/>
      <c r="G74" s="589"/>
      <c r="H74" s="4"/>
      <c r="I74" s="750" t="str">
        <f ca="1">Datos!G854</f>
        <v/>
      </c>
      <c r="J74" s="591" t="str">
        <f ca="1">Datos!H854</f>
        <v/>
      </c>
      <c r="K74" s="454"/>
      <c r="L74" s="426"/>
    </row>
    <row r="75" spans="1:12" s="346" customFormat="1" ht="15" customHeight="1" x14ac:dyDescent="0.3">
      <c r="A75" s="485"/>
      <c r="B75" s="492"/>
      <c r="C75" s="363"/>
      <c r="E75" s="586"/>
      <c r="F75" s="572"/>
      <c r="G75" s="589"/>
      <c r="H75" s="4"/>
      <c r="I75" s="750" t="str">
        <f ca="1">Datos!G855</f>
        <v/>
      </c>
      <c r="J75" s="591" t="str">
        <f ca="1">Datos!H855</f>
        <v/>
      </c>
      <c r="K75" s="454"/>
      <c r="L75" s="426"/>
    </row>
    <row r="76" spans="1:12" s="346" customFormat="1" ht="15" customHeight="1" x14ac:dyDescent="0.3">
      <c r="A76" s="485"/>
      <c r="B76" s="492"/>
      <c r="C76" s="363"/>
      <c r="E76" s="578"/>
      <c r="F76" s="572"/>
      <c r="G76" s="589"/>
      <c r="H76" s="4"/>
      <c r="I76" s="750" t="str">
        <f ca="1">Datos!G856</f>
        <v/>
      </c>
      <c r="J76" s="591" t="str">
        <f ca="1">Datos!H856</f>
        <v/>
      </c>
      <c r="K76" s="454"/>
      <c r="L76" s="426"/>
    </row>
    <row r="77" spans="1:12" s="346" customFormat="1" ht="15" customHeight="1" x14ac:dyDescent="0.3">
      <c r="A77" s="485"/>
      <c r="B77" s="492"/>
      <c r="C77" s="363"/>
      <c r="J77" s="455">
        <f ca="1">SUM(J27:J76)</f>
        <v>0</v>
      </c>
      <c r="K77" s="454"/>
      <c r="L77" s="426"/>
    </row>
    <row r="78" spans="1:12" s="346" customFormat="1" ht="17.25" customHeight="1" x14ac:dyDescent="0.3">
      <c r="A78" s="485"/>
      <c r="B78" s="492"/>
      <c r="C78" s="363"/>
      <c r="E78" s="1071" t="s">
        <v>1552</v>
      </c>
      <c r="F78" s="1071"/>
      <c r="G78" s="1071"/>
      <c r="H78" s="1071"/>
      <c r="I78" s="1071"/>
      <c r="J78" s="1071"/>
      <c r="K78" s="1071"/>
      <c r="L78" s="426"/>
    </row>
    <row r="79" spans="1:12" s="346" customFormat="1" ht="17.25" customHeight="1" x14ac:dyDescent="0.3">
      <c r="A79" s="485"/>
      <c r="B79" s="492"/>
      <c r="C79" s="363"/>
      <c r="E79" s="1071"/>
      <c r="F79" s="1071"/>
      <c r="G79" s="1071"/>
      <c r="H79" s="1071"/>
      <c r="I79" s="1071"/>
      <c r="J79" s="1071"/>
      <c r="K79" s="1071"/>
      <c r="L79" s="426"/>
    </row>
    <row r="80" spans="1:12" s="346" customFormat="1" ht="22.5" customHeight="1" x14ac:dyDescent="0.3">
      <c r="A80" s="485"/>
      <c r="B80" s="492"/>
      <c r="C80" s="363"/>
      <c r="E80" s="1071"/>
      <c r="F80" s="1071"/>
      <c r="G80" s="1071"/>
      <c r="H80" s="1071"/>
      <c r="I80" s="1071"/>
      <c r="J80" s="1071"/>
      <c r="K80" s="1071"/>
    </row>
    <row r="81" spans="1:52" s="346" customFormat="1" ht="17.25" customHeight="1" x14ac:dyDescent="0.3">
      <c r="A81" s="485"/>
      <c r="B81" s="492"/>
      <c r="C81" s="363"/>
      <c r="E81" s="1051" t="s">
        <v>1592</v>
      </c>
      <c r="F81" s="1051"/>
      <c r="G81" s="1051"/>
      <c r="H81" s="1051"/>
      <c r="I81" s="1051"/>
      <c r="J81" s="1051"/>
      <c r="K81" s="1051"/>
    </row>
    <row r="82" spans="1:52" s="346" customFormat="1" x14ac:dyDescent="0.3">
      <c r="A82" s="485"/>
      <c r="B82" s="492"/>
      <c r="C82" s="363"/>
      <c r="E82" s="1051"/>
      <c r="F82" s="1051"/>
      <c r="G82" s="1051"/>
      <c r="H82" s="1051"/>
      <c r="I82" s="1051"/>
      <c r="J82" s="1051"/>
      <c r="K82" s="1051"/>
    </row>
    <row r="83" spans="1:52" s="346" customFormat="1" x14ac:dyDescent="0.3">
      <c r="A83" s="485"/>
      <c r="B83" s="492"/>
      <c r="C83" s="363"/>
      <c r="E83" s="1051" t="s">
        <v>1593</v>
      </c>
      <c r="F83" s="1051"/>
      <c r="G83" s="1051"/>
      <c r="H83" s="1051"/>
      <c r="I83" s="1051"/>
      <c r="J83" s="1051"/>
      <c r="K83" s="1051"/>
    </row>
    <row r="84" spans="1:52" s="346" customFormat="1" x14ac:dyDescent="0.3">
      <c r="A84" s="485"/>
      <c r="B84" s="492"/>
      <c r="C84" s="363"/>
      <c r="E84" s="1051"/>
      <c r="F84" s="1051"/>
      <c r="G84" s="1051"/>
      <c r="H84" s="1051"/>
      <c r="I84" s="1051"/>
      <c r="J84" s="1051"/>
      <c r="K84" s="1051"/>
    </row>
    <row r="85" spans="1:52" s="346" customFormat="1" x14ac:dyDescent="0.3">
      <c r="A85" s="485"/>
      <c r="B85" s="492"/>
      <c r="C85" s="363"/>
      <c r="E85" s="1146" t="s">
        <v>1591</v>
      </c>
      <c r="F85" s="1146"/>
      <c r="G85" s="938"/>
      <c r="H85" s="938"/>
      <c r="I85" s="938"/>
      <c r="J85" s="939"/>
      <c r="K85" s="939"/>
    </row>
    <row r="86" spans="1:52" s="346" customFormat="1" ht="17.25" customHeight="1" x14ac:dyDescent="0.3">
      <c r="A86" s="485"/>
      <c r="B86" s="492"/>
      <c r="C86" s="363"/>
      <c r="E86" s="1071" t="s">
        <v>1551</v>
      </c>
      <c r="F86" s="1071"/>
      <c r="G86" s="1071"/>
      <c r="H86" s="1071"/>
      <c r="I86" s="1071"/>
      <c r="J86" s="1071"/>
      <c r="K86" s="1071"/>
    </row>
    <row r="87" spans="1:52" s="346" customFormat="1" ht="13.5" customHeight="1" x14ac:dyDescent="0.3">
      <c r="A87" s="485"/>
      <c r="B87" s="492"/>
      <c r="C87" s="363"/>
      <c r="E87" s="1071"/>
      <c r="F87" s="1071"/>
      <c r="G87" s="1071"/>
      <c r="H87" s="1071"/>
      <c r="I87" s="1071"/>
      <c r="J87" s="1071"/>
      <c r="K87" s="1071"/>
    </row>
    <row r="88" spans="1:52" s="346" customFormat="1" ht="17.25" customHeight="1" x14ac:dyDescent="0.3">
      <c r="A88" s="485"/>
      <c r="B88" s="492"/>
      <c r="C88" s="363"/>
      <c r="E88" s="1145" t="s">
        <v>1520</v>
      </c>
      <c r="F88" s="1145"/>
      <c r="G88" s="892"/>
      <c r="H88" s="892"/>
      <c r="I88" s="892"/>
      <c r="J88" s="892"/>
      <c r="K88" s="892"/>
    </row>
    <row r="89" spans="1:52" s="346" customFormat="1" ht="17.25" customHeight="1" x14ac:dyDescent="0.3">
      <c r="A89" s="485"/>
      <c r="B89" s="492"/>
      <c r="C89" s="363"/>
      <c r="E89" s="1071" t="s">
        <v>1298</v>
      </c>
      <c r="F89" s="1071"/>
      <c r="G89" s="1071"/>
      <c r="H89" s="1071"/>
      <c r="I89" s="1071"/>
      <c r="J89" s="1071"/>
      <c r="K89" s="1071"/>
    </row>
    <row r="90" spans="1:52" s="346" customFormat="1" ht="17.25" customHeight="1" x14ac:dyDescent="0.3">
      <c r="A90" s="485"/>
      <c r="B90" s="492"/>
      <c r="C90" s="363"/>
      <c r="E90" s="1071"/>
      <c r="F90" s="1071"/>
      <c r="G90" s="1071"/>
      <c r="H90" s="1071"/>
      <c r="I90" s="1071"/>
      <c r="J90" s="1071"/>
      <c r="K90" s="1071"/>
    </row>
    <row r="91" spans="1:52" s="346" customFormat="1" ht="17.25" customHeight="1" x14ac:dyDescent="0.3">
      <c r="A91" s="372"/>
      <c r="B91" s="492"/>
      <c r="C91" s="363"/>
      <c r="D91" s="356"/>
      <c r="E91" s="581" t="s">
        <v>1553</v>
      </c>
      <c r="F91" s="567"/>
      <c r="G91" s="567"/>
      <c r="H91" s="567"/>
      <c r="I91" s="567"/>
      <c r="J91" s="567"/>
      <c r="K91" s="567"/>
      <c r="L91" s="431"/>
      <c r="M91" s="431"/>
      <c r="AR91" s="431"/>
      <c r="AS91" s="431"/>
      <c r="AT91" s="431"/>
      <c r="AU91" s="431"/>
      <c r="AV91" s="431"/>
      <c r="AW91" s="431"/>
      <c r="AX91" s="431"/>
      <c r="AY91" s="431"/>
      <c r="AZ91" s="431"/>
    </row>
    <row r="92" spans="1:52" s="346" customFormat="1" ht="15" customHeight="1" x14ac:dyDescent="0.3">
      <c r="A92" s="485"/>
      <c r="B92" s="492"/>
      <c r="C92" s="363"/>
    </row>
    <row r="93" spans="1:52" s="426" customFormat="1" ht="15" customHeight="1" x14ac:dyDescent="0.3">
      <c r="A93" s="489"/>
      <c r="B93" s="492"/>
      <c r="C93" s="363"/>
      <c r="D93" s="571" t="s">
        <v>703</v>
      </c>
      <c r="E93" s="571"/>
      <c r="F93" s="571"/>
      <c r="G93" s="571"/>
      <c r="H93" s="571"/>
      <c r="I93" s="571"/>
      <c r="J93" s="571"/>
      <c r="K93" s="571"/>
      <c r="L93" s="571"/>
      <c r="M93" s="346"/>
      <c r="N93" s="449"/>
      <c r="O93" s="443"/>
      <c r="P93" s="443"/>
      <c r="Q93" s="367"/>
    </row>
    <row r="94" spans="1:52" s="426" customFormat="1" ht="15" customHeight="1" x14ac:dyDescent="0.3">
      <c r="A94" s="392"/>
      <c r="B94" s="493"/>
      <c r="C94" s="363"/>
      <c r="D94" s="451"/>
      <c r="M94" s="346"/>
    </row>
    <row r="95" spans="1:52" s="346" customFormat="1" ht="15" customHeight="1" x14ac:dyDescent="0.3">
      <c r="A95" s="485"/>
      <c r="B95" s="492"/>
      <c r="C95" s="363"/>
      <c r="D95" s="361"/>
      <c r="E95" s="1046" t="s">
        <v>1299</v>
      </c>
      <c r="F95" s="1046"/>
      <c r="G95" s="1046"/>
      <c r="H95" s="1046"/>
      <c r="I95" s="1046"/>
      <c r="J95" s="1046"/>
      <c r="K95" s="1046"/>
      <c r="L95" s="456"/>
    </row>
    <row r="96" spans="1:52" s="346" customFormat="1" ht="17.25" customHeight="1" x14ac:dyDescent="0.3">
      <c r="A96" s="485"/>
      <c r="B96" s="492"/>
      <c r="C96" s="363"/>
      <c r="D96" s="509"/>
      <c r="E96" s="1046"/>
      <c r="F96" s="1046"/>
      <c r="G96" s="1046"/>
      <c r="H96" s="1046"/>
      <c r="I96" s="1046"/>
      <c r="J96" s="1046"/>
      <c r="K96" s="1046"/>
      <c r="L96" s="456"/>
      <c r="M96" s="450"/>
    </row>
    <row r="97" spans="1:11" s="346" customFormat="1" ht="15" customHeight="1" x14ac:dyDescent="0.3">
      <c r="A97" s="485"/>
      <c r="B97" s="492"/>
      <c r="C97" s="363"/>
      <c r="D97" s="1158" t="s">
        <v>1554</v>
      </c>
      <c r="E97" s="1158"/>
      <c r="F97" s="1158"/>
      <c r="G97" s="1158"/>
      <c r="H97" s="1158"/>
      <c r="I97" s="1158"/>
      <c r="J97" s="1158"/>
      <c r="K97" s="1158"/>
    </row>
    <row r="98" spans="1:11" s="346" customFormat="1" ht="17.25" customHeight="1" x14ac:dyDescent="0.3">
      <c r="A98" s="485"/>
      <c r="B98" s="492"/>
      <c r="C98" s="363"/>
      <c r="D98" s="1158"/>
      <c r="E98" s="1158"/>
      <c r="F98" s="1158"/>
      <c r="G98" s="1158"/>
      <c r="H98" s="1158"/>
      <c r="I98" s="1158"/>
      <c r="J98" s="1158"/>
      <c r="K98" s="1158"/>
    </row>
    <row r="99" spans="1:11" s="346" customFormat="1" ht="17.25" customHeight="1" x14ac:dyDescent="0.3">
      <c r="A99" s="485"/>
      <c r="B99" s="492"/>
      <c r="C99" s="363"/>
      <c r="D99" s="1158" t="s">
        <v>709</v>
      </c>
      <c r="E99" s="1158"/>
      <c r="F99" s="1158"/>
      <c r="G99" s="1158"/>
      <c r="H99" s="1158"/>
      <c r="I99" s="1158"/>
      <c r="J99" s="1158"/>
      <c r="K99" s="1158"/>
    </row>
    <row r="100" spans="1:11" s="346" customFormat="1" ht="15" customHeight="1" x14ac:dyDescent="0.3">
      <c r="A100" s="485"/>
      <c r="B100" s="492"/>
      <c r="C100" s="363"/>
      <c r="D100" s="1158"/>
      <c r="E100" s="1158"/>
      <c r="F100" s="1158"/>
      <c r="G100" s="1158"/>
      <c r="H100" s="1158"/>
      <c r="I100" s="1158"/>
      <c r="J100" s="1158"/>
      <c r="K100" s="1158"/>
    </row>
    <row r="101" spans="1:11" s="346" customFormat="1" ht="15" customHeight="1" x14ac:dyDescent="0.3">
      <c r="A101" s="485"/>
      <c r="B101" s="492"/>
      <c r="C101" s="363"/>
      <c r="E101" s="370"/>
      <c r="F101" s="370"/>
      <c r="G101" s="370"/>
      <c r="H101" s="370"/>
      <c r="I101" s="370"/>
      <c r="J101" s="370"/>
      <c r="K101" s="370"/>
    </row>
    <row r="102" spans="1:11" s="346" customFormat="1" ht="15" customHeight="1" x14ac:dyDescent="0.3">
      <c r="A102" s="485"/>
      <c r="B102" s="492"/>
      <c r="C102" s="363"/>
      <c r="E102" s="1147" t="s">
        <v>837</v>
      </c>
      <c r="F102" s="1074" t="s">
        <v>985</v>
      </c>
      <c r="G102" s="1156" t="s">
        <v>984</v>
      </c>
      <c r="H102" s="1074" t="s">
        <v>343</v>
      </c>
      <c r="I102" s="1151" t="str">
        <f>IF('1.Datos generales municipio'!$F$7&lt;2021,"Factor Mix eléc.(3) kg CO2/kWh","Factor Mix eléc.(3) kg CO2e/kWh")</f>
        <v>Factor Mix eléc.(3) kg CO2/kWh</v>
      </c>
      <c r="J102" s="1153" t="str">
        <f>IF('1.Datos generales municipio'!$F$7&lt;2021,"Emisiones (4) kg CO2","Emisiones (4) kg CO2e")</f>
        <v>Emisiones (4) kg CO2</v>
      </c>
    </row>
    <row r="103" spans="1:11" s="346" customFormat="1" ht="15" customHeight="1" x14ac:dyDescent="0.3">
      <c r="A103" s="485"/>
      <c r="B103" s="492"/>
      <c r="C103" s="363"/>
      <c r="E103" s="1148"/>
      <c r="F103" s="1076"/>
      <c r="G103" s="1157"/>
      <c r="H103" s="1076"/>
      <c r="I103" s="1152"/>
      <c r="J103" s="1154"/>
    </row>
    <row r="104" spans="1:11" s="346" customFormat="1" ht="15" customHeight="1" x14ac:dyDescent="0.3">
      <c r="A104" s="485"/>
      <c r="B104" s="492"/>
      <c r="C104" s="363"/>
      <c r="E104" s="578"/>
      <c r="F104" s="572"/>
      <c r="G104" s="589"/>
      <c r="H104" s="3"/>
      <c r="I104" s="750" t="str">
        <f ca="1">Datos!G1101</f>
        <v/>
      </c>
      <c r="J104" s="592" t="str">
        <f ca="1">Datos!H1101</f>
        <v/>
      </c>
    </row>
    <row r="105" spans="1:11" s="346" customFormat="1" ht="15" customHeight="1" x14ac:dyDescent="0.3">
      <c r="A105" s="485"/>
      <c r="B105" s="492"/>
      <c r="C105" s="363"/>
      <c r="E105" s="578"/>
      <c r="F105" s="572"/>
      <c r="G105" s="589"/>
      <c r="H105" s="3"/>
      <c r="I105" s="750" t="str">
        <f ca="1">Datos!G1102</f>
        <v/>
      </c>
      <c r="J105" s="591" t="str">
        <f ca="1">Datos!H1102</f>
        <v/>
      </c>
    </row>
    <row r="106" spans="1:11" s="346" customFormat="1" ht="15" customHeight="1" x14ac:dyDescent="0.3">
      <c r="A106" s="374"/>
      <c r="B106" s="492"/>
      <c r="C106" s="363"/>
      <c r="E106" s="578"/>
      <c r="F106" s="572"/>
      <c r="G106" s="589"/>
      <c r="H106" s="4"/>
      <c r="I106" s="750" t="str">
        <f ca="1">Datos!G1103</f>
        <v/>
      </c>
      <c r="J106" s="591" t="str">
        <f ca="1">Datos!H1103</f>
        <v/>
      </c>
    </row>
    <row r="107" spans="1:11" s="346" customFormat="1" ht="15" customHeight="1" x14ac:dyDescent="0.3">
      <c r="A107" s="374"/>
      <c r="B107" s="492"/>
      <c r="C107" s="363"/>
      <c r="E107" s="578"/>
      <c r="F107" s="572"/>
      <c r="G107" s="589"/>
      <c r="H107" s="4"/>
      <c r="I107" s="750" t="str">
        <f ca="1">Datos!G1104</f>
        <v/>
      </c>
      <c r="J107" s="591" t="str">
        <f ca="1">Datos!H1104</f>
        <v/>
      </c>
    </row>
    <row r="108" spans="1:11" s="346" customFormat="1" ht="15" customHeight="1" x14ac:dyDescent="0.3">
      <c r="A108" s="374"/>
      <c r="B108" s="492"/>
      <c r="C108" s="363"/>
      <c r="E108" s="578"/>
      <c r="F108" s="572"/>
      <c r="G108" s="589"/>
      <c r="H108" s="4"/>
      <c r="I108" s="750" t="str">
        <f ca="1">Datos!G1105</f>
        <v/>
      </c>
      <c r="J108" s="591" t="str">
        <f ca="1">Datos!H1105</f>
        <v/>
      </c>
    </row>
    <row r="109" spans="1:11" s="346" customFormat="1" ht="15" customHeight="1" x14ac:dyDescent="0.3">
      <c r="A109" s="372"/>
      <c r="B109" s="492"/>
      <c r="C109" s="363"/>
      <c r="E109" s="578"/>
      <c r="F109" s="572"/>
      <c r="G109" s="589"/>
      <c r="H109" s="4"/>
      <c r="I109" s="750" t="str">
        <f ca="1">Datos!G1106</f>
        <v/>
      </c>
      <c r="J109" s="591" t="str">
        <f ca="1">Datos!H1106</f>
        <v/>
      </c>
    </row>
    <row r="110" spans="1:11" s="346" customFormat="1" ht="15" customHeight="1" x14ac:dyDescent="0.3">
      <c r="A110" s="486"/>
      <c r="B110" s="494"/>
      <c r="C110" s="367"/>
      <c r="E110" s="578"/>
      <c r="F110" s="572"/>
      <c r="G110" s="589"/>
      <c r="H110" s="4"/>
      <c r="I110" s="750" t="str">
        <f ca="1">Datos!G1107</f>
        <v/>
      </c>
      <c r="J110" s="591" t="str">
        <f ca="1">Datos!H1107</f>
        <v/>
      </c>
    </row>
    <row r="111" spans="1:11" s="346" customFormat="1" ht="15" customHeight="1" x14ac:dyDescent="0.3">
      <c r="A111" s="486"/>
      <c r="B111" s="494"/>
      <c r="C111" s="367"/>
      <c r="E111" s="578"/>
      <c r="F111" s="572"/>
      <c r="G111" s="589"/>
      <c r="H111" s="4"/>
      <c r="I111" s="750" t="str">
        <f ca="1">Datos!G1108</f>
        <v/>
      </c>
      <c r="J111" s="591" t="str">
        <f ca="1">Datos!H1108</f>
        <v/>
      </c>
    </row>
    <row r="112" spans="1:11" s="346" customFormat="1" ht="15" customHeight="1" x14ac:dyDescent="0.3">
      <c r="A112" s="486"/>
      <c r="B112" s="494"/>
      <c r="C112" s="367"/>
      <c r="E112" s="578"/>
      <c r="F112" s="572"/>
      <c r="G112" s="589"/>
      <c r="H112" s="4"/>
      <c r="I112" s="750" t="str">
        <f ca="1">Datos!G1109</f>
        <v/>
      </c>
      <c r="J112" s="591" t="str">
        <f ca="1">Datos!H1109</f>
        <v/>
      </c>
    </row>
    <row r="113" spans="1:12" s="346" customFormat="1" ht="15" customHeight="1" x14ac:dyDescent="0.3">
      <c r="A113" s="486"/>
      <c r="B113" s="494"/>
      <c r="C113" s="367"/>
      <c r="E113" s="578"/>
      <c r="F113" s="572"/>
      <c r="G113" s="589"/>
      <c r="H113" s="4"/>
      <c r="I113" s="750" t="str">
        <f ca="1">Datos!G1110</f>
        <v/>
      </c>
      <c r="J113" s="591" t="str">
        <f ca="1">Datos!H1110</f>
        <v/>
      </c>
    </row>
    <row r="114" spans="1:12" s="346" customFormat="1" ht="15" customHeight="1" x14ac:dyDescent="0.3">
      <c r="A114" s="486"/>
      <c r="B114" s="494"/>
      <c r="C114" s="367"/>
      <c r="E114" s="578"/>
      <c r="F114" s="572"/>
      <c r="G114" s="589"/>
      <c r="H114" s="4"/>
      <c r="I114" s="750" t="str">
        <f ca="1">Datos!G1111</f>
        <v/>
      </c>
      <c r="J114" s="591" t="str">
        <f ca="1">Datos!H1111</f>
        <v/>
      </c>
    </row>
    <row r="115" spans="1:12" s="346" customFormat="1" ht="15" customHeight="1" x14ac:dyDescent="0.3">
      <c r="A115" s="486"/>
      <c r="B115" s="494"/>
      <c r="C115" s="367"/>
      <c r="E115" s="578"/>
      <c r="F115" s="572"/>
      <c r="G115" s="589"/>
      <c r="H115" s="4"/>
      <c r="I115" s="750" t="str">
        <f ca="1">Datos!G1112</f>
        <v/>
      </c>
      <c r="J115" s="591" t="str">
        <f ca="1">Datos!H1112</f>
        <v/>
      </c>
    </row>
    <row r="116" spans="1:12" s="346" customFormat="1" ht="15" customHeight="1" x14ac:dyDescent="0.3">
      <c r="A116" s="486"/>
      <c r="B116" s="494"/>
      <c r="C116" s="367"/>
      <c r="E116" s="578"/>
      <c r="F116" s="572"/>
      <c r="G116" s="589"/>
      <c r="H116" s="4"/>
      <c r="I116" s="750" t="str">
        <f ca="1">Datos!G1113</f>
        <v/>
      </c>
      <c r="J116" s="591" t="str">
        <f ca="1">Datos!H1113</f>
        <v/>
      </c>
    </row>
    <row r="117" spans="1:12" s="346" customFormat="1" ht="15" customHeight="1" x14ac:dyDescent="0.3">
      <c r="A117" s="486"/>
      <c r="B117" s="494"/>
      <c r="C117" s="367"/>
      <c r="E117" s="578"/>
      <c r="F117" s="572"/>
      <c r="G117" s="589"/>
      <c r="H117" s="4"/>
      <c r="I117" s="750" t="str">
        <f ca="1">Datos!G1114</f>
        <v/>
      </c>
      <c r="J117" s="591" t="str">
        <f ca="1">Datos!H1114</f>
        <v/>
      </c>
    </row>
    <row r="118" spans="1:12" s="346" customFormat="1" ht="15" customHeight="1" x14ac:dyDescent="0.3">
      <c r="A118" s="486"/>
      <c r="B118" s="494"/>
      <c r="C118" s="367"/>
      <c r="E118" s="578"/>
      <c r="F118" s="572"/>
      <c r="G118" s="589"/>
      <c r="H118" s="4"/>
      <c r="I118" s="750" t="str">
        <f ca="1">Datos!G1115</f>
        <v/>
      </c>
      <c r="J118" s="591" t="str">
        <f ca="1">Datos!H1115</f>
        <v/>
      </c>
    </row>
    <row r="119" spans="1:12" s="346" customFormat="1" ht="15" customHeight="1" x14ac:dyDescent="0.3">
      <c r="A119" s="486"/>
      <c r="B119" s="494"/>
      <c r="C119" s="367"/>
      <c r="E119" s="578"/>
      <c r="F119" s="572"/>
      <c r="G119" s="589"/>
      <c r="H119" s="4"/>
      <c r="I119" s="750" t="str">
        <f ca="1">Datos!G1116</f>
        <v/>
      </c>
      <c r="J119" s="591" t="str">
        <f ca="1">Datos!H1116</f>
        <v/>
      </c>
    </row>
    <row r="120" spans="1:12" s="346" customFormat="1" ht="15" customHeight="1" x14ac:dyDescent="0.3">
      <c r="A120" s="486"/>
      <c r="B120" s="494"/>
      <c r="C120" s="367"/>
      <c r="E120" s="578"/>
      <c r="F120" s="572"/>
      <c r="G120" s="589"/>
      <c r="H120" s="4"/>
      <c r="I120" s="750" t="str">
        <f ca="1">Datos!G1117</f>
        <v/>
      </c>
      <c r="J120" s="591" t="str">
        <f ca="1">Datos!H1117</f>
        <v/>
      </c>
    </row>
    <row r="121" spans="1:12" s="346" customFormat="1" ht="15" customHeight="1" x14ac:dyDescent="0.3">
      <c r="A121" s="486"/>
      <c r="B121" s="494"/>
      <c r="C121" s="367"/>
      <c r="E121" s="578"/>
      <c r="F121" s="572"/>
      <c r="G121" s="589"/>
      <c r="H121" s="4"/>
      <c r="I121" s="750" t="str">
        <f ca="1">Datos!G1118</f>
        <v/>
      </c>
      <c r="J121" s="591" t="str">
        <f ca="1">Datos!H1118</f>
        <v/>
      </c>
    </row>
    <row r="122" spans="1:12" s="346" customFormat="1" ht="15" customHeight="1" x14ac:dyDescent="0.3">
      <c r="A122" s="486"/>
      <c r="B122" s="494"/>
      <c r="C122" s="367"/>
      <c r="E122" s="578"/>
      <c r="F122" s="572"/>
      <c r="G122" s="589"/>
      <c r="H122" s="4"/>
      <c r="I122" s="750" t="str">
        <f ca="1">Datos!G1119</f>
        <v/>
      </c>
      <c r="J122" s="591" t="str">
        <f ca="1">Datos!H1119</f>
        <v/>
      </c>
    </row>
    <row r="123" spans="1:12" s="346" customFormat="1" ht="15" customHeight="1" x14ac:dyDescent="0.3">
      <c r="A123" s="486"/>
      <c r="B123" s="494"/>
      <c r="C123" s="367"/>
      <c r="E123" s="578"/>
      <c r="F123" s="572"/>
      <c r="G123" s="589"/>
      <c r="H123" s="4"/>
      <c r="I123" s="750" t="str">
        <f ca="1">Datos!G1120</f>
        <v/>
      </c>
      <c r="J123" s="591" t="str">
        <f ca="1">Datos!H1120</f>
        <v/>
      </c>
    </row>
    <row r="124" spans="1:12" s="346" customFormat="1" ht="14.25" customHeight="1" x14ac:dyDescent="0.3">
      <c r="A124" s="485"/>
      <c r="B124" s="492"/>
      <c r="C124" s="363"/>
      <c r="J124" s="455">
        <f ca="1">SUM(J104:J123)</f>
        <v>0</v>
      </c>
    </row>
    <row r="125" spans="1:12" s="346" customFormat="1" ht="14.25" customHeight="1" x14ac:dyDescent="0.3">
      <c r="A125" s="485"/>
      <c r="B125" s="492"/>
      <c r="C125" s="363"/>
      <c r="E125" s="1163" t="s">
        <v>1555</v>
      </c>
      <c r="F125" s="1163"/>
      <c r="G125" s="1163"/>
      <c r="H125" s="1163"/>
      <c r="I125" s="1163"/>
      <c r="J125" s="1163"/>
      <c r="K125" s="1163"/>
      <c r="L125" s="426"/>
    </row>
    <row r="126" spans="1:12" s="346" customFormat="1" ht="14.25" customHeight="1" x14ac:dyDescent="0.3">
      <c r="A126" s="485"/>
      <c r="B126" s="492"/>
      <c r="C126" s="363"/>
      <c r="E126" s="1163"/>
      <c r="F126" s="1163"/>
      <c r="G126" s="1163"/>
      <c r="H126" s="1163"/>
      <c r="I126" s="1163"/>
      <c r="J126" s="1163"/>
      <c r="K126" s="1163"/>
    </row>
    <row r="127" spans="1:12" s="346" customFormat="1" ht="17.25" customHeight="1" x14ac:dyDescent="0.3">
      <c r="A127" s="485"/>
      <c r="B127" s="492"/>
      <c r="C127" s="363"/>
      <c r="E127" s="1051" t="s">
        <v>1592</v>
      </c>
      <c r="F127" s="1051"/>
      <c r="G127" s="1051"/>
      <c r="H127" s="1051"/>
      <c r="I127" s="1051"/>
      <c r="J127" s="1051"/>
      <c r="K127" s="1051"/>
    </row>
    <row r="128" spans="1:12" s="346" customFormat="1" x14ac:dyDescent="0.3">
      <c r="A128" s="485"/>
      <c r="B128" s="492"/>
      <c r="C128" s="363"/>
      <c r="E128" s="1051"/>
      <c r="F128" s="1051"/>
      <c r="G128" s="1051"/>
      <c r="H128" s="1051"/>
      <c r="I128" s="1051"/>
      <c r="J128" s="1051"/>
      <c r="K128" s="1051"/>
    </row>
    <row r="129" spans="1:52" s="346" customFormat="1" x14ac:dyDescent="0.3">
      <c r="A129" s="485"/>
      <c r="B129" s="492"/>
      <c r="C129" s="363"/>
      <c r="E129" s="1051" t="s">
        <v>1593</v>
      </c>
      <c r="F129" s="1051"/>
      <c r="G129" s="1051"/>
      <c r="H129" s="1051"/>
      <c r="I129" s="1051"/>
      <c r="J129" s="1051"/>
      <c r="K129" s="1051"/>
    </row>
    <row r="130" spans="1:52" s="346" customFormat="1" x14ac:dyDescent="0.3">
      <c r="A130" s="485"/>
      <c r="B130" s="492"/>
      <c r="C130" s="363"/>
      <c r="E130" s="1051"/>
      <c r="F130" s="1051"/>
      <c r="G130" s="1051"/>
      <c r="H130" s="1051"/>
      <c r="I130" s="1051"/>
      <c r="J130" s="1051"/>
      <c r="K130" s="1051"/>
    </row>
    <row r="131" spans="1:52" s="346" customFormat="1" x14ac:dyDescent="0.3">
      <c r="A131" s="485"/>
      <c r="B131" s="492"/>
      <c r="C131" s="363"/>
      <c r="E131" s="1146" t="s">
        <v>1591</v>
      </c>
      <c r="F131" s="1146"/>
      <c r="G131" s="938"/>
      <c r="H131" s="938"/>
      <c r="I131" s="938"/>
      <c r="J131" s="939"/>
      <c r="K131" s="939"/>
    </row>
    <row r="132" spans="1:52" s="346" customFormat="1" ht="17.25" customHeight="1" x14ac:dyDescent="0.3">
      <c r="A132" s="485"/>
      <c r="B132" s="492"/>
      <c r="C132" s="363"/>
      <c r="E132" s="1071" t="s">
        <v>1551</v>
      </c>
      <c r="F132" s="1071"/>
      <c r="G132" s="1071"/>
      <c r="H132" s="1071"/>
      <c r="I132" s="1071"/>
      <c r="J132" s="1071"/>
      <c r="K132" s="1071"/>
    </row>
    <row r="133" spans="1:52" s="346" customFormat="1" ht="12" customHeight="1" x14ac:dyDescent="0.3">
      <c r="A133" s="485"/>
      <c r="B133" s="492"/>
      <c r="C133" s="363"/>
      <c r="E133" s="1071"/>
      <c r="F133" s="1071"/>
      <c r="G133" s="1071"/>
      <c r="H133" s="1071"/>
      <c r="I133" s="1071"/>
      <c r="J133" s="1071"/>
      <c r="K133" s="1071"/>
    </row>
    <row r="134" spans="1:52" s="346" customFormat="1" ht="18" customHeight="1" x14ac:dyDescent="0.3">
      <c r="A134" s="485"/>
      <c r="B134" s="492"/>
      <c r="C134" s="363"/>
      <c r="E134" s="1145" t="s">
        <v>1520</v>
      </c>
      <c r="F134" s="1145"/>
      <c r="G134" s="891"/>
      <c r="H134" s="891"/>
      <c r="I134" s="891"/>
      <c r="J134" s="891"/>
      <c r="K134" s="891"/>
    </row>
    <row r="135" spans="1:52" s="346" customFormat="1" ht="17.25" customHeight="1" x14ac:dyDescent="0.3">
      <c r="A135" s="485"/>
      <c r="B135" s="492"/>
      <c r="C135" s="363"/>
      <c r="E135" s="1071" t="s">
        <v>1298</v>
      </c>
      <c r="F135" s="1071"/>
      <c r="G135" s="1071"/>
      <c r="H135" s="1071"/>
      <c r="I135" s="1071"/>
      <c r="J135" s="1071"/>
      <c r="K135" s="1071"/>
    </row>
    <row r="136" spans="1:52" s="346" customFormat="1" ht="17.25" customHeight="1" x14ac:dyDescent="0.3">
      <c r="A136" s="485"/>
      <c r="B136" s="492"/>
      <c r="C136" s="363"/>
      <c r="E136" s="1071"/>
      <c r="F136" s="1071"/>
      <c r="G136" s="1071"/>
      <c r="H136" s="1071"/>
      <c r="I136" s="1071"/>
      <c r="J136" s="1071"/>
      <c r="K136" s="1071"/>
    </row>
    <row r="137" spans="1:52" s="346" customFormat="1" ht="17.25" customHeight="1" x14ac:dyDescent="0.3">
      <c r="A137" s="372"/>
      <c r="B137" s="492"/>
      <c r="C137" s="363"/>
      <c r="D137" s="356"/>
      <c r="E137" s="581" t="s">
        <v>1553</v>
      </c>
      <c r="F137" s="567"/>
      <c r="G137" s="567"/>
      <c r="H137" s="567"/>
      <c r="I137" s="567"/>
      <c r="J137" s="567"/>
      <c r="K137" s="567"/>
      <c r="L137" s="431"/>
      <c r="M137" s="431"/>
      <c r="AR137" s="431"/>
      <c r="AS137" s="431"/>
      <c r="AT137" s="431"/>
      <c r="AU137" s="431"/>
      <c r="AV137" s="431"/>
      <c r="AW137" s="431"/>
      <c r="AX137" s="431"/>
      <c r="AY137" s="431"/>
      <c r="AZ137" s="431"/>
    </row>
    <row r="138" spans="1:52" s="346" customFormat="1" ht="14.25" customHeight="1" x14ac:dyDescent="0.3">
      <c r="A138" s="372"/>
      <c r="B138" s="492"/>
      <c r="C138" s="363"/>
      <c r="D138" s="356"/>
      <c r="E138" s="1164"/>
      <c r="F138" s="1164"/>
      <c r="G138" s="1164"/>
      <c r="H138" s="1164"/>
      <c r="I138" s="1164"/>
      <c r="J138" s="1164"/>
      <c r="K138" s="1164"/>
      <c r="L138" s="431"/>
      <c r="M138" s="431"/>
      <c r="AR138" s="431"/>
      <c r="AS138" s="431"/>
      <c r="AT138" s="431"/>
      <c r="AU138" s="431"/>
      <c r="AV138" s="431"/>
      <c r="AW138" s="431"/>
      <c r="AX138" s="431"/>
      <c r="AY138" s="431"/>
      <c r="AZ138" s="431"/>
    </row>
    <row r="139" spans="1:52" s="426" customFormat="1" ht="15" customHeight="1" x14ac:dyDescent="0.3">
      <c r="A139" s="489"/>
      <c r="B139" s="492"/>
      <c r="C139" s="363"/>
      <c r="D139" s="571" t="s">
        <v>698</v>
      </c>
      <c r="E139" s="571"/>
      <c r="F139" s="571"/>
      <c r="G139" s="571"/>
      <c r="H139" s="571"/>
      <c r="I139" s="571"/>
      <c r="J139" s="571"/>
      <c r="K139" s="571"/>
      <c r="L139" s="571"/>
      <c r="M139" s="431"/>
      <c r="N139" s="449"/>
      <c r="O139" s="443"/>
      <c r="P139" s="443"/>
      <c r="Q139" s="367"/>
    </row>
    <row r="140" spans="1:52" s="346" customFormat="1" ht="15" customHeight="1" x14ac:dyDescent="0.3">
      <c r="A140" s="372"/>
      <c r="B140" s="492"/>
      <c r="C140" s="363"/>
      <c r="G140" s="431"/>
      <c r="H140" s="431"/>
      <c r="I140" s="431"/>
      <c r="J140" s="431"/>
      <c r="K140" s="431"/>
      <c r="L140" s="431"/>
      <c r="M140" s="431"/>
      <c r="AR140" s="431"/>
      <c r="AS140" s="431"/>
      <c r="AT140" s="431"/>
      <c r="AU140" s="431"/>
      <c r="AV140" s="431"/>
      <c r="AW140" s="431"/>
      <c r="AX140" s="431"/>
      <c r="AY140" s="431"/>
      <c r="AZ140" s="431"/>
    </row>
    <row r="141" spans="1:52" s="346" customFormat="1" ht="15" customHeight="1" x14ac:dyDescent="0.3">
      <c r="A141" s="372"/>
      <c r="B141" s="492"/>
      <c r="C141" s="363"/>
      <c r="D141" s="356"/>
      <c r="E141" s="1046" t="s">
        <v>1309</v>
      </c>
      <c r="F141" s="1046"/>
      <c r="G141" s="1046"/>
      <c r="H141" s="1046"/>
      <c r="I141" s="1046"/>
      <c r="J141" s="1046"/>
      <c r="K141" s="1046"/>
      <c r="L141" s="431"/>
      <c r="M141" s="431"/>
      <c r="AR141" s="431"/>
      <c r="AS141" s="431"/>
      <c r="AT141" s="431"/>
      <c r="AU141" s="431"/>
      <c r="AV141" s="431"/>
      <c r="AW141" s="431"/>
      <c r="AX141" s="431"/>
      <c r="AY141" s="431"/>
      <c r="AZ141" s="431"/>
    </row>
    <row r="142" spans="1:52" s="346" customFormat="1" ht="15" customHeight="1" x14ac:dyDescent="0.3">
      <c r="A142" s="372"/>
      <c r="B142" s="492"/>
      <c r="C142" s="363"/>
      <c r="D142" s="356"/>
      <c r="E142" s="1046"/>
      <c r="F142" s="1046"/>
      <c r="G142" s="1046"/>
      <c r="H142" s="1046"/>
      <c r="I142" s="1046"/>
      <c r="J142" s="1046"/>
      <c r="K142" s="1046"/>
      <c r="L142" s="431"/>
      <c r="M142" s="431"/>
      <c r="AR142" s="431"/>
      <c r="AS142" s="431"/>
      <c r="AT142" s="431"/>
      <c r="AU142" s="431"/>
      <c r="AV142" s="431"/>
      <c r="AW142" s="431"/>
      <c r="AX142" s="431"/>
      <c r="AY142" s="431"/>
      <c r="AZ142" s="431"/>
    </row>
    <row r="143" spans="1:52" ht="15" customHeight="1" x14ac:dyDescent="0.3">
      <c r="D143" s="363"/>
      <c r="E143" s="363"/>
      <c r="F143" s="457"/>
      <c r="N143" s="346"/>
      <c r="O143" s="346"/>
      <c r="P143" s="346"/>
      <c r="Q143" s="346"/>
      <c r="R143" s="346"/>
      <c r="S143" s="346"/>
      <c r="T143" s="346"/>
      <c r="U143" s="346"/>
      <c r="V143" s="346"/>
      <c r="W143" s="346"/>
      <c r="X143" s="346"/>
      <c r="Y143" s="346"/>
      <c r="Z143" s="346"/>
      <c r="AA143" s="346"/>
      <c r="AB143" s="346"/>
      <c r="AC143" s="346"/>
      <c r="AD143" s="346"/>
      <c r="AE143" s="346"/>
      <c r="AF143" s="346"/>
      <c r="AG143" s="346"/>
      <c r="AH143" s="346"/>
      <c r="AI143" s="346"/>
      <c r="AJ143" s="346"/>
      <c r="AK143" s="346"/>
      <c r="AL143" s="346"/>
      <c r="AM143" s="346"/>
      <c r="AN143" s="346"/>
      <c r="AO143" s="346"/>
      <c r="AP143" s="346"/>
      <c r="AQ143" s="346"/>
    </row>
    <row r="144" spans="1:52" ht="15" customHeight="1" x14ac:dyDescent="0.3">
      <c r="E144" s="1159" t="s">
        <v>837</v>
      </c>
      <c r="F144" s="1156" t="s">
        <v>710</v>
      </c>
      <c r="G144" s="1074" t="s">
        <v>638</v>
      </c>
      <c r="H144" s="1156" t="s">
        <v>986</v>
      </c>
      <c r="I144" s="1161" t="s">
        <v>861</v>
      </c>
      <c r="N144" s="346"/>
      <c r="O144" s="346"/>
      <c r="P144" s="346"/>
      <c r="Q144" s="346"/>
      <c r="R144" s="346"/>
      <c r="S144" s="346"/>
      <c r="T144" s="346"/>
      <c r="U144" s="346"/>
      <c r="V144" s="346"/>
      <c r="W144" s="346"/>
      <c r="X144" s="346"/>
      <c r="Y144" s="346"/>
      <c r="Z144" s="346"/>
      <c r="AA144" s="346"/>
      <c r="AB144" s="346"/>
      <c r="AC144" s="346"/>
      <c r="AD144" s="346"/>
      <c r="AE144" s="346"/>
      <c r="AF144" s="346"/>
      <c r="AG144" s="346"/>
      <c r="AH144" s="346"/>
      <c r="AI144" s="346"/>
      <c r="AJ144" s="346"/>
      <c r="AK144" s="346"/>
      <c r="AL144" s="346"/>
      <c r="AM144" s="346"/>
      <c r="AN144" s="346"/>
      <c r="AO144" s="346"/>
      <c r="AP144" s="346"/>
      <c r="AQ144" s="346"/>
    </row>
    <row r="145" spans="3:43" ht="15" customHeight="1" x14ac:dyDescent="0.3">
      <c r="C145" s="431"/>
      <c r="E145" s="1160"/>
      <c r="F145" s="1157"/>
      <c r="G145" s="1076"/>
      <c r="H145" s="1157"/>
      <c r="I145" s="1162"/>
      <c r="N145" s="346"/>
      <c r="O145" s="346"/>
      <c r="P145" s="346"/>
      <c r="Q145" s="346"/>
      <c r="R145" s="346"/>
      <c r="S145" s="346"/>
      <c r="T145" s="346"/>
      <c r="U145" s="346"/>
      <c r="V145" s="346"/>
      <c r="W145" s="346"/>
      <c r="X145" s="346"/>
      <c r="Y145" s="346"/>
      <c r="Z145" s="346"/>
      <c r="AA145" s="346"/>
      <c r="AB145" s="346"/>
      <c r="AC145" s="346"/>
      <c r="AD145" s="346"/>
      <c r="AE145" s="346"/>
      <c r="AF145" s="346"/>
      <c r="AG145" s="346"/>
      <c r="AH145" s="346"/>
      <c r="AI145" s="346"/>
      <c r="AJ145" s="346"/>
      <c r="AK145" s="346"/>
      <c r="AL145" s="346"/>
      <c r="AM145" s="346"/>
      <c r="AN145" s="346"/>
      <c r="AO145" s="346"/>
      <c r="AP145" s="346"/>
      <c r="AQ145" s="346"/>
    </row>
    <row r="146" spans="3:43" ht="15" customHeight="1" x14ac:dyDescent="0.3">
      <c r="C146" s="431"/>
      <c r="E146" s="586"/>
      <c r="F146" s="572"/>
      <c r="G146" s="587"/>
      <c r="H146" s="751"/>
      <c r="I146" s="590" t="str">
        <f>Datos!G1135</f>
        <v/>
      </c>
      <c r="J146" s="458"/>
      <c r="K146" s="458"/>
      <c r="L146" s="458"/>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6"/>
      <c r="AL146" s="346"/>
      <c r="AM146" s="346"/>
      <c r="AN146" s="346"/>
      <c r="AO146" s="346"/>
      <c r="AP146" s="346"/>
      <c r="AQ146" s="346"/>
    </row>
    <row r="147" spans="3:43" ht="15" customHeight="1" x14ac:dyDescent="0.3">
      <c r="C147" s="431"/>
      <c r="E147" s="578"/>
      <c r="F147" s="572"/>
      <c r="G147" s="3"/>
      <c r="H147" s="752"/>
      <c r="I147" s="591" t="str">
        <f>Datos!G1136</f>
        <v/>
      </c>
      <c r="J147" s="458"/>
      <c r="K147" s="458"/>
      <c r="L147" s="458"/>
      <c r="N147" s="346"/>
      <c r="O147" s="346"/>
      <c r="P147" s="346"/>
      <c r="Q147" s="346"/>
      <c r="R147" s="346"/>
      <c r="S147" s="346"/>
      <c r="T147" s="346"/>
      <c r="U147" s="346"/>
      <c r="V147" s="346"/>
      <c r="W147" s="346"/>
      <c r="X147" s="346"/>
      <c r="Y147" s="346"/>
      <c r="Z147" s="346"/>
      <c r="AA147" s="346"/>
      <c r="AB147" s="346"/>
      <c r="AC147" s="346"/>
      <c r="AD147" s="346"/>
      <c r="AE147" s="346"/>
      <c r="AF147" s="346"/>
      <c r="AG147" s="346"/>
      <c r="AH147" s="346"/>
      <c r="AI147" s="346"/>
      <c r="AJ147" s="346"/>
      <c r="AK147" s="346"/>
      <c r="AL147" s="346"/>
      <c r="AM147" s="346"/>
      <c r="AN147" s="346"/>
      <c r="AO147" s="346"/>
      <c r="AP147" s="346"/>
      <c r="AQ147" s="346"/>
    </row>
    <row r="148" spans="3:43" ht="15" customHeight="1" x14ac:dyDescent="0.3">
      <c r="C148" s="431"/>
      <c r="E148" s="578"/>
      <c r="F148" s="572"/>
      <c r="G148" s="3"/>
      <c r="H148" s="752"/>
      <c r="I148" s="591" t="str">
        <f>Datos!G1137</f>
        <v/>
      </c>
      <c r="J148" s="458"/>
      <c r="K148" s="458"/>
      <c r="L148" s="458"/>
      <c r="N148" s="346"/>
      <c r="O148" s="346"/>
      <c r="P148" s="346"/>
      <c r="Q148" s="346"/>
      <c r="R148" s="346"/>
      <c r="S148" s="346"/>
      <c r="T148" s="346"/>
      <c r="U148" s="346"/>
      <c r="V148" s="346"/>
      <c r="W148" s="346"/>
      <c r="X148" s="346"/>
      <c r="Y148" s="346"/>
      <c r="Z148" s="346"/>
      <c r="AA148" s="346"/>
      <c r="AB148" s="346"/>
      <c r="AC148" s="346"/>
      <c r="AD148" s="346"/>
      <c r="AE148" s="346"/>
      <c r="AF148" s="346"/>
      <c r="AG148" s="346"/>
      <c r="AH148" s="346"/>
      <c r="AI148" s="346"/>
      <c r="AJ148" s="346"/>
      <c r="AK148" s="346"/>
      <c r="AL148" s="346"/>
      <c r="AM148" s="346"/>
      <c r="AN148" s="346"/>
      <c r="AO148" s="346"/>
      <c r="AP148" s="346"/>
      <c r="AQ148" s="346"/>
    </row>
    <row r="149" spans="3:43" ht="15" customHeight="1" x14ac:dyDescent="0.3">
      <c r="C149" s="431"/>
      <c r="E149" s="578"/>
      <c r="F149" s="572"/>
      <c r="G149" s="3"/>
      <c r="H149" s="752"/>
      <c r="I149" s="591" t="str">
        <f>Datos!G1138</f>
        <v/>
      </c>
      <c r="J149" s="458"/>
      <c r="K149" s="458"/>
      <c r="L149" s="458"/>
      <c r="N149" s="346"/>
      <c r="O149" s="346"/>
      <c r="P149" s="346"/>
      <c r="Q149" s="346"/>
      <c r="R149" s="346"/>
      <c r="S149" s="346"/>
      <c r="T149" s="346"/>
      <c r="U149" s="346"/>
      <c r="V149" s="346"/>
      <c r="W149" s="346"/>
      <c r="X149" s="346"/>
      <c r="Y149" s="346"/>
      <c r="Z149" s="346"/>
      <c r="AA149" s="346"/>
      <c r="AB149" s="346"/>
      <c r="AC149" s="346"/>
      <c r="AD149" s="346"/>
      <c r="AE149" s="346"/>
      <c r="AF149" s="346"/>
      <c r="AG149" s="346"/>
      <c r="AH149" s="346"/>
      <c r="AI149" s="346"/>
      <c r="AJ149" s="346"/>
      <c r="AK149" s="346"/>
      <c r="AL149" s="346"/>
      <c r="AM149" s="346"/>
      <c r="AN149" s="346"/>
      <c r="AO149" s="346"/>
      <c r="AP149" s="346"/>
      <c r="AQ149" s="346"/>
    </row>
    <row r="150" spans="3:43" ht="15" customHeight="1" x14ac:dyDescent="0.3">
      <c r="C150" s="431"/>
      <c r="E150" s="578"/>
      <c r="F150" s="572"/>
      <c r="G150" s="3"/>
      <c r="H150" s="752"/>
      <c r="I150" s="591" t="str">
        <f>Datos!G1139</f>
        <v/>
      </c>
      <c r="J150" s="458"/>
      <c r="K150" s="458"/>
      <c r="L150" s="458"/>
      <c r="N150" s="346"/>
      <c r="O150" s="346"/>
      <c r="P150" s="346"/>
      <c r="Q150" s="346"/>
      <c r="R150" s="346"/>
      <c r="S150" s="346"/>
      <c r="T150" s="346"/>
      <c r="U150" s="346"/>
      <c r="V150" s="346"/>
      <c r="W150" s="346"/>
      <c r="X150" s="346"/>
      <c r="Y150" s="346"/>
      <c r="Z150" s="346"/>
      <c r="AA150" s="346"/>
      <c r="AB150" s="346"/>
      <c r="AC150" s="346"/>
      <c r="AD150" s="346"/>
      <c r="AE150" s="346"/>
      <c r="AF150" s="346"/>
      <c r="AG150" s="346"/>
      <c r="AH150" s="346"/>
      <c r="AI150" s="346"/>
      <c r="AJ150" s="346"/>
      <c r="AK150" s="346"/>
      <c r="AL150" s="346"/>
      <c r="AM150" s="346"/>
      <c r="AN150" s="346"/>
      <c r="AO150" s="346"/>
      <c r="AP150" s="346"/>
      <c r="AQ150" s="346"/>
    </row>
    <row r="151" spans="3:43" ht="15" customHeight="1" x14ac:dyDescent="0.3">
      <c r="C151" s="431"/>
      <c r="E151" s="578"/>
      <c r="F151" s="572"/>
      <c r="G151" s="3"/>
      <c r="H151" s="752"/>
      <c r="I151" s="591" t="str">
        <f>Datos!G1140</f>
        <v/>
      </c>
      <c r="J151" s="458"/>
      <c r="K151" s="458"/>
      <c r="L151" s="458"/>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346"/>
      <c r="AJ151" s="346"/>
      <c r="AK151" s="346"/>
      <c r="AL151" s="346"/>
      <c r="AM151" s="346"/>
      <c r="AN151" s="346"/>
      <c r="AO151" s="346"/>
      <c r="AP151" s="346"/>
      <c r="AQ151" s="346"/>
    </row>
    <row r="152" spans="3:43" ht="15" customHeight="1" x14ac:dyDescent="0.3">
      <c r="C152" s="431"/>
      <c r="E152" s="578"/>
      <c r="F152" s="572"/>
      <c r="G152" s="3"/>
      <c r="H152" s="752"/>
      <c r="I152" s="591" t="str">
        <f>Datos!G1141</f>
        <v/>
      </c>
      <c r="J152" s="458"/>
      <c r="K152" s="458"/>
      <c r="L152" s="458"/>
      <c r="N152" s="346"/>
      <c r="O152" s="346"/>
      <c r="P152" s="346"/>
      <c r="Q152" s="346"/>
      <c r="R152" s="346"/>
      <c r="S152" s="346"/>
      <c r="T152" s="346"/>
      <c r="U152" s="346"/>
      <c r="V152" s="346"/>
      <c r="W152" s="346"/>
      <c r="X152" s="346"/>
      <c r="Y152" s="346"/>
      <c r="Z152" s="346"/>
      <c r="AA152" s="346"/>
      <c r="AB152" s="346"/>
      <c r="AC152" s="346"/>
      <c r="AD152" s="346"/>
      <c r="AE152" s="346"/>
      <c r="AF152" s="346"/>
      <c r="AG152" s="346"/>
      <c r="AH152" s="346"/>
      <c r="AI152" s="346"/>
      <c r="AJ152" s="346"/>
      <c r="AK152" s="346"/>
      <c r="AL152" s="346"/>
      <c r="AM152" s="346"/>
      <c r="AN152" s="346"/>
      <c r="AO152" s="346"/>
      <c r="AP152" s="346"/>
      <c r="AQ152" s="346"/>
    </row>
    <row r="153" spans="3:43" ht="15" customHeight="1" x14ac:dyDescent="0.3">
      <c r="C153" s="431"/>
      <c r="E153" s="578"/>
      <c r="F153" s="572"/>
      <c r="G153" s="3"/>
      <c r="H153" s="752"/>
      <c r="I153" s="591" t="str">
        <f>Datos!G1142</f>
        <v/>
      </c>
      <c r="J153" s="458"/>
      <c r="K153" s="458"/>
      <c r="L153" s="458"/>
      <c r="N153" s="346"/>
      <c r="O153" s="346"/>
      <c r="P153" s="346"/>
      <c r="Q153" s="346"/>
      <c r="R153" s="346"/>
      <c r="S153" s="346"/>
      <c r="T153" s="346"/>
      <c r="U153" s="346"/>
      <c r="V153" s="346"/>
      <c r="W153" s="346"/>
      <c r="X153" s="346"/>
      <c r="Y153" s="346"/>
      <c r="Z153" s="346"/>
      <c r="AA153" s="346"/>
      <c r="AB153" s="346"/>
      <c r="AC153" s="346"/>
      <c r="AD153" s="346"/>
      <c r="AE153" s="346"/>
      <c r="AF153" s="346"/>
      <c r="AG153" s="346"/>
      <c r="AH153" s="346"/>
      <c r="AI153" s="346"/>
      <c r="AJ153" s="346"/>
      <c r="AK153" s="346"/>
      <c r="AL153" s="346"/>
      <c r="AM153" s="346"/>
      <c r="AN153" s="346"/>
      <c r="AO153" s="346"/>
      <c r="AP153" s="346"/>
      <c r="AQ153" s="346"/>
    </row>
    <row r="154" spans="3:43" ht="15" customHeight="1" x14ac:dyDescent="0.3">
      <c r="C154" s="431"/>
      <c r="E154" s="578"/>
      <c r="F154" s="572"/>
      <c r="G154" s="3"/>
      <c r="H154" s="752"/>
      <c r="I154" s="591" t="str">
        <f>Datos!G1143</f>
        <v/>
      </c>
      <c r="J154" s="458"/>
      <c r="K154" s="458"/>
      <c r="L154" s="458"/>
      <c r="N154" s="346"/>
      <c r="O154" s="346"/>
      <c r="P154" s="346"/>
      <c r="Q154" s="346"/>
      <c r="R154" s="346"/>
      <c r="S154" s="346"/>
      <c r="T154" s="346"/>
      <c r="U154" s="346"/>
      <c r="V154" s="346"/>
      <c r="W154" s="346"/>
      <c r="X154" s="346"/>
      <c r="Y154" s="346"/>
      <c r="Z154" s="346"/>
      <c r="AA154" s="346"/>
      <c r="AB154" s="346"/>
      <c r="AC154" s="346"/>
      <c r="AD154" s="346"/>
      <c r="AE154" s="346"/>
      <c r="AF154" s="346"/>
      <c r="AG154" s="346"/>
      <c r="AH154" s="346"/>
      <c r="AI154" s="346"/>
      <c r="AJ154" s="346"/>
      <c r="AK154" s="346"/>
      <c r="AL154" s="346"/>
      <c r="AM154" s="346"/>
      <c r="AN154" s="346"/>
      <c r="AO154" s="346"/>
      <c r="AP154" s="346"/>
      <c r="AQ154" s="346"/>
    </row>
    <row r="155" spans="3:43" ht="15" customHeight="1" x14ac:dyDescent="0.3">
      <c r="C155" s="431"/>
      <c r="E155" s="578"/>
      <c r="F155" s="572"/>
      <c r="G155" s="3"/>
      <c r="H155" s="752"/>
      <c r="I155" s="591" t="str">
        <f>Datos!G1144</f>
        <v/>
      </c>
      <c r="J155" s="458"/>
      <c r="K155" s="458"/>
      <c r="L155" s="458"/>
      <c r="N155" s="346"/>
      <c r="O155" s="346"/>
      <c r="P155" s="346"/>
      <c r="Q155" s="346"/>
      <c r="R155" s="346"/>
      <c r="S155" s="346"/>
      <c r="T155" s="346"/>
      <c r="U155" s="346"/>
      <c r="V155" s="346"/>
      <c r="W155" s="346"/>
      <c r="X155" s="346"/>
      <c r="Y155" s="346"/>
      <c r="Z155" s="346"/>
      <c r="AA155" s="346"/>
      <c r="AB155" s="346"/>
      <c r="AC155" s="346"/>
      <c r="AD155" s="346"/>
      <c r="AE155" s="346"/>
      <c r="AF155" s="346"/>
      <c r="AG155" s="346"/>
      <c r="AH155" s="346"/>
      <c r="AI155" s="346"/>
      <c r="AJ155" s="346"/>
      <c r="AK155" s="346"/>
      <c r="AL155" s="346"/>
      <c r="AM155" s="346"/>
      <c r="AN155" s="346"/>
      <c r="AO155" s="346"/>
      <c r="AP155" s="346"/>
      <c r="AQ155" s="346"/>
    </row>
    <row r="156" spans="3:43" ht="15" customHeight="1" x14ac:dyDescent="0.3">
      <c r="C156" s="431"/>
      <c r="F156" s="458"/>
      <c r="G156" s="458"/>
      <c r="H156" s="458"/>
      <c r="I156" s="455">
        <f>SUM(I146:I155)</f>
        <v>0</v>
      </c>
      <c r="J156" s="458"/>
      <c r="K156" s="458"/>
      <c r="L156" s="458"/>
      <c r="N156" s="346"/>
      <c r="O156" s="346"/>
      <c r="P156" s="346"/>
      <c r="Q156" s="346"/>
      <c r="R156" s="346"/>
      <c r="S156" s="346"/>
      <c r="T156" s="346"/>
      <c r="U156" s="346"/>
      <c r="V156" s="346"/>
      <c r="W156" s="346"/>
      <c r="X156" s="346"/>
      <c r="Y156" s="346"/>
      <c r="Z156" s="346"/>
      <c r="AA156" s="346"/>
      <c r="AB156" s="346"/>
      <c r="AC156" s="346"/>
      <c r="AD156" s="346"/>
      <c r="AE156" s="346"/>
      <c r="AF156" s="346"/>
      <c r="AG156" s="346"/>
      <c r="AH156" s="346"/>
      <c r="AI156" s="346"/>
      <c r="AJ156" s="346"/>
      <c r="AK156" s="346"/>
      <c r="AL156" s="346"/>
      <c r="AM156" s="346"/>
      <c r="AN156" s="346"/>
      <c r="AO156" s="346"/>
      <c r="AP156" s="346"/>
      <c r="AQ156" s="346"/>
    </row>
    <row r="157" spans="3:43" ht="15" customHeight="1" x14ac:dyDescent="0.3">
      <c r="C157" s="431"/>
      <c r="F157" s="458"/>
      <c r="G157" s="458"/>
      <c r="H157" s="458"/>
      <c r="I157" s="458"/>
      <c r="J157" s="458"/>
      <c r="K157" s="458"/>
      <c r="L157" s="458"/>
      <c r="N157" s="346"/>
      <c r="O157" s="346"/>
      <c r="P157" s="346"/>
      <c r="Q157" s="346"/>
      <c r="R157" s="346"/>
      <c r="S157" s="346"/>
      <c r="T157" s="346"/>
      <c r="U157" s="346"/>
      <c r="V157" s="346"/>
      <c r="W157" s="346"/>
      <c r="X157" s="346"/>
      <c r="Y157" s="346"/>
      <c r="Z157" s="346"/>
      <c r="AA157" s="346"/>
      <c r="AB157" s="346"/>
      <c r="AC157" s="346"/>
      <c r="AD157" s="346"/>
      <c r="AE157" s="346"/>
      <c r="AF157" s="346"/>
      <c r="AG157" s="346"/>
      <c r="AH157" s="346"/>
      <c r="AI157" s="346"/>
      <c r="AJ157" s="346"/>
      <c r="AK157" s="346"/>
      <c r="AL157" s="346"/>
      <c r="AM157" s="346"/>
      <c r="AN157" s="346"/>
      <c r="AO157" s="346"/>
      <c r="AP157" s="346"/>
      <c r="AQ157" s="346"/>
    </row>
    <row r="158" spans="3:43" ht="15" customHeight="1" x14ac:dyDescent="0.3">
      <c r="C158" s="431"/>
      <c r="F158" s="458"/>
      <c r="G158" s="458"/>
      <c r="H158" s="458"/>
      <c r="I158" s="458"/>
      <c r="J158" s="458"/>
      <c r="K158" s="458"/>
      <c r="L158" s="458"/>
      <c r="N158" s="346"/>
      <c r="O158" s="346"/>
      <c r="P158" s="346"/>
      <c r="Q158" s="346"/>
      <c r="R158" s="346"/>
      <c r="S158" s="346"/>
      <c r="T158" s="346"/>
      <c r="U158" s="346"/>
      <c r="V158" s="346"/>
      <c r="W158" s="346"/>
      <c r="X158" s="346"/>
      <c r="Y158" s="346"/>
      <c r="Z158" s="346"/>
      <c r="AA158" s="346"/>
      <c r="AB158" s="346"/>
      <c r="AC158" s="346"/>
      <c r="AD158" s="346"/>
      <c r="AE158" s="346"/>
      <c r="AF158" s="346"/>
      <c r="AG158" s="346"/>
      <c r="AH158" s="346"/>
      <c r="AI158" s="346"/>
      <c r="AJ158" s="346"/>
      <c r="AK158" s="346"/>
      <c r="AL158" s="346"/>
      <c r="AM158" s="346"/>
      <c r="AN158" s="346"/>
      <c r="AO158" s="346"/>
      <c r="AP158" s="346"/>
      <c r="AQ158" s="346"/>
    </row>
    <row r="159" spans="3:43" ht="15" customHeight="1" x14ac:dyDescent="0.3">
      <c r="C159" s="431"/>
      <c r="F159" s="458"/>
      <c r="G159" s="458"/>
      <c r="H159" s="458"/>
      <c r="I159" s="458"/>
      <c r="J159" s="458"/>
      <c r="K159" s="458"/>
      <c r="L159" s="458"/>
      <c r="N159" s="346"/>
      <c r="O159" s="346"/>
      <c r="P159" s="346"/>
      <c r="Q159" s="346"/>
      <c r="R159" s="346"/>
      <c r="S159" s="346"/>
      <c r="T159" s="346"/>
      <c r="U159" s="346"/>
      <c r="V159" s="346"/>
      <c r="W159" s="346"/>
      <c r="X159" s="346"/>
      <c r="Y159" s="346"/>
      <c r="Z159" s="346"/>
      <c r="AA159" s="346"/>
      <c r="AB159" s="346"/>
      <c r="AC159" s="346"/>
      <c r="AD159" s="346"/>
      <c r="AE159" s="346"/>
      <c r="AF159" s="346"/>
      <c r="AG159" s="346"/>
      <c r="AH159" s="346"/>
      <c r="AI159" s="346"/>
      <c r="AJ159" s="346"/>
      <c r="AK159" s="346"/>
      <c r="AL159" s="346"/>
      <c r="AM159" s="346"/>
      <c r="AN159" s="346"/>
      <c r="AO159" s="346"/>
      <c r="AP159" s="346"/>
      <c r="AQ159" s="346"/>
    </row>
    <row r="160" spans="3:43" ht="15" customHeight="1" x14ac:dyDescent="0.3">
      <c r="C160" s="431"/>
      <c r="F160" s="458"/>
      <c r="G160" s="458"/>
      <c r="H160" s="458"/>
      <c r="I160" s="458"/>
      <c r="J160" s="458"/>
      <c r="K160" s="458"/>
      <c r="L160" s="458"/>
      <c r="N160" s="346"/>
      <c r="O160" s="346"/>
      <c r="P160" s="346"/>
      <c r="Q160" s="346"/>
      <c r="R160" s="346"/>
      <c r="S160" s="346"/>
      <c r="T160" s="346"/>
      <c r="U160" s="346"/>
      <c r="V160" s="346"/>
      <c r="W160" s="346"/>
      <c r="X160" s="346"/>
      <c r="Y160" s="346"/>
      <c r="Z160" s="346"/>
      <c r="AA160" s="346"/>
      <c r="AB160" s="346"/>
      <c r="AC160" s="346"/>
      <c r="AD160" s="346"/>
      <c r="AE160" s="346"/>
      <c r="AF160" s="346"/>
      <c r="AG160" s="346"/>
      <c r="AH160" s="346"/>
      <c r="AI160" s="346"/>
      <c r="AJ160" s="346"/>
      <c r="AK160" s="346"/>
      <c r="AL160" s="346"/>
      <c r="AM160" s="346"/>
      <c r="AN160" s="346"/>
      <c r="AO160" s="346"/>
      <c r="AP160" s="346"/>
      <c r="AQ160" s="346"/>
    </row>
    <row r="161" spans="3:43" ht="15" customHeight="1" x14ac:dyDescent="0.3">
      <c r="C161" s="431"/>
      <c r="F161" s="458"/>
      <c r="G161" s="458"/>
      <c r="H161" s="458"/>
      <c r="I161" s="458"/>
      <c r="J161" s="458"/>
      <c r="K161" s="458"/>
      <c r="L161" s="458"/>
      <c r="N161" s="346"/>
      <c r="O161" s="346"/>
      <c r="P161" s="346"/>
      <c r="Q161" s="346"/>
      <c r="R161" s="346"/>
      <c r="S161" s="346"/>
      <c r="T161" s="346"/>
      <c r="U161" s="346"/>
      <c r="V161" s="346"/>
      <c r="W161" s="346"/>
      <c r="X161" s="346"/>
      <c r="Y161" s="346"/>
      <c r="Z161" s="346"/>
      <c r="AA161" s="346"/>
      <c r="AB161" s="346"/>
      <c r="AC161" s="346"/>
      <c r="AD161" s="346"/>
      <c r="AE161" s="346"/>
      <c r="AF161" s="346"/>
      <c r="AG161" s="346"/>
      <c r="AH161" s="346"/>
      <c r="AI161" s="346"/>
      <c r="AJ161" s="346"/>
      <c r="AK161" s="346"/>
      <c r="AL161" s="346"/>
      <c r="AM161" s="346"/>
      <c r="AN161" s="346"/>
      <c r="AO161" s="346"/>
      <c r="AP161" s="346"/>
      <c r="AQ161" s="346"/>
    </row>
    <row r="162" spans="3:43" ht="15" customHeight="1" x14ac:dyDescent="0.3">
      <c r="C162" s="431"/>
      <c r="F162" s="458"/>
      <c r="G162" s="458"/>
      <c r="H162" s="458"/>
      <c r="I162" s="458"/>
      <c r="J162" s="458"/>
      <c r="K162" s="458"/>
      <c r="L162" s="458"/>
      <c r="N162" s="346"/>
      <c r="O162" s="346"/>
      <c r="P162" s="346"/>
      <c r="Q162" s="346"/>
      <c r="R162" s="346"/>
      <c r="S162" s="346"/>
      <c r="T162" s="346"/>
      <c r="U162" s="346"/>
      <c r="V162" s="346"/>
      <c r="W162" s="346"/>
      <c r="X162" s="346"/>
      <c r="Y162" s="346"/>
      <c r="Z162" s="346"/>
      <c r="AA162" s="346"/>
      <c r="AB162" s="346"/>
      <c r="AC162" s="346"/>
      <c r="AD162" s="346"/>
      <c r="AE162" s="346"/>
      <c r="AF162" s="346"/>
      <c r="AG162" s="346"/>
      <c r="AH162" s="346"/>
      <c r="AI162" s="346"/>
      <c r="AJ162" s="346"/>
      <c r="AK162" s="346"/>
      <c r="AL162" s="346"/>
      <c r="AM162" s="346"/>
      <c r="AN162" s="346"/>
      <c r="AO162" s="346"/>
      <c r="AP162" s="346"/>
      <c r="AQ162" s="346"/>
    </row>
    <row r="163" spans="3:43" ht="15" customHeight="1" x14ac:dyDescent="0.3">
      <c r="C163" s="431"/>
      <c r="F163" s="458"/>
      <c r="G163" s="458"/>
      <c r="H163" s="458"/>
      <c r="I163" s="458"/>
      <c r="J163" s="458"/>
      <c r="K163" s="458"/>
      <c r="L163" s="458"/>
      <c r="N163" s="346"/>
      <c r="O163" s="346"/>
      <c r="P163" s="346"/>
      <c r="Q163" s="346"/>
      <c r="R163" s="346"/>
      <c r="S163" s="346"/>
      <c r="T163" s="346"/>
      <c r="U163" s="346"/>
      <c r="V163" s="346"/>
      <c r="W163" s="346"/>
      <c r="X163" s="346"/>
      <c r="Y163" s="346"/>
      <c r="Z163" s="346"/>
      <c r="AA163" s="346"/>
      <c r="AB163" s="346"/>
      <c r="AC163" s="346"/>
      <c r="AD163" s="346"/>
      <c r="AE163" s="346"/>
      <c r="AF163" s="346"/>
      <c r="AG163" s="346"/>
      <c r="AH163" s="346"/>
      <c r="AI163" s="346"/>
      <c r="AJ163" s="346"/>
      <c r="AK163" s="346"/>
      <c r="AL163" s="346"/>
      <c r="AM163" s="346"/>
      <c r="AN163" s="346"/>
      <c r="AO163" s="346"/>
      <c r="AP163" s="346"/>
      <c r="AQ163" s="346"/>
    </row>
    <row r="164" spans="3:43" ht="15" customHeight="1" x14ac:dyDescent="0.3">
      <c r="C164" s="431"/>
      <c r="F164" s="458"/>
      <c r="G164" s="458"/>
      <c r="H164" s="458"/>
      <c r="I164" s="458"/>
      <c r="J164" s="458"/>
      <c r="K164" s="458"/>
      <c r="L164" s="458"/>
      <c r="N164" s="346"/>
      <c r="O164" s="346"/>
      <c r="P164" s="346"/>
      <c r="Q164" s="346"/>
      <c r="R164" s="346"/>
      <c r="S164" s="346"/>
      <c r="T164" s="346"/>
      <c r="U164" s="346"/>
      <c r="V164" s="346"/>
      <c r="W164" s="346"/>
      <c r="X164" s="346"/>
      <c r="Y164" s="346"/>
      <c r="Z164" s="346"/>
      <c r="AA164" s="346"/>
      <c r="AB164" s="346"/>
      <c r="AC164" s="346"/>
      <c r="AD164" s="346"/>
      <c r="AE164" s="346"/>
      <c r="AF164" s="346"/>
      <c r="AG164" s="346"/>
      <c r="AH164" s="346"/>
      <c r="AI164" s="346"/>
      <c r="AJ164" s="346"/>
      <c r="AK164" s="346"/>
      <c r="AL164" s="346"/>
      <c r="AM164" s="346"/>
      <c r="AN164" s="346"/>
      <c r="AO164" s="346"/>
      <c r="AP164" s="346"/>
      <c r="AQ164" s="346"/>
    </row>
    <row r="165" spans="3:43" ht="15" customHeight="1" x14ac:dyDescent="0.3">
      <c r="C165" s="431"/>
      <c r="F165" s="458"/>
      <c r="G165" s="458"/>
      <c r="H165" s="458"/>
      <c r="I165" s="458"/>
      <c r="J165" s="458"/>
      <c r="K165" s="458"/>
      <c r="L165" s="458"/>
      <c r="N165" s="346"/>
      <c r="O165" s="346"/>
      <c r="P165" s="346"/>
      <c r="Q165" s="346"/>
      <c r="R165" s="346"/>
      <c r="S165" s="346"/>
      <c r="T165" s="346"/>
      <c r="U165" s="346"/>
      <c r="V165" s="346"/>
      <c r="W165" s="346"/>
      <c r="X165" s="346"/>
      <c r="Y165" s="346"/>
      <c r="Z165" s="346"/>
      <c r="AA165" s="346"/>
      <c r="AB165" s="346"/>
      <c r="AC165" s="346"/>
      <c r="AD165" s="346"/>
      <c r="AE165" s="346"/>
      <c r="AF165" s="346"/>
      <c r="AG165" s="346"/>
      <c r="AH165" s="346"/>
      <c r="AI165" s="346"/>
      <c r="AJ165" s="346"/>
      <c r="AK165" s="346"/>
      <c r="AL165" s="346"/>
      <c r="AM165" s="346"/>
      <c r="AN165" s="346"/>
      <c r="AO165" s="346"/>
      <c r="AP165" s="346"/>
      <c r="AQ165" s="346"/>
    </row>
    <row r="166" spans="3:43" ht="15" customHeight="1" x14ac:dyDescent="0.3">
      <c r="C166" s="431"/>
      <c r="F166" s="458"/>
      <c r="G166" s="458"/>
      <c r="H166" s="458"/>
      <c r="I166" s="458"/>
      <c r="J166" s="458"/>
      <c r="K166" s="458"/>
      <c r="L166" s="458"/>
      <c r="N166" s="346"/>
      <c r="O166" s="346"/>
      <c r="P166" s="346"/>
      <c r="Q166" s="346"/>
      <c r="R166" s="346"/>
      <c r="S166" s="346"/>
      <c r="T166" s="346"/>
      <c r="U166" s="346"/>
      <c r="V166" s="346"/>
      <c r="W166" s="346"/>
      <c r="X166" s="346"/>
      <c r="Y166" s="346"/>
      <c r="Z166" s="346"/>
      <c r="AA166" s="346"/>
      <c r="AB166" s="346"/>
      <c r="AC166" s="346"/>
      <c r="AD166" s="346"/>
      <c r="AE166" s="346"/>
      <c r="AF166" s="346"/>
      <c r="AG166" s="346"/>
      <c r="AH166" s="346"/>
      <c r="AI166" s="346"/>
      <c r="AJ166" s="346"/>
      <c r="AK166" s="346"/>
      <c r="AL166" s="346"/>
      <c r="AM166" s="346"/>
      <c r="AN166" s="346"/>
      <c r="AO166" s="346"/>
      <c r="AP166" s="346"/>
      <c r="AQ166" s="346"/>
    </row>
    <row r="167" spans="3:43" ht="15" customHeight="1" x14ac:dyDescent="0.3">
      <c r="C167" s="431"/>
      <c r="F167" s="458"/>
      <c r="G167" s="458"/>
      <c r="H167" s="458"/>
      <c r="I167" s="458"/>
      <c r="J167" s="458"/>
      <c r="K167" s="458"/>
      <c r="L167" s="458"/>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6"/>
      <c r="AL167" s="346"/>
      <c r="AM167" s="346"/>
      <c r="AN167" s="346"/>
      <c r="AO167" s="346"/>
      <c r="AP167" s="346"/>
      <c r="AQ167" s="346"/>
    </row>
    <row r="168" spans="3:43" ht="15" customHeight="1" x14ac:dyDescent="0.3">
      <c r="C168" s="431"/>
      <c r="N168" s="346"/>
      <c r="O168" s="346"/>
      <c r="P168" s="346"/>
      <c r="Q168" s="346"/>
      <c r="R168" s="346"/>
      <c r="S168" s="346"/>
      <c r="T168" s="346"/>
      <c r="U168" s="346"/>
      <c r="V168" s="346"/>
      <c r="W168" s="346"/>
      <c r="X168" s="346"/>
      <c r="Y168" s="346"/>
      <c r="Z168" s="346"/>
      <c r="AA168" s="346"/>
      <c r="AB168" s="346"/>
      <c r="AC168" s="346"/>
      <c r="AD168" s="346"/>
      <c r="AE168" s="346"/>
      <c r="AF168" s="346"/>
      <c r="AG168" s="346"/>
      <c r="AH168" s="346"/>
      <c r="AI168" s="346"/>
      <c r="AJ168" s="346"/>
      <c r="AK168" s="346"/>
      <c r="AL168" s="346"/>
      <c r="AM168" s="346"/>
      <c r="AN168" s="346"/>
      <c r="AO168" s="346"/>
      <c r="AP168" s="346"/>
      <c r="AQ168" s="346"/>
    </row>
    <row r="169" spans="3:43" ht="15" customHeight="1" x14ac:dyDescent="0.3">
      <c r="C169" s="431"/>
      <c r="N169" s="346"/>
      <c r="O169" s="346"/>
      <c r="P169" s="346"/>
      <c r="Q169" s="346"/>
      <c r="R169" s="346"/>
      <c r="S169" s="346"/>
      <c r="T169" s="346"/>
      <c r="U169" s="346"/>
      <c r="V169" s="346"/>
      <c r="W169" s="346"/>
      <c r="X169" s="346"/>
      <c r="Y169" s="346"/>
      <c r="Z169" s="346"/>
      <c r="AA169" s="346"/>
      <c r="AB169" s="346"/>
      <c r="AC169" s="346"/>
      <c r="AD169" s="346"/>
      <c r="AE169" s="346"/>
      <c r="AF169" s="346"/>
      <c r="AG169" s="346"/>
      <c r="AH169" s="346"/>
      <c r="AI169" s="346"/>
      <c r="AJ169" s="346"/>
      <c r="AK169" s="346"/>
      <c r="AL169" s="346"/>
      <c r="AM169" s="346"/>
      <c r="AN169" s="346"/>
      <c r="AO169" s="346"/>
      <c r="AP169" s="346"/>
      <c r="AQ169" s="346"/>
    </row>
    <row r="170" spans="3:43" ht="15" customHeight="1" x14ac:dyDescent="0.3">
      <c r="C170" s="431"/>
      <c r="N170" s="346"/>
      <c r="O170" s="346"/>
      <c r="P170" s="346"/>
      <c r="Q170" s="346"/>
      <c r="R170" s="346"/>
      <c r="S170" s="346"/>
      <c r="T170" s="346"/>
      <c r="U170" s="346"/>
      <c r="V170" s="346"/>
      <c r="W170" s="346"/>
      <c r="X170" s="346"/>
      <c r="Y170" s="346"/>
      <c r="Z170" s="346"/>
      <c r="AA170" s="346"/>
      <c r="AB170" s="346"/>
      <c r="AC170" s="346"/>
      <c r="AD170" s="346"/>
      <c r="AE170" s="346"/>
      <c r="AF170" s="346"/>
      <c r="AG170" s="346"/>
      <c r="AH170" s="346"/>
      <c r="AI170" s="346"/>
      <c r="AJ170" s="346"/>
      <c r="AK170" s="346"/>
      <c r="AL170" s="346"/>
      <c r="AM170" s="346"/>
      <c r="AN170" s="346"/>
      <c r="AO170" s="346"/>
      <c r="AP170" s="346"/>
      <c r="AQ170" s="346"/>
    </row>
    <row r="171" spans="3:43" ht="15" customHeight="1" x14ac:dyDescent="0.3">
      <c r="C171" s="431"/>
      <c r="N171" s="346"/>
      <c r="O171" s="346"/>
      <c r="P171" s="346"/>
      <c r="Q171" s="346"/>
      <c r="R171" s="346"/>
      <c r="S171" s="346"/>
      <c r="T171" s="346"/>
      <c r="U171" s="346"/>
      <c r="V171" s="346"/>
      <c r="W171" s="346"/>
      <c r="X171" s="346"/>
      <c r="Y171" s="346"/>
      <c r="Z171" s="346"/>
      <c r="AA171" s="346"/>
      <c r="AB171" s="346"/>
      <c r="AC171" s="346"/>
      <c r="AD171" s="346"/>
      <c r="AE171" s="346"/>
      <c r="AF171" s="346"/>
      <c r="AG171" s="346"/>
      <c r="AH171" s="346"/>
      <c r="AI171" s="346"/>
      <c r="AJ171" s="346"/>
      <c r="AK171" s="346"/>
      <c r="AL171" s="346"/>
      <c r="AM171" s="346"/>
      <c r="AN171" s="346"/>
      <c r="AO171" s="346"/>
      <c r="AP171" s="346"/>
      <c r="AQ171" s="346"/>
    </row>
    <row r="172" spans="3:43" ht="15" customHeight="1" x14ac:dyDescent="0.3">
      <c r="C172" s="431"/>
      <c r="N172" s="346"/>
      <c r="O172" s="346"/>
      <c r="P172" s="346"/>
      <c r="Q172" s="346"/>
      <c r="R172" s="346"/>
      <c r="S172" s="346"/>
      <c r="T172" s="346"/>
      <c r="U172" s="346"/>
      <c r="V172" s="346"/>
      <c r="W172" s="346"/>
      <c r="X172" s="346"/>
      <c r="Y172" s="346"/>
      <c r="Z172" s="346"/>
      <c r="AA172" s="346"/>
      <c r="AB172" s="346"/>
      <c r="AC172" s="346"/>
      <c r="AD172" s="346"/>
      <c r="AE172" s="346"/>
      <c r="AF172" s="346"/>
      <c r="AG172" s="346"/>
      <c r="AH172" s="346"/>
      <c r="AI172" s="346"/>
      <c r="AJ172" s="346"/>
      <c r="AK172" s="346"/>
      <c r="AL172" s="346"/>
      <c r="AM172" s="346"/>
      <c r="AN172" s="346"/>
      <c r="AO172" s="346"/>
      <c r="AP172" s="346"/>
      <c r="AQ172" s="346"/>
    </row>
    <row r="173" spans="3:43" ht="15" customHeight="1" x14ac:dyDescent="0.3">
      <c r="C173" s="431"/>
      <c r="N173" s="346"/>
      <c r="O173" s="346"/>
      <c r="P173" s="346"/>
      <c r="Q173" s="346"/>
      <c r="R173" s="346"/>
      <c r="S173" s="346"/>
      <c r="T173" s="346"/>
      <c r="U173" s="346"/>
      <c r="V173" s="346"/>
      <c r="W173" s="346"/>
      <c r="X173" s="346"/>
      <c r="Y173" s="346"/>
      <c r="Z173" s="346"/>
      <c r="AA173" s="346"/>
      <c r="AB173" s="346"/>
      <c r="AC173" s="346"/>
      <c r="AD173" s="346"/>
      <c r="AE173" s="346"/>
      <c r="AF173" s="346"/>
      <c r="AG173" s="346"/>
      <c r="AH173" s="346"/>
      <c r="AI173" s="346"/>
      <c r="AJ173" s="346"/>
      <c r="AK173" s="346"/>
      <c r="AL173" s="346"/>
      <c r="AM173" s="346"/>
      <c r="AN173" s="346"/>
      <c r="AO173" s="346"/>
      <c r="AP173" s="346"/>
      <c r="AQ173" s="346"/>
    </row>
    <row r="174" spans="3:43" ht="15" customHeight="1" x14ac:dyDescent="0.3">
      <c r="C174" s="431"/>
      <c r="N174" s="346"/>
      <c r="O174" s="346"/>
      <c r="P174" s="346"/>
      <c r="Q174" s="346"/>
      <c r="R174" s="346"/>
      <c r="S174" s="346"/>
      <c r="T174" s="346"/>
      <c r="U174" s="346"/>
      <c r="V174" s="346"/>
      <c r="W174" s="346"/>
      <c r="X174" s="346"/>
      <c r="Y174" s="346"/>
      <c r="Z174" s="346"/>
      <c r="AA174" s="346"/>
      <c r="AB174" s="346"/>
      <c r="AC174" s="346"/>
      <c r="AD174" s="346"/>
      <c r="AE174" s="346"/>
      <c r="AF174" s="346"/>
      <c r="AG174" s="346"/>
      <c r="AH174" s="346"/>
      <c r="AI174" s="346"/>
      <c r="AJ174" s="346"/>
      <c r="AK174" s="346"/>
      <c r="AL174" s="346"/>
      <c r="AM174" s="346"/>
      <c r="AN174" s="346"/>
      <c r="AO174" s="346"/>
      <c r="AP174" s="346"/>
      <c r="AQ174" s="346"/>
    </row>
    <row r="175" spans="3:43" ht="15" customHeight="1" x14ac:dyDescent="0.3">
      <c r="C175" s="431"/>
      <c r="N175" s="346"/>
      <c r="O175" s="346"/>
      <c r="P175" s="346"/>
      <c r="Q175" s="346"/>
      <c r="R175" s="346"/>
      <c r="S175" s="346"/>
      <c r="T175" s="346"/>
      <c r="U175" s="346"/>
      <c r="V175" s="346"/>
      <c r="W175" s="346"/>
      <c r="X175" s="346"/>
      <c r="Y175" s="346"/>
      <c r="Z175" s="346"/>
      <c r="AA175" s="346"/>
      <c r="AB175" s="346"/>
      <c r="AC175" s="346"/>
      <c r="AD175" s="346"/>
      <c r="AE175" s="346"/>
      <c r="AF175" s="346"/>
      <c r="AG175" s="346"/>
      <c r="AH175" s="346"/>
      <c r="AI175" s="346"/>
      <c r="AJ175" s="346"/>
      <c r="AK175" s="346"/>
      <c r="AL175" s="346"/>
      <c r="AM175" s="346"/>
      <c r="AN175" s="346"/>
      <c r="AO175" s="346"/>
      <c r="AP175" s="346"/>
      <c r="AQ175" s="346"/>
    </row>
    <row r="176" spans="3:43" ht="15" customHeight="1" x14ac:dyDescent="0.3">
      <c r="C176" s="431"/>
      <c r="N176" s="346"/>
      <c r="O176" s="346"/>
      <c r="P176" s="346"/>
      <c r="Q176" s="346"/>
      <c r="R176" s="346"/>
      <c r="S176" s="346"/>
      <c r="T176" s="346"/>
      <c r="U176" s="346"/>
      <c r="V176" s="346"/>
      <c r="W176" s="346"/>
      <c r="X176" s="346"/>
      <c r="Y176" s="346"/>
      <c r="Z176" s="346"/>
      <c r="AA176" s="346"/>
      <c r="AB176" s="346"/>
      <c r="AC176" s="346"/>
      <c r="AD176" s="346"/>
      <c r="AE176" s="346"/>
      <c r="AF176" s="346"/>
      <c r="AG176" s="346"/>
      <c r="AH176" s="346"/>
      <c r="AI176" s="346"/>
      <c r="AJ176" s="346"/>
      <c r="AK176" s="346"/>
      <c r="AL176" s="346"/>
      <c r="AM176" s="346"/>
      <c r="AN176" s="346"/>
      <c r="AO176" s="346"/>
      <c r="AP176" s="346"/>
      <c r="AQ176" s="346"/>
    </row>
    <row r="177" spans="3:137" ht="15" customHeight="1" x14ac:dyDescent="0.3">
      <c r="C177" s="431"/>
      <c r="N177" s="346"/>
      <c r="O177" s="346"/>
      <c r="P177" s="346"/>
      <c r="Q177" s="346"/>
      <c r="R177" s="346"/>
      <c r="S177" s="346"/>
      <c r="T177" s="346"/>
      <c r="U177" s="346"/>
      <c r="V177" s="346"/>
      <c r="W177" s="346"/>
      <c r="X177" s="346"/>
      <c r="Y177" s="346"/>
      <c r="Z177" s="346"/>
      <c r="AA177" s="346"/>
      <c r="AB177" s="346"/>
      <c r="AC177" s="346"/>
      <c r="AD177" s="346"/>
      <c r="AE177" s="346"/>
      <c r="AF177" s="346"/>
      <c r="AG177" s="346"/>
      <c r="AH177" s="346"/>
      <c r="AI177" s="346"/>
      <c r="AJ177" s="346"/>
      <c r="AK177" s="346"/>
      <c r="AL177" s="346"/>
      <c r="AM177" s="346"/>
      <c r="AN177" s="346"/>
      <c r="AO177" s="346"/>
      <c r="AP177" s="346"/>
      <c r="AQ177" s="346"/>
    </row>
    <row r="178" spans="3:137" ht="15" customHeight="1" x14ac:dyDescent="0.3">
      <c r="C178" s="431"/>
      <c r="N178" s="346"/>
      <c r="O178" s="346"/>
      <c r="P178" s="346"/>
      <c r="Q178" s="346"/>
      <c r="R178" s="346"/>
      <c r="S178" s="346"/>
      <c r="T178" s="346"/>
      <c r="U178" s="346"/>
      <c r="V178" s="346"/>
      <c r="W178" s="346"/>
      <c r="X178" s="346"/>
      <c r="Y178" s="346"/>
      <c r="Z178" s="346"/>
      <c r="AA178" s="346"/>
      <c r="AB178" s="346"/>
      <c r="AC178" s="346"/>
      <c r="AD178" s="346"/>
      <c r="AE178" s="346"/>
      <c r="AF178" s="346"/>
      <c r="AG178" s="346"/>
      <c r="AH178" s="346"/>
      <c r="AI178" s="346"/>
      <c r="AJ178" s="346"/>
      <c r="AK178" s="346"/>
      <c r="AL178" s="346"/>
      <c r="AM178" s="346"/>
      <c r="AN178" s="346"/>
      <c r="AO178" s="346"/>
      <c r="AP178" s="346"/>
      <c r="AQ178" s="346"/>
    </row>
    <row r="179" spans="3:137" ht="15" customHeight="1" x14ac:dyDescent="0.3">
      <c r="C179" s="431"/>
      <c r="N179" s="346"/>
      <c r="O179" s="346"/>
      <c r="P179" s="346"/>
      <c r="Q179" s="346"/>
      <c r="R179" s="346"/>
      <c r="S179" s="346"/>
      <c r="T179" s="346"/>
      <c r="U179" s="346"/>
      <c r="V179" s="346"/>
      <c r="W179" s="346"/>
      <c r="X179" s="346"/>
      <c r="Y179" s="346"/>
      <c r="Z179" s="346"/>
      <c r="AA179" s="346"/>
      <c r="AB179" s="346"/>
      <c r="AC179" s="346"/>
      <c r="AD179" s="346"/>
      <c r="AE179" s="346"/>
      <c r="AF179" s="346"/>
      <c r="AG179" s="346"/>
      <c r="AH179" s="346"/>
      <c r="AI179" s="346"/>
      <c r="AJ179" s="346"/>
      <c r="AK179" s="346"/>
      <c r="AL179" s="346"/>
      <c r="AM179" s="346"/>
      <c r="AN179" s="346"/>
      <c r="AO179" s="346"/>
      <c r="AP179" s="346"/>
      <c r="AQ179" s="346"/>
      <c r="DR179" s="346"/>
      <c r="DS179" s="346"/>
      <c r="DT179" s="346"/>
      <c r="DU179" s="346"/>
      <c r="DV179" s="346"/>
      <c r="DW179" s="346"/>
      <c r="DX179" s="346"/>
      <c r="DY179" s="346"/>
      <c r="DZ179" s="346"/>
      <c r="EA179" s="346"/>
      <c r="EB179" s="346"/>
      <c r="EC179" s="346"/>
      <c r="ED179" s="346"/>
      <c r="EE179" s="346"/>
      <c r="EF179" s="346"/>
      <c r="EG179" s="346"/>
    </row>
    <row r="180" spans="3:137" ht="15" customHeight="1" x14ac:dyDescent="0.3">
      <c r="C180" s="431"/>
      <c r="N180" s="346"/>
      <c r="O180" s="346"/>
      <c r="P180" s="346"/>
      <c r="Q180" s="346"/>
      <c r="R180" s="346"/>
      <c r="S180" s="346"/>
      <c r="T180" s="346"/>
      <c r="U180" s="346"/>
      <c r="V180" s="346"/>
      <c r="W180" s="346"/>
      <c r="X180" s="346"/>
      <c r="Y180" s="346"/>
      <c r="Z180" s="346"/>
      <c r="AA180" s="346"/>
      <c r="AB180" s="346"/>
      <c r="AC180" s="346"/>
      <c r="AD180" s="346"/>
      <c r="AE180" s="346"/>
      <c r="AF180" s="346"/>
      <c r="AG180" s="346"/>
      <c r="AH180" s="346"/>
      <c r="AI180" s="346"/>
      <c r="AJ180" s="346"/>
      <c r="AK180" s="346"/>
      <c r="AL180" s="346"/>
      <c r="AM180" s="346"/>
      <c r="AN180" s="346"/>
      <c r="AO180" s="346"/>
      <c r="AP180" s="346"/>
      <c r="AQ180" s="346"/>
    </row>
    <row r="181" spans="3:137" ht="15" customHeight="1" x14ac:dyDescent="0.3">
      <c r="C181" s="431"/>
      <c r="N181" s="346"/>
      <c r="O181" s="346"/>
      <c r="P181" s="346"/>
      <c r="Q181" s="346"/>
      <c r="R181" s="346"/>
      <c r="S181" s="346"/>
      <c r="T181" s="346"/>
      <c r="U181" s="346"/>
      <c r="V181" s="346"/>
      <c r="W181" s="346"/>
      <c r="X181" s="346"/>
      <c r="Y181" s="346"/>
      <c r="Z181" s="346"/>
      <c r="AA181" s="346"/>
      <c r="AB181" s="346"/>
      <c r="AC181" s="346"/>
      <c r="AD181" s="346"/>
      <c r="AE181" s="346"/>
      <c r="AF181" s="346"/>
      <c r="AG181" s="346"/>
      <c r="AH181" s="346"/>
      <c r="AI181" s="346"/>
      <c r="AJ181" s="346"/>
      <c r="AK181" s="346"/>
      <c r="AL181" s="346"/>
      <c r="AM181" s="346"/>
      <c r="AN181" s="346"/>
      <c r="AO181" s="346"/>
      <c r="AP181" s="346"/>
      <c r="AQ181" s="346"/>
    </row>
    <row r="182" spans="3:137" ht="15" customHeight="1" x14ac:dyDescent="0.3">
      <c r="C182" s="431"/>
      <c r="N182" s="346"/>
      <c r="O182" s="346"/>
      <c r="P182" s="346"/>
      <c r="Q182" s="346"/>
      <c r="R182" s="346"/>
      <c r="S182" s="346"/>
      <c r="T182" s="346"/>
      <c r="U182" s="346"/>
      <c r="V182" s="346"/>
      <c r="W182" s="346"/>
      <c r="X182" s="346"/>
      <c r="Y182" s="346"/>
      <c r="Z182" s="346"/>
      <c r="AA182" s="346"/>
      <c r="AB182" s="346"/>
      <c r="AC182" s="346"/>
      <c r="AD182" s="346"/>
      <c r="AE182" s="346"/>
      <c r="AF182" s="346"/>
      <c r="AG182" s="346"/>
      <c r="AH182" s="346"/>
      <c r="AI182" s="346"/>
      <c r="AJ182" s="346"/>
      <c r="AK182" s="346"/>
      <c r="AL182" s="346"/>
      <c r="AM182" s="346"/>
      <c r="AN182" s="346"/>
      <c r="AO182" s="346"/>
      <c r="AP182" s="346"/>
      <c r="AQ182" s="346"/>
    </row>
    <row r="183" spans="3:137" ht="15" customHeight="1" x14ac:dyDescent="0.3">
      <c r="C183" s="431"/>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346"/>
      <c r="AP183" s="346"/>
      <c r="AQ183" s="346"/>
    </row>
    <row r="184" spans="3:137" ht="15" customHeight="1" x14ac:dyDescent="0.3">
      <c r="C184" s="431"/>
      <c r="N184" s="346"/>
      <c r="O184" s="346"/>
      <c r="P184" s="346"/>
      <c r="Q184" s="346"/>
      <c r="R184" s="346"/>
      <c r="S184" s="346"/>
      <c r="T184" s="346"/>
      <c r="U184" s="346"/>
      <c r="V184" s="346"/>
      <c r="W184" s="346"/>
      <c r="X184" s="346"/>
      <c r="Y184" s="346"/>
      <c r="Z184" s="346"/>
      <c r="AA184" s="346"/>
      <c r="AB184" s="346"/>
      <c r="AC184" s="346"/>
      <c r="AD184" s="346"/>
      <c r="AE184" s="346"/>
      <c r="AF184" s="346"/>
      <c r="AG184" s="346"/>
      <c r="AH184" s="346"/>
      <c r="AI184" s="346"/>
      <c r="AJ184" s="346"/>
      <c r="AK184" s="346"/>
      <c r="AL184" s="346"/>
      <c r="AM184" s="346"/>
      <c r="AN184" s="346"/>
      <c r="AO184" s="346"/>
      <c r="AP184" s="346"/>
      <c r="AQ184" s="346"/>
    </row>
    <row r="185" spans="3:137" ht="15" customHeight="1" x14ac:dyDescent="0.3">
      <c r="C185" s="431"/>
      <c r="N185" s="346"/>
      <c r="O185" s="346"/>
      <c r="P185" s="346"/>
      <c r="Q185" s="346"/>
      <c r="R185" s="346"/>
      <c r="S185" s="346"/>
      <c r="T185" s="346"/>
      <c r="U185" s="346"/>
      <c r="V185" s="346"/>
      <c r="W185" s="346"/>
      <c r="X185" s="346"/>
      <c r="Y185" s="346"/>
      <c r="Z185" s="346"/>
      <c r="AA185" s="346"/>
      <c r="AB185" s="346"/>
      <c r="AC185" s="346"/>
      <c r="AD185" s="346"/>
      <c r="AE185" s="346"/>
      <c r="AF185" s="346"/>
      <c r="AG185" s="346"/>
      <c r="AH185" s="346"/>
      <c r="AI185" s="346"/>
      <c r="AJ185" s="346"/>
      <c r="AK185" s="346"/>
      <c r="AL185" s="346"/>
      <c r="AM185" s="346"/>
      <c r="AN185" s="346"/>
      <c r="AO185" s="346"/>
      <c r="AP185" s="346"/>
      <c r="AQ185" s="346"/>
    </row>
    <row r="186" spans="3:137" ht="15" customHeight="1" x14ac:dyDescent="0.3">
      <c r="C186" s="431"/>
      <c r="N186" s="346"/>
      <c r="O186" s="346"/>
      <c r="P186" s="346"/>
      <c r="Q186" s="346"/>
      <c r="R186" s="346"/>
      <c r="S186" s="346"/>
      <c r="T186" s="346"/>
      <c r="U186" s="346"/>
      <c r="V186" s="346"/>
      <c r="W186" s="346"/>
      <c r="X186" s="346"/>
      <c r="Y186" s="346"/>
      <c r="Z186" s="346"/>
      <c r="AA186" s="346"/>
      <c r="AB186" s="346"/>
      <c r="AC186" s="346"/>
      <c r="AD186" s="346"/>
      <c r="AE186" s="346"/>
      <c r="AF186" s="346"/>
      <c r="AG186" s="346"/>
      <c r="AH186" s="346"/>
      <c r="AI186" s="346"/>
      <c r="AJ186" s="346"/>
      <c r="AK186" s="346"/>
      <c r="AL186" s="346"/>
      <c r="AM186" s="346"/>
      <c r="AN186" s="346"/>
      <c r="AO186" s="346"/>
      <c r="AP186" s="346"/>
      <c r="AQ186" s="346"/>
    </row>
    <row r="187" spans="3:137" ht="15" customHeight="1" x14ac:dyDescent="0.3">
      <c r="C187" s="431"/>
      <c r="N187" s="346"/>
      <c r="O187" s="346"/>
      <c r="P187" s="346"/>
      <c r="Q187" s="346"/>
      <c r="R187" s="346"/>
      <c r="S187" s="346"/>
      <c r="T187" s="346"/>
      <c r="U187" s="346"/>
      <c r="V187" s="346"/>
      <c r="W187" s="346"/>
      <c r="X187" s="346"/>
      <c r="Y187" s="346"/>
      <c r="Z187" s="346"/>
      <c r="AA187" s="346"/>
      <c r="AB187" s="346"/>
      <c r="AC187" s="346"/>
      <c r="AD187" s="346"/>
      <c r="AE187" s="346"/>
      <c r="AF187" s="346"/>
      <c r="AG187" s="346"/>
      <c r="AH187" s="346"/>
      <c r="AI187" s="346"/>
      <c r="AJ187" s="346"/>
      <c r="AK187" s="346"/>
      <c r="AL187" s="346"/>
      <c r="AM187" s="346"/>
      <c r="AN187" s="346"/>
      <c r="AO187" s="346"/>
      <c r="AP187" s="346"/>
      <c r="AQ187" s="346"/>
    </row>
    <row r="188" spans="3:137" ht="15" customHeight="1" x14ac:dyDescent="0.3">
      <c r="C188" s="431"/>
      <c r="N188" s="346"/>
      <c r="O188" s="346"/>
      <c r="P188" s="346"/>
      <c r="Q188" s="346"/>
      <c r="R188" s="346"/>
      <c r="S188" s="346"/>
      <c r="T188" s="346"/>
      <c r="U188" s="346"/>
      <c r="V188" s="346"/>
      <c r="W188" s="346"/>
      <c r="X188" s="346"/>
      <c r="Y188" s="346"/>
      <c r="Z188" s="346"/>
      <c r="AA188" s="346"/>
      <c r="AB188" s="346"/>
      <c r="AC188" s="346"/>
      <c r="AD188" s="346"/>
      <c r="AE188" s="346"/>
      <c r="AF188" s="346"/>
      <c r="AG188" s="346"/>
      <c r="AH188" s="346"/>
      <c r="AI188" s="346"/>
      <c r="AJ188" s="346"/>
      <c r="AK188" s="346"/>
      <c r="AL188" s="346"/>
      <c r="AM188" s="346"/>
      <c r="AN188" s="346"/>
      <c r="AO188" s="346"/>
      <c r="AP188" s="346"/>
      <c r="AQ188" s="346"/>
    </row>
    <row r="189" spans="3:137" ht="15" customHeight="1" x14ac:dyDescent="0.3">
      <c r="C189" s="431"/>
      <c r="N189" s="346"/>
      <c r="O189" s="346"/>
      <c r="P189" s="346"/>
      <c r="Q189" s="346"/>
      <c r="R189" s="346"/>
      <c r="S189" s="346"/>
      <c r="T189" s="346"/>
      <c r="U189" s="346"/>
      <c r="V189" s="346"/>
      <c r="W189" s="346"/>
      <c r="X189" s="346"/>
      <c r="Y189" s="346"/>
      <c r="Z189" s="346"/>
      <c r="AA189" s="346"/>
      <c r="AB189" s="346"/>
      <c r="AC189" s="346"/>
      <c r="AD189" s="346"/>
      <c r="AE189" s="346"/>
      <c r="AF189" s="346"/>
      <c r="AG189" s="346"/>
      <c r="AH189" s="346"/>
      <c r="AI189" s="346"/>
      <c r="AJ189" s="346"/>
      <c r="AK189" s="346"/>
      <c r="AL189" s="346"/>
      <c r="AM189" s="346"/>
      <c r="AN189" s="346"/>
      <c r="AO189" s="346"/>
      <c r="AP189" s="346"/>
      <c r="AQ189" s="346"/>
    </row>
    <row r="190" spans="3:137" ht="15" customHeight="1" x14ac:dyDescent="0.3">
      <c r="C190" s="431"/>
      <c r="N190" s="346"/>
      <c r="O190" s="346"/>
      <c r="P190" s="346"/>
      <c r="Q190" s="346"/>
      <c r="R190" s="346"/>
      <c r="S190" s="346"/>
      <c r="T190" s="346"/>
      <c r="U190" s="346"/>
      <c r="V190" s="346"/>
      <c r="W190" s="346"/>
      <c r="X190" s="346"/>
      <c r="Y190" s="346"/>
      <c r="Z190" s="346"/>
      <c r="AA190" s="346"/>
      <c r="AB190" s="346"/>
      <c r="AC190" s="346"/>
      <c r="AD190" s="346"/>
      <c r="AE190" s="346"/>
      <c r="AF190" s="346"/>
      <c r="AG190" s="346"/>
      <c r="AH190" s="346"/>
      <c r="AI190" s="346"/>
      <c r="AJ190" s="346"/>
      <c r="AK190" s="346"/>
      <c r="AL190" s="346"/>
      <c r="AM190" s="346"/>
      <c r="AN190" s="346"/>
      <c r="AO190" s="346"/>
      <c r="AP190" s="346"/>
      <c r="AQ190" s="346"/>
      <c r="DR190" s="458"/>
      <c r="DS190" s="458"/>
      <c r="DT190" s="458"/>
      <c r="DU190" s="458"/>
      <c r="DV190" s="458"/>
      <c r="DW190" s="458"/>
      <c r="DX190" s="458"/>
      <c r="DY190" s="458"/>
      <c r="DZ190" s="458"/>
      <c r="EA190" s="458"/>
      <c r="EB190" s="458"/>
      <c r="EC190" s="458"/>
      <c r="ED190" s="458"/>
      <c r="EE190" s="458"/>
      <c r="EF190" s="458"/>
      <c r="EG190" s="458"/>
    </row>
    <row r="191" spans="3:137" ht="15" customHeight="1" x14ac:dyDescent="0.3">
      <c r="C191" s="431"/>
      <c r="N191" s="346"/>
      <c r="O191" s="346"/>
      <c r="P191" s="346"/>
      <c r="Q191" s="346"/>
      <c r="R191" s="346"/>
      <c r="S191" s="346"/>
      <c r="T191" s="346"/>
      <c r="U191" s="346"/>
      <c r="V191" s="346"/>
      <c r="W191" s="346"/>
      <c r="X191" s="346"/>
      <c r="Y191" s="346"/>
      <c r="Z191" s="346"/>
      <c r="AA191" s="346"/>
      <c r="AB191" s="346"/>
      <c r="AC191" s="346"/>
      <c r="AD191" s="346"/>
      <c r="AE191" s="346"/>
      <c r="AF191" s="346"/>
      <c r="AG191" s="346"/>
      <c r="AH191" s="346"/>
      <c r="AI191" s="346"/>
      <c r="AJ191" s="346"/>
      <c r="AK191" s="346"/>
      <c r="AL191" s="346"/>
      <c r="AM191" s="346"/>
      <c r="AN191" s="346"/>
      <c r="AO191" s="346"/>
      <c r="AP191" s="346"/>
      <c r="AQ191" s="346"/>
      <c r="DR191" s="458"/>
      <c r="DS191" s="458"/>
      <c r="DT191" s="458"/>
      <c r="DU191" s="458"/>
      <c r="DV191" s="458"/>
      <c r="DW191" s="458"/>
      <c r="DX191" s="458"/>
      <c r="DY191" s="458"/>
      <c r="DZ191" s="458"/>
      <c r="EA191" s="458"/>
      <c r="EB191" s="458"/>
      <c r="EC191" s="458"/>
      <c r="ED191" s="458"/>
      <c r="EE191" s="458"/>
      <c r="EF191" s="458"/>
      <c r="EG191" s="458"/>
    </row>
    <row r="192" spans="3:137" ht="15" customHeight="1" x14ac:dyDescent="0.3">
      <c r="C192" s="431"/>
      <c r="N192" s="346"/>
      <c r="O192" s="346"/>
      <c r="P192" s="346"/>
      <c r="Q192" s="346"/>
      <c r="R192" s="346"/>
      <c r="S192" s="346"/>
      <c r="T192" s="346"/>
      <c r="U192" s="346"/>
      <c r="V192" s="346"/>
      <c r="W192" s="346"/>
      <c r="X192" s="346"/>
      <c r="Y192" s="346"/>
      <c r="Z192" s="346"/>
      <c r="AA192" s="346"/>
      <c r="AB192" s="346"/>
      <c r="AC192" s="346"/>
      <c r="AD192" s="346"/>
      <c r="AE192" s="346"/>
      <c r="AF192" s="346"/>
      <c r="AG192" s="346"/>
      <c r="AH192" s="346"/>
      <c r="AI192" s="346"/>
      <c r="AJ192" s="346"/>
      <c r="AK192" s="346"/>
      <c r="AL192" s="346"/>
      <c r="AM192" s="346"/>
      <c r="AN192" s="346"/>
      <c r="AO192" s="346"/>
      <c r="AP192" s="346"/>
      <c r="AQ192" s="346"/>
      <c r="DR192" s="458"/>
      <c r="DS192" s="458"/>
      <c r="DT192" s="458"/>
      <c r="DU192" s="458"/>
      <c r="DV192" s="458"/>
      <c r="DW192" s="458"/>
      <c r="DX192" s="458"/>
      <c r="DY192" s="458"/>
      <c r="DZ192" s="458"/>
      <c r="EA192" s="458"/>
      <c r="EB192" s="458"/>
      <c r="EC192" s="458"/>
      <c r="ED192" s="458"/>
      <c r="EE192" s="458"/>
      <c r="EF192" s="458"/>
      <c r="EG192" s="458"/>
    </row>
    <row r="193" spans="1:137" ht="15" customHeight="1" x14ac:dyDescent="0.3">
      <c r="C193" s="431"/>
      <c r="N193" s="346"/>
      <c r="O193" s="346"/>
      <c r="P193" s="346"/>
      <c r="Q193" s="346"/>
      <c r="R193" s="346"/>
      <c r="S193" s="346"/>
      <c r="T193" s="346"/>
      <c r="U193" s="346"/>
      <c r="V193" s="346"/>
      <c r="W193" s="346"/>
      <c r="X193" s="346"/>
      <c r="Y193" s="346"/>
      <c r="Z193" s="346"/>
      <c r="AA193" s="346"/>
      <c r="AB193" s="346"/>
      <c r="AC193" s="346"/>
      <c r="AD193" s="346"/>
      <c r="AE193" s="346"/>
      <c r="AF193" s="346"/>
      <c r="AG193" s="346"/>
      <c r="AH193" s="346"/>
      <c r="AI193" s="346"/>
      <c r="AJ193" s="346"/>
      <c r="AK193" s="346"/>
      <c r="AL193" s="346"/>
      <c r="AM193" s="346"/>
      <c r="AN193" s="346"/>
      <c r="AO193" s="346"/>
      <c r="AP193" s="346"/>
      <c r="AQ193" s="346"/>
      <c r="DR193" s="458"/>
      <c r="DS193" s="458"/>
      <c r="DT193" s="458"/>
      <c r="DU193" s="458"/>
      <c r="DV193" s="458"/>
      <c r="DW193" s="458"/>
      <c r="DX193" s="458"/>
      <c r="DY193" s="458"/>
      <c r="DZ193" s="458"/>
      <c r="EA193" s="458"/>
      <c r="EB193" s="458"/>
      <c r="EC193" s="458"/>
      <c r="ED193" s="458"/>
      <c r="EE193" s="458"/>
      <c r="EF193" s="458"/>
      <c r="EG193" s="458"/>
    </row>
    <row r="194" spans="1:137" ht="15" customHeight="1" x14ac:dyDescent="0.3">
      <c r="C194" s="431"/>
      <c r="N194" s="346"/>
      <c r="O194" s="346"/>
      <c r="P194" s="346"/>
      <c r="Q194" s="346"/>
      <c r="R194" s="346"/>
      <c r="S194" s="346"/>
      <c r="T194" s="346"/>
      <c r="U194" s="346"/>
      <c r="V194" s="346"/>
      <c r="W194" s="346"/>
      <c r="X194" s="346"/>
      <c r="Y194" s="346"/>
      <c r="Z194" s="346"/>
      <c r="AA194" s="346"/>
      <c r="AB194" s="346"/>
      <c r="AC194" s="346"/>
      <c r="AD194" s="346"/>
      <c r="AE194" s="346"/>
      <c r="AF194" s="346"/>
      <c r="AG194" s="346"/>
      <c r="AH194" s="346"/>
      <c r="AI194" s="346"/>
      <c r="AJ194" s="346"/>
      <c r="AK194" s="346"/>
      <c r="AL194" s="346"/>
      <c r="AM194" s="346"/>
      <c r="AN194" s="346"/>
      <c r="AO194" s="346"/>
      <c r="AP194" s="346"/>
      <c r="AQ194" s="346"/>
      <c r="DR194" s="458"/>
      <c r="DS194" s="458"/>
      <c r="DT194" s="458"/>
      <c r="DU194" s="458"/>
      <c r="DV194" s="458"/>
      <c r="DW194" s="458"/>
      <c r="DX194" s="458"/>
      <c r="DY194" s="458"/>
      <c r="DZ194" s="458"/>
      <c r="EA194" s="458"/>
      <c r="EB194" s="458"/>
      <c r="EC194" s="458"/>
      <c r="ED194" s="458"/>
      <c r="EE194" s="458"/>
      <c r="EF194" s="458"/>
      <c r="EG194" s="458"/>
    </row>
    <row r="195" spans="1:137" ht="15" customHeight="1" x14ac:dyDescent="0.3">
      <c r="C195" s="431"/>
      <c r="N195" s="346"/>
      <c r="O195" s="346"/>
      <c r="P195" s="346"/>
      <c r="Q195" s="346"/>
      <c r="R195" s="346"/>
      <c r="S195" s="346"/>
      <c r="T195" s="346"/>
      <c r="U195" s="346"/>
      <c r="V195" s="346"/>
      <c r="W195" s="346"/>
      <c r="X195" s="346"/>
      <c r="Y195" s="346"/>
      <c r="Z195" s="346"/>
      <c r="AA195" s="346"/>
      <c r="AB195" s="346"/>
      <c r="AC195" s="346"/>
      <c r="AD195" s="346"/>
      <c r="AE195" s="346"/>
      <c r="AF195" s="346"/>
      <c r="AG195" s="346"/>
      <c r="AH195" s="346"/>
      <c r="AI195" s="346"/>
      <c r="AJ195" s="346"/>
      <c r="AK195" s="346"/>
      <c r="AL195" s="346"/>
      <c r="AM195" s="346"/>
      <c r="AN195" s="346"/>
      <c r="AO195" s="346"/>
      <c r="AP195" s="346"/>
      <c r="AQ195" s="346"/>
      <c r="DR195" s="458"/>
      <c r="DS195" s="458"/>
      <c r="DT195" s="458"/>
      <c r="DU195" s="458"/>
      <c r="DV195" s="458"/>
      <c r="DW195" s="458"/>
      <c r="DX195" s="458"/>
      <c r="DY195" s="458"/>
      <c r="DZ195" s="458"/>
      <c r="EA195" s="458"/>
      <c r="EB195" s="458"/>
      <c r="EC195" s="458"/>
      <c r="ED195" s="458"/>
      <c r="EE195" s="458"/>
      <c r="EF195" s="458"/>
      <c r="EG195" s="458"/>
    </row>
    <row r="196" spans="1:137" ht="15" customHeight="1" x14ac:dyDescent="0.3">
      <c r="C196" s="431"/>
      <c r="N196" s="346"/>
      <c r="O196" s="346"/>
      <c r="P196" s="346"/>
      <c r="Q196" s="346"/>
      <c r="R196" s="346"/>
      <c r="S196" s="346"/>
      <c r="T196" s="346"/>
      <c r="U196" s="346"/>
      <c r="V196" s="346"/>
      <c r="W196" s="346"/>
      <c r="X196" s="346"/>
      <c r="Y196" s="346"/>
      <c r="Z196" s="346"/>
      <c r="AA196" s="346"/>
      <c r="AB196" s="346"/>
      <c r="AC196" s="346"/>
      <c r="AD196" s="346"/>
      <c r="AE196" s="346"/>
      <c r="AF196" s="346"/>
      <c r="AG196" s="346"/>
      <c r="AH196" s="346"/>
      <c r="AI196" s="346"/>
      <c r="AJ196" s="346"/>
      <c r="AK196" s="346"/>
      <c r="AL196" s="346"/>
      <c r="AM196" s="346"/>
      <c r="AN196" s="346"/>
      <c r="AO196" s="346"/>
      <c r="AP196" s="346"/>
      <c r="AQ196" s="346"/>
    </row>
    <row r="197" spans="1:137" ht="15" customHeight="1" x14ac:dyDescent="0.3">
      <c r="C197" s="431"/>
      <c r="N197" s="346"/>
      <c r="O197" s="346"/>
      <c r="P197" s="346"/>
      <c r="Q197" s="346"/>
      <c r="R197" s="346"/>
      <c r="S197" s="346"/>
      <c r="T197" s="346"/>
      <c r="U197" s="346"/>
      <c r="V197" s="346"/>
      <c r="W197" s="346"/>
      <c r="X197" s="346"/>
      <c r="Y197" s="346"/>
      <c r="Z197" s="346"/>
      <c r="AA197" s="346"/>
      <c r="AB197" s="346"/>
      <c r="AC197" s="346"/>
      <c r="AD197" s="346"/>
      <c r="AE197" s="346"/>
      <c r="AF197" s="346"/>
      <c r="AG197" s="346"/>
      <c r="AH197" s="346"/>
      <c r="AI197" s="346"/>
      <c r="AJ197" s="346"/>
      <c r="AK197" s="346"/>
      <c r="AL197" s="346"/>
      <c r="AM197" s="346"/>
      <c r="AN197" s="346"/>
      <c r="AO197" s="346"/>
      <c r="AP197" s="346"/>
      <c r="AQ197" s="346"/>
    </row>
    <row r="198" spans="1:137" ht="15" customHeight="1" x14ac:dyDescent="0.3">
      <c r="C198" s="431"/>
      <c r="N198" s="346"/>
      <c r="O198" s="346"/>
      <c r="P198" s="346"/>
      <c r="Q198" s="346"/>
      <c r="R198" s="346"/>
      <c r="S198" s="346"/>
      <c r="T198" s="346"/>
      <c r="U198" s="346"/>
      <c r="V198" s="346"/>
      <c r="W198" s="346"/>
      <c r="X198" s="346"/>
      <c r="Y198" s="346"/>
      <c r="Z198" s="346"/>
      <c r="AA198" s="346"/>
      <c r="AB198" s="346"/>
      <c r="AC198" s="346"/>
      <c r="AD198" s="346"/>
      <c r="AE198" s="346"/>
      <c r="AF198" s="346"/>
      <c r="AG198" s="346"/>
      <c r="AH198" s="346"/>
      <c r="AI198" s="346"/>
      <c r="AJ198" s="346"/>
      <c r="AK198" s="346"/>
      <c r="AL198" s="346"/>
      <c r="AM198" s="346"/>
      <c r="AN198" s="346"/>
      <c r="AO198" s="346"/>
      <c r="AP198" s="346"/>
      <c r="AQ198" s="346"/>
    </row>
    <row r="199" spans="1:137" ht="15" customHeight="1" x14ac:dyDescent="0.3">
      <c r="C199" s="431"/>
      <c r="N199" s="346"/>
      <c r="O199" s="346"/>
      <c r="P199" s="346"/>
      <c r="Q199" s="346"/>
      <c r="R199" s="346"/>
      <c r="S199" s="346"/>
      <c r="T199" s="346"/>
      <c r="U199" s="346"/>
      <c r="V199" s="346"/>
      <c r="W199" s="346"/>
      <c r="X199" s="346"/>
      <c r="Y199" s="346"/>
      <c r="Z199" s="346"/>
      <c r="AA199" s="346"/>
      <c r="AB199" s="346"/>
      <c r="AC199" s="346"/>
      <c r="AD199" s="346"/>
      <c r="AE199" s="346"/>
      <c r="AF199" s="346"/>
      <c r="AG199" s="346"/>
      <c r="AH199" s="346"/>
      <c r="AI199" s="346"/>
      <c r="AJ199" s="346"/>
      <c r="AK199" s="346"/>
      <c r="AL199" s="346"/>
      <c r="AM199" s="346"/>
      <c r="AN199" s="346"/>
      <c r="AO199" s="346"/>
      <c r="AP199" s="346"/>
      <c r="AQ199" s="346"/>
    </row>
    <row r="200" spans="1:137" ht="15" customHeight="1" x14ac:dyDescent="0.3">
      <c r="C200" s="431"/>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6"/>
      <c r="AI200" s="346"/>
      <c r="AJ200" s="346"/>
      <c r="AK200" s="346"/>
      <c r="AL200" s="346"/>
      <c r="AM200" s="346"/>
      <c r="AN200" s="346"/>
      <c r="AO200" s="346"/>
      <c r="AP200" s="346"/>
      <c r="AQ200" s="346"/>
    </row>
    <row r="201" spans="1:137" ht="15" customHeight="1" x14ac:dyDescent="0.3">
      <c r="C201" s="431"/>
      <c r="N201" s="346"/>
      <c r="O201" s="346"/>
      <c r="P201" s="346"/>
      <c r="Q201" s="346"/>
      <c r="R201" s="346"/>
      <c r="S201" s="346"/>
      <c r="T201" s="346"/>
      <c r="U201" s="346"/>
      <c r="V201" s="346"/>
      <c r="W201" s="346"/>
      <c r="X201" s="346"/>
      <c r="Y201" s="346"/>
      <c r="Z201" s="346"/>
      <c r="AA201" s="346"/>
      <c r="AB201" s="346"/>
      <c r="AC201" s="346"/>
      <c r="AD201" s="346"/>
      <c r="AE201" s="346"/>
      <c r="AF201" s="346"/>
      <c r="AG201" s="346"/>
      <c r="AH201" s="346"/>
      <c r="AI201" s="346"/>
      <c r="AJ201" s="346"/>
      <c r="AK201" s="346"/>
      <c r="AL201" s="346"/>
      <c r="AM201" s="346"/>
      <c r="AN201" s="346"/>
      <c r="AO201" s="346"/>
      <c r="AP201" s="346"/>
      <c r="AQ201" s="346"/>
    </row>
    <row r="202" spans="1:137" ht="15" customHeight="1" x14ac:dyDescent="0.3">
      <c r="C202" s="431"/>
      <c r="N202" s="346"/>
      <c r="O202" s="346"/>
      <c r="P202" s="346"/>
      <c r="Q202" s="346"/>
      <c r="R202" s="346"/>
      <c r="S202" s="346"/>
      <c r="T202" s="346"/>
      <c r="U202" s="346"/>
      <c r="V202" s="346"/>
      <c r="W202" s="346"/>
      <c r="X202" s="346"/>
      <c r="Y202" s="346"/>
      <c r="Z202" s="346"/>
      <c r="AA202" s="346"/>
      <c r="AB202" s="346"/>
      <c r="AC202" s="346"/>
      <c r="AD202" s="346"/>
      <c r="AE202" s="346"/>
      <c r="AF202" s="346"/>
      <c r="AG202" s="346"/>
      <c r="AH202" s="346"/>
      <c r="AI202" s="346"/>
      <c r="AJ202" s="346"/>
      <c r="AK202" s="346"/>
      <c r="AL202" s="346"/>
      <c r="AM202" s="346"/>
      <c r="AN202" s="346"/>
      <c r="AO202" s="346"/>
      <c r="AP202" s="346"/>
      <c r="AQ202" s="346"/>
    </row>
    <row r="203" spans="1:137" ht="15" customHeight="1" x14ac:dyDescent="0.3">
      <c r="C203" s="431"/>
      <c r="N203" s="346"/>
      <c r="O203" s="346"/>
      <c r="P203" s="346"/>
      <c r="Q203" s="346"/>
      <c r="R203" s="346"/>
      <c r="S203" s="346"/>
      <c r="T203" s="346"/>
      <c r="U203" s="346"/>
      <c r="V203" s="346"/>
      <c r="W203" s="346"/>
      <c r="X203" s="346"/>
      <c r="Y203" s="346"/>
      <c r="Z203" s="346"/>
      <c r="AA203" s="346"/>
      <c r="AB203" s="346"/>
      <c r="AC203" s="346"/>
      <c r="AD203" s="346"/>
      <c r="AE203" s="346"/>
      <c r="AF203" s="346"/>
      <c r="AG203" s="346"/>
      <c r="AH203" s="346"/>
      <c r="AI203" s="346"/>
      <c r="AJ203" s="346"/>
      <c r="AK203" s="346"/>
      <c r="AL203" s="346"/>
      <c r="AM203" s="346"/>
      <c r="AN203" s="346"/>
      <c r="AO203" s="346"/>
      <c r="AP203" s="346"/>
      <c r="AQ203" s="346"/>
    </row>
    <row r="204" spans="1:137" ht="15" customHeight="1" x14ac:dyDescent="0.3">
      <c r="C204" s="431"/>
      <c r="N204" s="346"/>
      <c r="O204" s="346"/>
      <c r="P204" s="346"/>
      <c r="Q204" s="346"/>
      <c r="R204" s="346"/>
      <c r="S204" s="346"/>
      <c r="T204" s="346"/>
      <c r="U204" s="346"/>
      <c r="V204" s="346"/>
      <c r="W204" s="346"/>
      <c r="X204" s="346"/>
      <c r="Y204" s="346"/>
      <c r="Z204" s="346"/>
      <c r="AA204" s="346"/>
      <c r="AB204" s="346"/>
      <c r="AC204" s="346"/>
      <c r="AD204" s="346"/>
      <c r="AE204" s="346"/>
      <c r="AF204" s="346"/>
      <c r="AG204" s="346"/>
      <c r="AH204" s="346"/>
      <c r="AI204" s="346"/>
      <c r="AJ204" s="346"/>
      <c r="AK204" s="346"/>
      <c r="AL204" s="346"/>
      <c r="AM204" s="346"/>
      <c r="AN204" s="346"/>
      <c r="AO204" s="346"/>
      <c r="AP204" s="346"/>
      <c r="AQ204" s="346"/>
    </row>
    <row r="205" spans="1:137" ht="15" customHeight="1" x14ac:dyDescent="0.3">
      <c r="C205" s="431"/>
      <c r="N205" s="346"/>
      <c r="O205" s="346"/>
      <c r="P205" s="346"/>
      <c r="Q205" s="346"/>
      <c r="R205" s="346"/>
      <c r="S205" s="346"/>
      <c r="T205" s="346"/>
      <c r="U205" s="346"/>
      <c r="V205" s="346"/>
      <c r="W205" s="346"/>
      <c r="X205" s="346"/>
      <c r="Y205" s="346"/>
      <c r="Z205" s="346"/>
      <c r="AA205" s="346"/>
      <c r="AB205" s="346"/>
      <c r="AC205" s="346"/>
      <c r="AD205" s="346"/>
      <c r="AE205" s="346"/>
      <c r="AF205" s="346"/>
      <c r="AG205" s="346"/>
      <c r="AH205" s="346"/>
      <c r="AI205" s="346"/>
      <c r="AJ205" s="346"/>
      <c r="AK205" s="346"/>
      <c r="AL205" s="346"/>
      <c r="AM205" s="346"/>
      <c r="AN205" s="346"/>
      <c r="AO205" s="346"/>
      <c r="AP205" s="346"/>
      <c r="AQ205" s="346"/>
    </row>
    <row r="206" spans="1:137" ht="15" customHeight="1" x14ac:dyDescent="0.3">
      <c r="A206" s="431"/>
      <c r="B206" s="431"/>
      <c r="C206" s="431"/>
      <c r="N206" s="346"/>
      <c r="O206" s="346"/>
      <c r="P206" s="346"/>
      <c r="Q206" s="346"/>
      <c r="R206" s="346"/>
      <c r="S206" s="346"/>
      <c r="T206" s="346"/>
      <c r="U206" s="346"/>
      <c r="V206" s="346"/>
      <c r="W206" s="346"/>
      <c r="X206" s="346"/>
      <c r="Y206" s="346"/>
      <c r="Z206" s="346"/>
      <c r="AA206" s="346"/>
      <c r="AB206" s="346"/>
      <c r="AC206" s="346"/>
      <c r="AD206" s="346"/>
      <c r="AE206" s="346"/>
      <c r="AF206" s="346"/>
      <c r="AG206" s="346"/>
      <c r="AH206" s="346"/>
      <c r="AI206" s="346"/>
      <c r="AJ206" s="346"/>
      <c r="AK206" s="346"/>
      <c r="AL206" s="346"/>
      <c r="AM206" s="346"/>
      <c r="AN206" s="346"/>
      <c r="AO206" s="346"/>
      <c r="AP206" s="346"/>
      <c r="AQ206" s="346"/>
    </row>
    <row r="207" spans="1:137" ht="15" customHeight="1" x14ac:dyDescent="0.3">
      <c r="A207" s="431"/>
      <c r="B207" s="431"/>
      <c r="C207" s="431"/>
      <c r="N207" s="346"/>
      <c r="O207" s="346"/>
      <c r="P207" s="346"/>
      <c r="Q207" s="346"/>
      <c r="R207" s="346"/>
      <c r="S207" s="346"/>
      <c r="T207" s="346"/>
      <c r="U207" s="346"/>
      <c r="V207" s="346"/>
      <c r="W207" s="346"/>
      <c r="X207" s="346"/>
      <c r="Y207" s="346"/>
      <c r="Z207" s="346"/>
      <c r="AA207" s="346"/>
      <c r="AB207" s="346"/>
      <c r="AC207" s="346"/>
      <c r="AD207" s="346"/>
      <c r="AE207" s="346"/>
      <c r="AF207" s="346"/>
      <c r="AG207" s="346"/>
      <c r="AH207" s="346"/>
      <c r="AI207" s="346"/>
      <c r="AJ207" s="346"/>
      <c r="AK207" s="346"/>
      <c r="AL207" s="346"/>
      <c r="AM207" s="346"/>
      <c r="AN207" s="346"/>
      <c r="AO207" s="346"/>
      <c r="AP207" s="346"/>
      <c r="AQ207" s="346"/>
    </row>
    <row r="208" spans="1:137" ht="15" customHeight="1" x14ac:dyDescent="0.3">
      <c r="A208" s="431"/>
      <c r="B208" s="431"/>
      <c r="C208" s="431"/>
      <c r="N208" s="346"/>
      <c r="O208" s="346"/>
      <c r="P208" s="346"/>
      <c r="Q208" s="346"/>
      <c r="R208" s="346"/>
      <c r="S208" s="346"/>
      <c r="T208" s="346"/>
      <c r="U208" s="346"/>
      <c r="V208" s="346"/>
      <c r="W208" s="346"/>
      <c r="X208" s="346"/>
      <c r="Y208" s="346"/>
      <c r="Z208" s="346"/>
      <c r="AA208" s="346"/>
      <c r="AB208" s="346"/>
      <c r="AC208" s="346"/>
      <c r="AD208" s="346"/>
      <c r="AE208" s="346"/>
      <c r="AF208" s="346"/>
      <c r="AG208" s="346"/>
      <c r="AH208" s="346"/>
      <c r="AI208" s="346"/>
      <c r="AJ208" s="346"/>
      <c r="AK208" s="346"/>
      <c r="AL208" s="346"/>
      <c r="AM208" s="346"/>
      <c r="AN208" s="346"/>
      <c r="AO208" s="346"/>
      <c r="AP208" s="346"/>
      <c r="AQ208" s="346"/>
    </row>
    <row r="209" spans="14:43" s="431" customFormat="1" ht="15" customHeight="1" x14ac:dyDescent="0.3">
      <c r="N209" s="346"/>
      <c r="O209" s="346"/>
      <c r="P209" s="346"/>
      <c r="Q209" s="346"/>
      <c r="R209" s="346"/>
      <c r="S209" s="346"/>
      <c r="T209" s="346"/>
      <c r="U209" s="346"/>
      <c r="V209" s="346"/>
      <c r="W209" s="346"/>
      <c r="X209" s="346"/>
      <c r="Y209" s="346"/>
      <c r="Z209" s="346"/>
      <c r="AA209" s="346"/>
      <c r="AB209" s="346"/>
      <c r="AC209" s="346"/>
      <c r="AD209" s="346"/>
      <c r="AE209" s="346"/>
      <c r="AF209" s="346"/>
      <c r="AG209" s="346"/>
      <c r="AH209" s="346"/>
      <c r="AI209" s="346"/>
      <c r="AJ209" s="346"/>
      <c r="AK209" s="346"/>
      <c r="AL209" s="346"/>
      <c r="AM209" s="346"/>
      <c r="AN209" s="346"/>
      <c r="AO209" s="346"/>
      <c r="AP209" s="346"/>
      <c r="AQ209" s="346"/>
    </row>
    <row r="210" spans="14:43" s="431" customFormat="1" ht="15" customHeight="1" x14ac:dyDescent="0.3">
      <c r="N210" s="346"/>
      <c r="O210" s="346"/>
      <c r="P210" s="346"/>
      <c r="Q210" s="346"/>
      <c r="R210" s="346"/>
      <c r="S210" s="346"/>
      <c r="T210" s="346"/>
      <c r="U210" s="346"/>
      <c r="V210" s="346"/>
      <c r="W210" s="346"/>
      <c r="X210" s="346"/>
      <c r="Y210" s="346"/>
      <c r="Z210" s="346"/>
      <c r="AA210" s="346"/>
      <c r="AB210" s="346"/>
      <c r="AC210" s="346"/>
      <c r="AD210" s="346"/>
      <c r="AE210" s="346"/>
      <c r="AF210" s="346"/>
      <c r="AG210" s="346"/>
      <c r="AH210" s="346"/>
      <c r="AI210" s="346"/>
      <c r="AJ210" s="346"/>
      <c r="AK210" s="346"/>
      <c r="AL210" s="346"/>
      <c r="AM210" s="346"/>
      <c r="AN210" s="346"/>
      <c r="AO210" s="346"/>
      <c r="AP210" s="346"/>
      <c r="AQ210" s="346"/>
    </row>
    <row r="211" spans="14:43" s="431" customFormat="1" ht="15" customHeight="1" x14ac:dyDescent="0.3">
      <c r="N211" s="346"/>
      <c r="O211" s="346"/>
      <c r="P211" s="346"/>
      <c r="Q211" s="346"/>
      <c r="R211" s="346"/>
      <c r="S211" s="346"/>
      <c r="T211" s="346"/>
      <c r="U211" s="346"/>
      <c r="V211" s="346"/>
      <c r="W211" s="346"/>
      <c r="X211" s="346"/>
      <c r="Y211" s="346"/>
      <c r="Z211" s="346"/>
      <c r="AA211" s="346"/>
      <c r="AB211" s="346"/>
      <c r="AC211" s="346"/>
      <c r="AD211" s="346"/>
      <c r="AE211" s="346"/>
      <c r="AF211" s="346"/>
      <c r="AG211" s="346"/>
      <c r="AH211" s="346"/>
      <c r="AI211" s="346"/>
      <c r="AJ211" s="346"/>
      <c r="AK211" s="346"/>
      <c r="AL211" s="346"/>
      <c r="AM211" s="346"/>
      <c r="AN211" s="346"/>
      <c r="AO211" s="346"/>
      <c r="AP211" s="346"/>
      <c r="AQ211" s="346"/>
    </row>
    <row r="212" spans="14:43" s="431" customFormat="1" ht="15" customHeight="1" x14ac:dyDescent="0.3">
      <c r="N212" s="346"/>
      <c r="O212" s="346"/>
      <c r="P212" s="346"/>
      <c r="Q212" s="346"/>
      <c r="R212" s="346"/>
      <c r="S212" s="346"/>
      <c r="T212" s="346"/>
      <c r="U212" s="346"/>
      <c r="V212" s="346"/>
      <c r="W212" s="346"/>
      <c r="X212" s="346"/>
      <c r="Y212" s="346"/>
      <c r="Z212" s="346"/>
      <c r="AA212" s="346"/>
      <c r="AB212" s="346"/>
      <c r="AC212" s="346"/>
      <c r="AD212" s="346"/>
      <c r="AE212" s="346"/>
      <c r="AF212" s="346"/>
      <c r="AG212" s="346"/>
      <c r="AH212" s="346"/>
      <c r="AI212" s="346"/>
      <c r="AJ212" s="346"/>
      <c r="AK212" s="346"/>
      <c r="AL212" s="346"/>
      <c r="AM212" s="346"/>
      <c r="AN212" s="346"/>
      <c r="AO212" s="346"/>
      <c r="AP212" s="346"/>
      <c r="AQ212" s="346"/>
    </row>
    <row r="213" spans="14:43" s="431" customFormat="1" ht="15" customHeight="1" x14ac:dyDescent="0.3">
      <c r="N213" s="346"/>
      <c r="O213" s="346"/>
      <c r="P213" s="346"/>
      <c r="Q213" s="346"/>
      <c r="R213" s="346"/>
      <c r="S213" s="346"/>
      <c r="T213" s="346"/>
      <c r="U213" s="346"/>
      <c r="V213" s="346"/>
      <c r="W213" s="346"/>
      <c r="X213" s="346"/>
      <c r="Y213" s="346"/>
      <c r="Z213" s="346"/>
      <c r="AA213" s="346"/>
      <c r="AB213" s="346"/>
      <c r="AC213" s="346"/>
      <c r="AD213" s="346"/>
      <c r="AE213" s="346"/>
      <c r="AF213" s="346"/>
      <c r="AG213" s="346"/>
      <c r="AH213" s="346"/>
      <c r="AI213" s="346"/>
      <c r="AJ213" s="346"/>
      <c r="AK213" s="346"/>
      <c r="AL213" s="346"/>
      <c r="AM213" s="346"/>
      <c r="AN213" s="346"/>
      <c r="AO213" s="346"/>
      <c r="AP213" s="346"/>
      <c r="AQ213" s="346"/>
    </row>
    <row r="214" spans="14:43" s="431" customFormat="1" ht="15" customHeight="1" x14ac:dyDescent="0.3">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c r="AJ214" s="346"/>
      <c r="AK214" s="346"/>
      <c r="AL214" s="346"/>
      <c r="AM214" s="346"/>
      <c r="AN214" s="346"/>
      <c r="AO214" s="346"/>
      <c r="AP214" s="346"/>
      <c r="AQ214" s="346"/>
    </row>
    <row r="215" spans="14:43" s="431" customFormat="1" ht="15" customHeight="1" x14ac:dyDescent="0.3">
      <c r="N215" s="346"/>
      <c r="O215" s="346"/>
      <c r="P215" s="346"/>
      <c r="Q215" s="346"/>
      <c r="R215" s="346"/>
      <c r="S215" s="346"/>
      <c r="T215" s="346"/>
      <c r="U215" s="346"/>
      <c r="V215" s="346"/>
      <c r="W215" s="346"/>
      <c r="X215" s="346"/>
      <c r="Y215" s="346"/>
      <c r="Z215" s="346"/>
      <c r="AA215" s="346"/>
      <c r="AB215" s="346"/>
      <c r="AC215" s="346"/>
      <c r="AD215" s="346"/>
      <c r="AE215" s="346"/>
      <c r="AF215" s="346"/>
      <c r="AG215" s="346"/>
      <c r="AH215" s="346"/>
      <c r="AI215" s="346"/>
      <c r="AJ215" s="346"/>
      <c r="AK215" s="346"/>
      <c r="AL215" s="346"/>
      <c r="AM215" s="346"/>
      <c r="AN215" s="346"/>
      <c r="AO215" s="346"/>
      <c r="AP215" s="346"/>
      <c r="AQ215" s="346"/>
    </row>
    <row r="216" spans="14:43" s="431" customFormat="1" ht="15" customHeight="1" x14ac:dyDescent="0.3">
      <c r="N216" s="346"/>
      <c r="O216" s="346"/>
      <c r="P216" s="346"/>
      <c r="Q216" s="346"/>
      <c r="R216" s="346"/>
      <c r="S216" s="346"/>
      <c r="T216" s="346"/>
      <c r="U216" s="346"/>
      <c r="V216" s="346"/>
      <c r="W216" s="346"/>
      <c r="X216" s="346"/>
      <c r="Y216" s="346"/>
      <c r="Z216" s="346"/>
      <c r="AA216" s="346"/>
      <c r="AB216" s="346"/>
      <c r="AC216" s="346"/>
      <c r="AD216" s="346"/>
      <c r="AE216" s="346"/>
      <c r="AF216" s="346"/>
      <c r="AG216" s="346"/>
      <c r="AH216" s="346"/>
      <c r="AI216" s="346"/>
      <c r="AJ216" s="346"/>
      <c r="AK216" s="346"/>
      <c r="AL216" s="346"/>
      <c r="AM216" s="346"/>
      <c r="AN216" s="346"/>
      <c r="AO216" s="346"/>
      <c r="AP216" s="346"/>
      <c r="AQ216" s="346"/>
    </row>
    <row r="217" spans="14:43" s="431" customFormat="1" ht="15" customHeight="1" x14ac:dyDescent="0.3">
      <c r="N217" s="346"/>
      <c r="O217" s="346"/>
      <c r="P217" s="346"/>
      <c r="Q217" s="346"/>
      <c r="R217" s="346"/>
      <c r="S217" s="346"/>
      <c r="T217" s="346"/>
      <c r="U217" s="346"/>
      <c r="V217" s="346"/>
      <c r="W217" s="346"/>
      <c r="X217" s="346"/>
      <c r="Y217" s="346"/>
      <c r="Z217" s="346"/>
      <c r="AA217" s="346"/>
      <c r="AB217" s="346"/>
      <c r="AC217" s="346"/>
      <c r="AD217" s="346"/>
      <c r="AE217" s="346"/>
      <c r="AF217" s="346"/>
      <c r="AG217" s="346"/>
      <c r="AH217" s="346"/>
      <c r="AI217" s="346"/>
      <c r="AJ217" s="346"/>
      <c r="AK217" s="346"/>
      <c r="AL217" s="346"/>
      <c r="AM217" s="346"/>
      <c r="AN217" s="346"/>
      <c r="AO217" s="346"/>
      <c r="AP217" s="346"/>
      <c r="AQ217" s="346"/>
    </row>
    <row r="218" spans="14:43" s="431" customFormat="1" ht="15" customHeight="1" x14ac:dyDescent="0.3">
      <c r="N218" s="346"/>
      <c r="O218" s="346"/>
      <c r="P218" s="346"/>
      <c r="Q218" s="346"/>
      <c r="R218" s="346"/>
      <c r="S218" s="346"/>
      <c r="T218" s="346"/>
      <c r="U218" s="346"/>
      <c r="V218" s="346"/>
      <c r="W218" s="346"/>
      <c r="X218" s="346"/>
      <c r="Y218" s="346"/>
      <c r="Z218" s="346"/>
      <c r="AA218" s="346"/>
      <c r="AB218" s="346"/>
      <c r="AC218" s="346"/>
      <c r="AD218" s="346"/>
      <c r="AE218" s="346"/>
      <c r="AF218" s="346"/>
      <c r="AG218" s="346"/>
      <c r="AH218" s="346"/>
      <c r="AI218" s="346"/>
      <c r="AJ218" s="346"/>
      <c r="AK218" s="346"/>
      <c r="AL218" s="346"/>
      <c r="AM218" s="346"/>
      <c r="AN218" s="346"/>
      <c r="AO218" s="346"/>
      <c r="AP218" s="346"/>
      <c r="AQ218" s="346"/>
    </row>
    <row r="219" spans="14:43" s="431" customFormat="1" ht="15" customHeight="1" x14ac:dyDescent="0.3">
      <c r="N219" s="346"/>
      <c r="O219" s="346"/>
      <c r="P219" s="346"/>
      <c r="Q219" s="346"/>
      <c r="R219" s="346"/>
      <c r="S219" s="346"/>
      <c r="T219" s="346"/>
      <c r="U219" s="346"/>
      <c r="V219" s="346"/>
      <c r="W219" s="346"/>
      <c r="X219" s="346"/>
      <c r="Y219" s="346"/>
      <c r="Z219" s="346"/>
      <c r="AA219" s="346"/>
      <c r="AB219" s="346"/>
      <c r="AC219" s="346"/>
      <c r="AD219" s="346"/>
      <c r="AE219" s="346"/>
      <c r="AF219" s="346"/>
      <c r="AG219" s="346"/>
      <c r="AH219" s="346"/>
      <c r="AI219" s="346"/>
      <c r="AJ219" s="346"/>
      <c r="AK219" s="346"/>
      <c r="AL219" s="346"/>
      <c r="AM219" s="346"/>
      <c r="AN219" s="346"/>
      <c r="AO219" s="346"/>
      <c r="AP219" s="346"/>
      <c r="AQ219" s="346"/>
    </row>
    <row r="220" spans="14:43" s="431" customFormat="1" ht="15" customHeight="1" x14ac:dyDescent="0.3">
      <c r="N220" s="346"/>
      <c r="O220" s="346"/>
      <c r="P220" s="346"/>
      <c r="Q220" s="346"/>
      <c r="R220" s="346"/>
      <c r="S220" s="346"/>
      <c r="T220" s="346"/>
      <c r="U220" s="346"/>
      <c r="V220" s="346"/>
      <c r="W220" s="346"/>
      <c r="X220" s="346"/>
      <c r="Y220" s="346"/>
      <c r="Z220" s="346"/>
      <c r="AA220" s="346"/>
      <c r="AB220" s="346"/>
      <c r="AC220" s="346"/>
      <c r="AD220" s="346"/>
      <c r="AE220" s="346"/>
      <c r="AF220" s="346"/>
      <c r="AG220" s="346"/>
      <c r="AH220" s="346"/>
      <c r="AI220" s="346"/>
      <c r="AJ220" s="346"/>
      <c r="AK220" s="346"/>
      <c r="AL220" s="346"/>
      <c r="AM220" s="346"/>
      <c r="AN220" s="346"/>
      <c r="AO220" s="346"/>
      <c r="AP220" s="346"/>
      <c r="AQ220" s="346"/>
    </row>
    <row r="221" spans="14:43" s="431" customFormat="1" x14ac:dyDescent="0.3">
      <c r="N221" s="346"/>
      <c r="O221" s="346"/>
      <c r="P221" s="346"/>
      <c r="Q221" s="346"/>
      <c r="R221" s="346"/>
      <c r="S221" s="346"/>
      <c r="T221" s="346"/>
      <c r="U221" s="346"/>
      <c r="V221" s="346"/>
      <c r="W221" s="346"/>
      <c r="X221" s="346"/>
      <c r="Y221" s="346"/>
      <c r="Z221" s="346"/>
      <c r="AA221" s="346"/>
      <c r="AB221" s="346"/>
      <c r="AC221" s="346"/>
      <c r="AD221" s="346"/>
      <c r="AE221" s="346"/>
      <c r="AF221" s="346"/>
      <c r="AG221" s="346"/>
      <c r="AH221" s="346"/>
      <c r="AI221" s="346"/>
      <c r="AJ221" s="346"/>
      <c r="AK221" s="346"/>
      <c r="AL221" s="346"/>
      <c r="AM221" s="346"/>
      <c r="AN221" s="346"/>
      <c r="AO221" s="346"/>
      <c r="AP221" s="346"/>
      <c r="AQ221" s="346"/>
    </row>
    <row r="222" spans="14:43" s="431" customFormat="1" x14ac:dyDescent="0.3">
      <c r="N222" s="346"/>
      <c r="O222" s="346"/>
      <c r="P222" s="346"/>
      <c r="Q222" s="346"/>
      <c r="R222" s="346"/>
      <c r="S222" s="346"/>
      <c r="T222" s="346"/>
      <c r="U222" s="346"/>
      <c r="V222" s="346"/>
      <c r="W222" s="346"/>
      <c r="X222" s="346"/>
      <c r="Y222" s="346"/>
      <c r="Z222" s="346"/>
      <c r="AA222" s="346"/>
      <c r="AB222" s="346"/>
      <c r="AC222" s="346"/>
      <c r="AD222" s="346"/>
      <c r="AE222" s="346"/>
      <c r="AF222" s="346"/>
      <c r="AG222" s="346"/>
      <c r="AH222" s="346"/>
      <c r="AI222" s="346"/>
      <c r="AJ222" s="346"/>
      <c r="AK222" s="346"/>
      <c r="AL222" s="346"/>
      <c r="AM222" s="346"/>
      <c r="AN222" s="346"/>
      <c r="AO222" s="346"/>
      <c r="AP222" s="346"/>
      <c r="AQ222" s="346"/>
    </row>
    <row r="223" spans="14:43" s="431" customFormat="1" x14ac:dyDescent="0.3">
      <c r="N223" s="346"/>
      <c r="O223" s="346"/>
      <c r="P223" s="346"/>
      <c r="Q223" s="346"/>
      <c r="R223" s="346"/>
      <c r="S223" s="346"/>
      <c r="T223" s="346"/>
      <c r="U223" s="346"/>
      <c r="V223" s="346"/>
      <c r="W223" s="346"/>
      <c r="X223" s="346"/>
      <c r="Y223" s="346"/>
      <c r="Z223" s="346"/>
      <c r="AA223" s="346"/>
      <c r="AB223" s="346"/>
      <c r="AC223" s="346"/>
      <c r="AD223" s="346"/>
      <c r="AE223" s="346"/>
      <c r="AF223" s="346"/>
      <c r="AG223" s="346"/>
      <c r="AH223" s="346"/>
      <c r="AI223" s="346"/>
      <c r="AJ223" s="346"/>
      <c r="AK223" s="346"/>
      <c r="AL223" s="346"/>
      <c r="AM223" s="346"/>
      <c r="AN223" s="346"/>
      <c r="AO223" s="346"/>
      <c r="AP223" s="346"/>
      <c r="AQ223" s="346"/>
    </row>
    <row r="224" spans="14:43" s="431" customFormat="1" x14ac:dyDescent="0.3">
      <c r="N224" s="346"/>
      <c r="O224" s="346"/>
      <c r="P224" s="346"/>
      <c r="Q224" s="346"/>
      <c r="R224" s="346"/>
      <c r="S224" s="346"/>
      <c r="T224" s="346"/>
      <c r="U224" s="346"/>
      <c r="V224" s="346"/>
      <c r="W224" s="346"/>
      <c r="X224" s="346"/>
      <c r="Y224" s="346"/>
      <c r="Z224" s="346"/>
      <c r="AA224" s="346"/>
      <c r="AB224" s="346"/>
      <c r="AC224" s="346"/>
      <c r="AD224" s="346"/>
      <c r="AE224" s="346"/>
      <c r="AF224" s="346"/>
      <c r="AG224" s="346"/>
      <c r="AH224" s="346"/>
      <c r="AI224" s="346"/>
      <c r="AJ224" s="346"/>
      <c r="AK224" s="346"/>
      <c r="AL224" s="346"/>
      <c r="AM224" s="346"/>
      <c r="AN224" s="346"/>
      <c r="AO224" s="346"/>
      <c r="AP224" s="346"/>
      <c r="AQ224" s="346"/>
    </row>
    <row r="225" spans="14:43" s="431" customFormat="1" x14ac:dyDescent="0.3">
      <c r="N225" s="346"/>
      <c r="O225" s="346"/>
      <c r="P225" s="346"/>
      <c r="Q225" s="346"/>
      <c r="R225" s="346"/>
      <c r="S225" s="346"/>
      <c r="T225" s="346"/>
      <c r="U225" s="346"/>
      <c r="V225" s="346"/>
      <c r="W225" s="346"/>
      <c r="X225" s="346"/>
      <c r="Y225" s="346"/>
      <c r="Z225" s="346"/>
      <c r="AA225" s="346"/>
      <c r="AB225" s="346"/>
      <c r="AC225" s="346"/>
      <c r="AD225" s="346"/>
      <c r="AE225" s="346"/>
      <c r="AF225" s="346"/>
      <c r="AG225" s="346"/>
      <c r="AH225" s="346"/>
      <c r="AI225" s="346"/>
      <c r="AJ225" s="346"/>
      <c r="AK225" s="346"/>
      <c r="AL225" s="346"/>
      <c r="AM225" s="346"/>
      <c r="AN225" s="346"/>
      <c r="AO225" s="346"/>
      <c r="AP225" s="346"/>
      <c r="AQ225" s="346"/>
    </row>
    <row r="226" spans="14:43" s="431" customFormat="1" x14ac:dyDescent="0.3">
      <c r="N226" s="346"/>
      <c r="O226" s="346"/>
      <c r="P226" s="346"/>
      <c r="Q226" s="346"/>
      <c r="R226" s="346"/>
      <c r="S226" s="346"/>
      <c r="T226" s="346"/>
      <c r="U226" s="346"/>
      <c r="V226" s="346"/>
      <c r="W226" s="346"/>
      <c r="X226" s="346"/>
      <c r="Y226" s="346"/>
      <c r="Z226" s="346"/>
      <c r="AA226" s="346"/>
      <c r="AB226" s="346"/>
      <c r="AC226" s="346"/>
      <c r="AD226" s="346"/>
      <c r="AE226" s="346"/>
      <c r="AF226" s="346"/>
      <c r="AG226" s="346"/>
      <c r="AH226" s="346"/>
      <c r="AI226" s="346"/>
      <c r="AJ226" s="346"/>
      <c r="AK226" s="346"/>
      <c r="AL226" s="346"/>
      <c r="AM226" s="346"/>
      <c r="AN226" s="346"/>
      <c r="AO226" s="346"/>
      <c r="AP226" s="346"/>
      <c r="AQ226" s="346"/>
    </row>
    <row r="227" spans="14:43" s="431" customFormat="1" x14ac:dyDescent="0.3">
      <c r="N227" s="346"/>
      <c r="O227" s="346"/>
      <c r="P227" s="346"/>
      <c r="Q227" s="346"/>
      <c r="R227" s="346"/>
      <c r="S227" s="346"/>
      <c r="T227" s="346"/>
      <c r="U227" s="346"/>
      <c r="V227" s="346"/>
      <c r="W227" s="346"/>
      <c r="X227" s="346"/>
      <c r="Y227" s="346"/>
      <c r="Z227" s="346"/>
      <c r="AA227" s="346"/>
      <c r="AB227" s="346"/>
      <c r="AC227" s="346"/>
      <c r="AD227" s="346"/>
      <c r="AE227" s="346"/>
      <c r="AF227" s="346"/>
      <c r="AG227" s="346"/>
      <c r="AH227" s="346"/>
      <c r="AI227" s="346"/>
      <c r="AJ227" s="346"/>
      <c r="AK227" s="346"/>
      <c r="AL227" s="346"/>
      <c r="AM227" s="346"/>
      <c r="AN227" s="346"/>
      <c r="AO227" s="346"/>
      <c r="AP227" s="346"/>
      <c r="AQ227" s="346"/>
    </row>
    <row r="228" spans="14:43" s="431" customFormat="1" x14ac:dyDescent="0.3">
      <c r="N228" s="346"/>
      <c r="O228" s="346"/>
      <c r="P228" s="346"/>
      <c r="Q228" s="346"/>
      <c r="R228" s="346"/>
      <c r="S228" s="346"/>
      <c r="T228" s="346"/>
      <c r="U228" s="346"/>
      <c r="V228" s="346"/>
      <c r="W228" s="346"/>
      <c r="X228" s="346"/>
      <c r="Y228" s="346"/>
      <c r="Z228" s="346"/>
      <c r="AA228" s="346"/>
      <c r="AB228" s="346"/>
      <c r="AC228" s="346"/>
      <c r="AD228" s="346"/>
      <c r="AE228" s="346"/>
      <c r="AF228" s="346"/>
      <c r="AG228" s="346"/>
      <c r="AH228" s="346"/>
      <c r="AI228" s="346"/>
      <c r="AJ228" s="346"/>
      <c r="AK228" s="346"/>
      <c r="AL228" s="346"/>
      <c r="AM228" s="346"/>
      <c r="AN228" s="346"/>
      <c r="AO228" s="346"/>
      <c r="AP228" s="346"/>
      <c r="AQ228" s="346"/>
    </row>
    <row r="229" spans="14:43" s="431" customFormat="1" x14ac:dyDescent="0.3">
      <c r="N229" s="346"/>
      <c r="O229" s="346"/>
      <c r="P229" s="346"/>
      <c r="Q229" s="346"/>
      <c r="R229" s="346"/>
      <c r="S229" s="346"/>
      <c r="T229" s="346"/>
      <c r="U229" s="346"/>
      <c r="V229" s="346"/>
      <c r="W229" s="346"/>
      <c r="X229" s="346"/>
      <c r="Y229" s="346"/>
      <c r="Z229" s="346"/>
      <c r="AA229" s="346"/>
      <c r="AB229" s="346"/>
      <c r="AC229" s="346"/>
      <c r="AD229" s="346"/>
      <c r="AE229" s="346"/>
      <c r="AF229" s="346"/>
      <c r="AG229" s="346"/>
      <c r="AH229" s="346"/>
      <c r="AI229" s="346"/>
      <c r="AJ229" s="346"/>
      <c r="AK229" s="346"/>
      <c r="AL229" s="346"/>
      <c r="AM229" s="346"/>
      <c r="AN229" s="346"/>
      <c r="AO229" s="346"/>
      <c r="AP229" s="346"/>
      <c r="AQ229" s="346"/>
    </row>
    <row r="230" spans="14:43" s="431" customFormat="1" x14ac:dyDescent="0.3">
      <c r="N230" s="346"/>
      <c r="O230" s="346"/>
      <c r="P230" s="346"/>
      <c r="Q230" s="346"/>
      <c r="R230" s="346"/>
      <c r="S230" s="346"/>
      <c r="T230" s="346"/>
      <c r="U230" s="346"/>
      <c r="V230" s="346"/>
      <c r="W230" s="346"/>
      <c r="X230" s="346"/>
      <c r="Y230" s="346"/>
      <c r="Z230" s="346"/>
      <c r="AA230" s="346"/>
      <c r="AB230" s="346"/>
      <c r="AC230" s="346"/>
      <c r="AD230" s="346"/>
      <c r="AE230" s="346"/>
      <c r="AF230" s="346"/>
      <c r="AG230" s="346"/>
      <c r="AH230" s="346"/>
      <c r="AI230" s="346"/>
      <c r="AJ230" s="346"/>
      <c r="AK230" s="346"/>
      <c r="AL230" s="346"/>
      <c r="AM230" s="346"/>
      <c r="AN230" s="346"/>
      <c r="AO230" s="346"/>
      <c r="AP230" s="346"/>
      <c r="AQ230" s="346"/>
    </row>
    <row r="231" spans="14:43" s="431" customFormat="1" x14ac:dyDescent="0.3">
      <c r="N231" s="346"/>
      <c r="O231" s="346"/>
      <c r="P231" s="346"/>
      <c r="Q231" s="346"/>
      <c r="R231" s="346"/>
      <c r="S231" s="346"/>
      <c r="T231" s="346"/>
      <c r="U231" s="346"/>
      <c r="V231" s="346"/>
      <c r="W231" s="346"/>
      <c r="X231" s="346"/>
      <c r="Y231" s="346"/>
      <c r="Z231" s="346"/>
      <c r="AA231" s="346"/>
      <c r="AB231" s="346"/>
      <c r="AC231" s="346"/>
      <c r="AD231" s="346"/>
      <c r="AE231" s="346"/>
      <c r="AF231" s="346"/>
      <c r="AG231" s="346"/>
      <c r="AH231" s="346"/>
      <c r="AI231" s="346"/>
      <c r="AJ231" s="346"/>
      <c r="AK231" s="346"/>
      <c r="AL231" s="346"/>
      <c r="AM231" s="346"/>
      <c r="AN231" s="346"/>
      <c r="AO231" s="346"/>
      <c r="AP231" s="346"/>
      <c r="AQ231" s="346"/>
    </row>
    <row r="232" spans="14:43" s="431" customFormat="1" x14ac:dyDescent="0.3">
      <c r="N232" s="346"/>
      <c r="O232" s="346"/>
      <c r="P232" s="346"/>
      <c r="Q232" s="346"/>
      <c r="R232" s="346"/>
      <c r="S232" s="346"/>
      <c r="T232" s="346"/>
      <c r="U232" s="346"/>
      <c r="V232" s="346"/>
      <c r="W232" s="346"/>
      <c r="X232" s="346"/>
      <c r="Y232" s="346"/>
      <c r="Z232" s="346"/>
      <c r="AA232" s="346"/>
      <c r="AB232" s="346"/>
      <c r="AC232" s="346"/>
      <c r="AD232" s="346"/>
      <c r="AE232" s="346"/>
      <c r="AF232" s="346"/>
      <c r="AG232" s="346"/>
      <c r="AH232" s="346"/>
      <c r="AI232" s="346"/>
      <c r="AJ232" s="346"/>
      <c r="AK232" s="346"/>
      <c r="AL232" s="346"/>
      <c r="AM232" s="346"/>
      <c r="AN232" s="346"/>
      <c r="AO232" s="346"/>
      <c r="AP232" s="346"/>
      <c r="AQ232" s="346"/>
    </row>
    <row r="233" spans="14:43" s="431" customFormat="1" x14ac:dyDescent="0.3">
      <c r="N233" s="346"/>
      <c r="O233" s="346"/>
      <c r="P233" s="346"/>
      <c r="Q233" s="346"/>
      <c r="R233" s="346"/>
      <c r="S233" s="346"/>
      <c r="T233" s="346"/>
      <c r="U233" s="346"/>
      <c r="V233" s="346"/>
      <c r="W233" s="346"/>
      <c r="X233" s="346"/>
      <c r="Y233" s="346"/>
      <c r="Z233" s="346"/>
      <c r="AA233" s="346"/>
      <c r="AB233" s="346"/>
      <c r="AC233" s="346"/>
      <c r="AD233" s="346"/>
      <c r="AE233" s="346"/>
      <c r="AF233" s="346"/>
      <c r="AG233" s="346"/>
      <c r="AH233" s="346"/>
      <c r="AI233" s="346"/>
      <c r="AJ233" s="346"/>
      <c r="AK233" s="346"/>
      <c r="AL233" s="346"/>
      <c r="AM233" s="346"/>
      <c r="AN233" s="346"/>
      <c r="AO233" s="346"/>
      <c r="AP233" s="346"/>
      <c r="AQ233" s="346"/>
    </row>
    <row r="234" spans="14:43" s="431" customFormat="1" x14ac:dyDescent="0.3">
      <c r="N234" s="346"/>
      <c r="O234" s="346"/>
      <c r="P234" s="346"/>
      <c r="Q234" s="346"/>
      <c r="R234" s="346"/>
      <c r="S234" s="346"/>
      <c r="T234" s="346"/>
      <c r="U234" s="346"/>
      <c r="V234" s="346"/>
      <c r="W234" s="346"/>
      <c r="X234" s="346"/>
      <c r="Y234" s="346"/>
      <c r="Z234" s="346"/>
      <c r="AA234" s="346"/>
      <c r="AB234" s="346"/>
      <c r="AC234" s="346"/>
      <c r="AD234" s="346"/>
      <c r="AE234" s="346"/>
      <c r="AF234" s="346"/>
      <c r="AG234" s="346"/>
      <c r="AH234" s="346"/>
      <c r="AI234" s="346"/>
      <c r="AJ234" s="346"/>
      <c r="AK234" s="346"/>
      <c r="AL234" s="346"/>
      <c r="AM234" s="346"/>
      <c r="AN234" s="346"/>
      <c r="AO234" s="346"/>
      <c r="AP234" s="346"/>
      <c r="AQ234" s="346"/>
    </row>
    <row r="235" spans="14:43" s="431" customFormat="1" x14ac:dyDescent="0.3">
      <c r="N235" s="346"/>
      <c r="O235" s="346"/>
      <c r="P235" s="346"/>
      <c r="Q235" s="346"/>
      <c r="R235" s="346"/>
      <c r="S235" s="346"/>
      <c r="T235" s="346"/>
      <c r="U235" s="346"/>
      <c r="V235" s="346"/>
      <c r="W235" s="346"/>
      <c r="X235" s="346"/>
      <c r="Y235" s="346"/>
      <c r="Z235" s="346"/>
      <c r="AA235" s="346"/>
      <c r="AB235" s="346"/>
      <c r="AC235" s="346"/>
      <c r="AD235" s="346"/>
      <c r="AE235" s="346"/>
      <c r="AF235" s="346"/>
      <c r="AG235" s="346"/>
      <c r="AH235" s="346"/>
      <c r="AI235" s="346"/>
      <c r="AJ235" s="346"/>
      <c r="AK235" s="346"/>
      <c r="AL235" s="346"/>
      <c r="AM235" s="346"/>
      <c r="AN235" s="346"/>
      <c r="AO235" s="346"/>
      <c r="AP235" s="346"/>
      <c r="AQ235" s="346"/>
    </row>
    <row r="236" spans="14:43" s="431" customFormat="1" x14ac:dyDescent="0.3">
      <c r="N236" s="346"/>
      <c r="O236" s="346"/>
      <c r="P236" s="346"/>
      <c r="Q236" s="346"/>
      <c r="R236" s="346"/>
      <c r="S236" s="346"/>
      <c r="T236" s="346"/>
      <c r="U236" s="346"/>
      <c r="V236" s="346"/>
      <c r="W236" s="346"/>
      <c r="X236" s="346"/>
      <c r="Y236" s="346"/>
      <c r="Z236" s="346"/>
      <c r="AA236" s="346"/>
      <c r="AB236" s="346"/>
      <c r="AC236" s="346"/>
      <c r="AD236" s="346"/>
      <c r="AE236" s="346"/>
      <c r="AF236" s="346"/>
      <c r="AG236" s="346"/>
      <c r="AH236" s="346"/>
      <c r="AI236" s="346"/>
      <c r="AJ236" s="346"/>
      <c r="AK236" s="346"/>
      <c r="AL236" s="346"/>
      <c r="AM236" s="346"/>
      <c r="AN236" s="346"/>
      <c r="AO236" s="346"/>
      <c r="AP236" s="346"/>
      <c r="AQ236" s="346"/>
    </row>
    <row r="237" spans="14:43" s="431" customFormat="1" x14ac:dyDescent="0.3">
      <c r="N237" s="346"/>
      <c r="O237" s="346"/>
      <c r="P237" s="346"/>
      <c r="Q237" s="346"/>
      <c r="R237" s="346"/>
      <c r="S237" s="346"/>
      <c r="T237" s="346"/>
      <c r="U237" s="346"/>
      <c r="V237" s="346"/>
      <c r="W237" s="346"/>
      <c r="X237" s="346"/>
      <c r="Y237" s="346"/>
      <c r="Z237" s="346"/>
      <c r="AA237" s="346"/>
      <c r="AB237" s="346"/>
      <c r="AC237" s="346"/>
      <c r="AD237" s="346"/>
      <c r="AE237" s="346"/>
      <c r="AF237" s="346"/>
      <c r="AG237" s="346"/>
      <c r="AH237" s="346"/>
      <c r="AI237" s="346"/>
      <c r="AJ237" s="346"/>
      <c r="AK237" s="346"/>
      <c r="AL237" s="346"/>
      <c r="AM237" s="346"/>
      <c r="AN237" s="346"/>
      <c r="AO237" s="346"/>
      <c r="AP237" s="346"/>
      <c r="AQ237" s="346"/>
    </row>
    <row r="238" spans="14:43" s="431" customFormat="1" x14ac:dyDescent="0.3">
      <c r="N238" s="346"/>
      <c r="O238" s="346"/>
      <c r="P238" s="346"/>
      <c r="Q238" s="346"/>
      <c r="R238" s="346"/>
      <c r="S238" s="346"/>
      <c r="T238" s="346"/>
      <c r="U238" s="346"/>
      <c r="V238" s="346"/>
      <c r="W238" s="346"/>
      <c r="X238" s="346"/>
      <c r="Y238" s="346"/>
      <c r="Z238" s="346"/>
      <c r="AA238" s="346"/>
      <c r="AB238" s="346"/>
      <c r="AC238" s="346"/>
      <c r="AD238" s="346"/>
      <c r="AE238" s="346"/>
      <c r="AF238" s="346"/>
      <c r="AG238" s="346"/>
      <c r="AH238" s="346"/>
      <c r="AI238" s="346"/>
      <c r="AJ238" s="346"/>
      <c r="AK238" s="346"/>
      <c r="AL238" s="346"/>
      <c r="AM238" s="346"/>
      <c r="AN238" s="346"/>
      <c r="AO238" s="346"/>
      <c r="AP238" s="346"/>
      <c r="AQ238" s="346"/>
    </row>
    <row r="239" spans="14:43" s="431" customFormat="1" x14ac:dyDescent="0.3">
      <c r="N239" s="346"/>
      <c r="O239" s="346"/>
      <c r="P239" s="346"/>
      <c r="Q239" s="346"/>
      <c r="R239" s="346"/>
      <c r="S239" s="346"/>
      <c r="T239" s="346"/>
      <c r="U239" s="346"/>
      <c r="V239" s="346"/>
      <c r="W239" s="346"/>
      <c r="X239" s="346"/>
      <c r="Y239" s="346"/>
      <c r="Z239" s="346"/>
      <c r="AA239" s="346"/>
      <c r="AB239" s="346"/>
      <c r="AC239" s="346"/>
      <c r="AD239" s="346"/>
      <c r="AE239" s="346"/>
      <c r="AF239" s="346"/>
      <c r="AG239" s="346"/>
      <c r="AH239" s="346"/>
      <c r="AI239" s="346"/>
      <c r="AJ239" s="346"/>
      <c r="AK239" s="346"/>
      <c r="AL239" s="346"/>
      <c r="AM239" s="346"/>
      <c r="AN239" s="346"/>
      <c r="AO239" s="346"/>
      <c r="AP239" s="346"/>
      <c r="AQ239" s="346"/>
    </row>
    <row r="240" spans="14:43" s="431" customFormat="1" x14ac:dyDescent="0.3">
      <c r="N240" s="346"/>
      <c r="O240" s="346"/>
      <c r="P240" s="346"/>
      <c r="Q240" s="346"/>
      <c r="R240" s="346"/>
      <c r="S240" s="346"/>
      <c r="T240" s="346"/>
      <c r="U240" s="346"/>
      <c r="V240" s="346"/>
      <c r="W240" s="346"/>
      <c r="X240" s="346"/>
      <c r="Y240" s="346"/>
      <c r="Z240" s="346"/>
      <c r="AA240" s="346"/>
      <c r="AB240" s="346"/>
      <c r="AC240" s="346"/>
      <c r="AD240" s="346"/>
      <c r="AE240" s="346"/>
      <c r="AF240" s="346"/>
      <c r="AG240" s="346"/>
      <c r="AH240" s="346"/>
      <c r="AI240" s="346"/>
      <c r="AJ240" s="346"/>
      <c r="AK240" s="346"/>
      <c r="AL240" s="346"/>
      <c r="AM240" s="346"/>
      <c r="AN240" s="346"/>
      <c r="AO240" s="346"/>
      <c r="AP240" s="346"/>
      <c r="AQ240" s="346"/>
    </row>
    <row r="241" spans="14:43" s="431" customFormat="1" x14ac:dyDescent="0.3">
      <c r="N241" s="346"/>
      <c r="O241" s="346"/>
      <c r="P241" s="346"/>
      <c r="Q241" s="346"/>
      <c r="R241" s="346"/>
      <c r="S241" s="346"/>
      <c r="T241" s="346"/>
      <c r="U241" s="346"/>
      <c r="V241" s="346"/>
      <c r="W241" s="346"/>
      <c r="X241" s="346"/>
      <c r="Y241" s="346"/>
      <c r="Z241" s="346"/>
      <c r="AA241" s="346"/>
      <c r="AB241" s="346"/>
      <c r="AC241" s="346"/>
      <c r="AD241" s="346"/>
      <c r="AE241" s="346"/>
      <c r="AF241" s="346"/>
      <c r="AG241" s="346"/>
      <c r="AH241" s="346"/>
      <c r="AI241" s="346"/>
      <c r="AJ241" s="346"/>
      <c r="AK241" s="346"/>
      <c r="AL241" s="346"/>
      <c r="AM241" s="346"/>
      <c r="AN241" s="346"/>
      <c r="AO241" s="346"/>
      <c r="AP241" s="346"/>
      <c r="AQ241" s="346"/>
    </row>
    <row r="242" spans="14:43" s="431" customFormat="1" x14ac:dyDescent="0.3">
      <c r="N242" s="346"/>
      <c r="O242" s="346"/>
      <c r="P242" s="346"/>
      <c r="Q242" s="346"/>
      <c r="R242" s="346"/>
      <c r="S242" s="346"/>
      <c r="T242" s="346"/>
      <c r="U242" s="346"/>
      <c r="V242" s="346"/>
      <c r="W242" s="346"/>
      <c r="X242" s="346"/>
      <c r="Y242" s="346"/>
      <c r="Z242" s="346"/>
      <c r="AA242" s="346"/>
      <c r="AB242" s="346"/>
      <c r="AC242" s="346"/>
      <c r="AD242" s="346"/>
      <c r="AE242" s="346"/>
      <c r="AF242" s="346"/>
      <c r="AG242" s="346"/>
      <c r="AH242" s="346"/>
      <c r="AI242" s="346"/>
      <c r="AJ242" s="346"/>
      <c r="AK242" s="346"/>
      <c r="AL242" s="346"/>
      <c r="AM242" s="346"/>
      <c r="AN242" s="346"/>
      <c r="AO242" s="346"/>
      <c r="AP242" s="346"/>
      <c r="AQ242" s="346"/>
    </row>
    <row r="243" spans="14:43" s="431" customFormat="1" x14ac:dyDescent="0.3">
      <c r="N243" s="346"/>
      <c r="O243" s="346"/>
      <c r="P243" s="346"/>
      <c r="Q243" s="346"/>
      <c r="R243" s="346"/>
      <c r="S243" s="346"/>
      <c r="T243" s="346"/>
      <c r="U243" s="346"/>
      <c r="V243" s="346"/>
      <c r="W243" s="346"/>
      <c r="X243" s="346"/>
      <c r="Y243" s="346"/>
      <c r="Z243" s="346"/>
      <c r="AA243" s="346"/>
      <c r="AB243" s="346"/>
      <c r="AC243" s="346"/>
      <c r="AD243" s="346"/>
      <c r="AE243" s="346"/>
      <c r="AF243" s="346"/>
      <c r="AG243" s="346"/>
      <c r="AH243" s="346"/>
      <c r="AI243" s="346"/>
      <c r="AJ243" s="346"/>
      <c r="AK243" s="346"/>
      <c r="AL243" s="346"/>
      <c r="AM243" s="346"/>
      <c r="AN243" s="346"/>
      <c r="AO243" s="346"/>
      <c r="AP243" s="346"/>
      <c r="AQ243" s="346"/>
    </row>
    <row r="244" spans="14:43" s="431" customFormat="1" x14ac:dyDescent="0.3">
      <c r="N244" s="346"/>
      <c r="O244" s="346"/>
      <c r="P244" s="346"/>
      <c r="Q244" s="346"/>
      <c r="R244" s="346"/>
      <c r="S244" s="346"/>
      <c r="T244" s="346"/>
      <c r="U244" s="346"/>
      <c r="V244" s="346"/>
      <c r="W244" s="346"/>
      <c r="X244" s="346"/>
      <c r="Y244" s="346"/>
      <c r="Z244" s="346"/>
      <c r="AA244" s="346"/>
      <c r="AB244" s="346"/>
      <c r="AC244" s="346"/>
      <c r="AD244" s="346"/>
      <c r="AE244" s="346"/>
      <c r="AF244" s="346"/>
      <c r="AG244" s="346"/>
      <c r="AH244" s="346"/>
      <c r="AI244" s="346"/>
      <c r="AJ244" s="346"/>
      <c r="AK244" s="346"/>
      <c r="AL244" s="346"/>
      <c r="AM244" s="346"/>
      <c r="AN244" s="346"/>
      <c r="AO244" s="346"/>
      <c r="AP244" s="346"/>
      <c r="AQ244" s="346"/>
    </row>
    <row r="245" spans="14:43" s="431" customFormat="1" x14ac:dyDescent="0.3">
      <c r="N245" s="346"/>
      <c r="O245" s="346"/>
      <c r="P245" s="346"/>
      <c r="Q245" s="346"/>
      <c r="R245" s="346"/>
      <c r="S245" s="346"/>
      <c r="T245" s="346"/>
      <c r="U245" s="346"/>
      <c r="V245" s="346"/>
      <c r="W245" s="346"/>
      <c r="X245" s="346"/>
      <c r="Y245" s="346"/>
      <c r="Z245" s="346"/>
      <c r="AA245" s="346"/>
      <c r="AB245" s="346"/>
      <c r="AC245" s="346"/>
      <c r="AD245" s="346"/>
      <c r="AE245" s="346"/>
      <c r="AF245" s="346"/>
      <c r="AG245" s="346"/>
      <c r="AH245" s="346"/>
      <c r="AI245" s="346"/>
      <c r="AJ245" s="346"/>
      <c r="AK245" s="346"/>
      <c r="AL245" s="346"/>
      <c r="AM245" s="346"/>
      <c r="AN245" s="346"/>
      <c r="AO245" s="346"/>
      <c r="AP245" s="346"/>
      <c r="AQ245" s="346"/>
    </row>
    <row r="246" spans="14:43" s="431" customFormat="1" x14ac:dyDescent="0.3">
      <c r="N246" s="346"/>
      <c r="O246" s="346"/>
      <c r="P246" s="346"/>
      <c r="Q246" s="346"/>
      <c r="R246" s="346"/>
      <c r="S246" s="346"/>
      <c r="T246" s="346"/>
      <c r="U246" s="346"/>
      <c r="V246" s="346"/>
      <c r="W246" s="346"/>
      <c r="X246" s="346"/>
      <c r="Y246" s="346"/>
      <c r="Z246" s="346"/>
      <c r="AA246" s="346"/>
      <c r="AB246" s="346"/>
      <c r="AC246" s="346"/>
      <c r="AD246" s="346"/>
      <c r="AE246" s="346"/>
      <c r="AF246" s="346"/>
      <c r="AG246" s="346"/>
      <c r="AH246" s="346"/>
      <c r="AI246" s="346"/>
      <c r="AJ246" s="346"/>
      <c r="AK246" s="346"/>
      <c r="AL246" s="346"/>
      <c r="AM246" s="346"/>
      <c r="AN246" s="346"/>
      <c r="AO246" s="346"/>
      <c r="AP246" s="346"/>
      <c r="AQ246" s="346"/>
    </row>
    <row r="247" spans="14:43" s="431" customFormat="1" x14ac:dyDescent="0.3">
      <c r="N247" s="346"/>
      <c r="O247" s="346"/>
      <c r="P247" s="346"/>
      <c r="Q247" s="346"/>
      <c r="R247" s="346"/>
      <c r="S247" s="346"/>
      <c r="T247" s="346"/>
      <c r="U247" s="346"/>
      <c r="V247" s="346"/>
      <c r="W247" s="346"/>
      <c r="X247" s="346"/>
      <c r="Y247" s="346"/>
      <c r="Z247" s="346"/>
      <c r="AA247" s="346"/>
      <c r="AB247" s="346"/>
      <c r="AC247" s="346"/>
      <c r="AD247" s="346"/>
      <c r="AE247" s="346"/>
      <c r="AF247" s="346"/>
      <c r="AG247" s="346"/>
      <c r="AH247" s="346"/>
      <c r="AI247" s="346"/>
      <c r="AJ247" s="346"/>
      <c r="AK247" s="346"/>
      <c r="AL247" s="346"/>
      <c r="AM247" s="346"/>
      <c r="AN247" s="346"/>
      <c r="AO247" s="346"/>
      <c r="AP247" s="346"/>
      <c r="AQ247" s="346"/>
    </row>
    <row r="248" spans="14:43" s="431" customFormat="1" x14ac:dyDescent="0.3">
      <c r="N248" s="346"/>
      <c r="O248" s="346"/>
      <c r="P248" s="346"/>
      <c r="Q248" s="346"/>
      <c r="R248" s="346"/>
      <c r="S248" s="346"/>
      <c r="T248" s="346"/>
      <c r="U248" s="346"/>
      <c r="V248" s="346"/>
      <c r="W248" s="346"/>
      <c r="X248" s="346"/>
      <c r="Y248" s="346"/>
      <c r="Z248" s="346"/>
      <c r="AA248" s="346"/>
      <c r="AB248" s="346"/>
      <c r="AC248" s="346"/>
      <c r="AD248" s="346"/>
      <c r="AE248" s="346"/>
      <c r="AF248" s="346"/>
      <c r="AG248" s="346"/>
      <c r="AH248" s="346"/>
      <c r="AI248" s="346"/>
      <c r="AJ248" s="346"/>
      <c r="AK248" s="346"/>
      <c r="AL248" s="346"/>
      <c r="AM248" s="346"/>
      <c r="AN248" s="346"/>
      <c r="AO248" s="346"/>
      <c r="AP248" s="346"/>
      <c r="AQ248" s="346"/>
    </row>
    <row r="249" spans="14:43" s="431" customFormat="1" x14ac:dyDescent="0.3">
      <c r="N249" s="346"/>
      <c r="O249" s="346"/>
      <c r="P249" s="346"/>
      <c r="Q249" s="346"/>
      <c r="R249" s="346"/>
      <c r="S249" s="346"/>
      <c r="T249" s="346"/>
      <c r="U249" s="346"/>
      <c r="V249" s="346"/>
      <c r="W249" s="346"/>
      <c r="X249" s="346"/>
      <c r="Y249" s="346"/>
      <c r="Z249" s="346"/>
      <c r="AA249" s="346"/>
      <c r="AB249" s="346"/>
      <c r="AC249" s="346"/>
      <c r="AD249" s="346"/>
      <c r="AE249" s="346"/>
      <c r="AF249" s="346"/>
      <c r="AG249" s="346"/>
      <c r="AH249" s="346"/>
      <c r="AI249" s="346"/>
      <c r="AJ249" s="346"/>
      <c r="AK249" s="346"/>
      <c r="AL249" s="346"/>
      <c r="AM249" s="346"/>
      <c r="AN249" s="346"/>
      <c r="AO249" s="346"/>
      <c r="AP249" s="346"/>
      <c r="AQ249" s="346"/>
    </row>
    <row r="250" spans="14:43" s="431" customFormat="1" x14ac:dyDescent="0.3">
      <c r="N250" s="346"/>
      <c r="O250" s="346"/>
      <c r="P250" s="346"/>
      <c r="Q250" s="346"/>
      <c r="R250" s="346"/>
      <c r="S250" s="346"/>
      <c r="T250" s="346"/>
      <c r="U250" s="346"/>
      <c r="V250" s="346"/>
      <c r="W250" s="346"/>
      <c r="X250" s="346"/>
      <c r="Y250" s="346"/>
      <c r="Z250" s="346"/>
      <c r="AA250" s="346"/>
      <c r="AB250" s="346"/>
      <c r="AC250" s="346"/>
      <c r="AD250" s="346"/>
      <c r="AE250" s="346"/>
      <c r="AF250" s="346"/>
      <c r="AG250" s="346"/>
      <c r="AH250" s="346"/>
      <c r="AI250" s="346"/>
      <c r="AJ250" s="346"/>
      <c r="AK250" s="346"/>
      <c r="AL250" s="346"/>
      <c r="AM250" s="346"/>
      <c r="AN250" s="346"/>
      <c r="AO250" s="346"/>
      <c r="AP250" s="346"/>
      <c r="AQ250" s="346"/>
    </row>
    <row r="251" spans="14:43" s="431" customFormat="1" x14ac:dyDescent="0.3">
      <c r="N251" s="346"/>
      <c r="O251" s="346"/>
      <c r="P251" s="346"/>
      <c r="Q251" s="346"/>
      <c r="R251" s="346"/>
      <c r="S251" s="346"/>
      <c r="T251" s="346"/>
      <c r="U251" s="346"/>
      <c r="V251" s="346"/>
      <c r="W251" s="346"/>
      <c r="X251" s="346"/>
      <c r="Y251" s="346"/>
      <c r="Z251" s="346"/>
      <c r="AA251" s="346"/>
      <c r="AB251" s="346"/>
      <c r="AC251" s="346"/>
      <c r="AD251" s="346"/>
      <c r="AE251" s="346"/>
      <c r="AF251" s="346"/>
      <c r="AG251" s="346"/>
      <c r="AH251" s="346"/>
      <c r="AI251" s="346"/>
      <c r="AJ251" s="346"/>
      <c r="AK251" s="346"/>
      <c r="AL251" s="346"/>
      <c r="AM251" s="346"/>
      <c r="AN251" s="346"/>
      <c r="AO251" s="346"/>
      <c r="AP251" s="346"/>
      <c r="AQ251" s="346"/>
    </row>
    <row r="252" spans="14:43" s="431" customFormat="1" x14ac:dyDescent="0.3">
      <c r="N252" s="346"/>
      <c r="O252" s="346"/>
      <c r="P252" s="346"/>
      <c r="Q252" s="346"/>
      <c r="R252" s="346"/>
      <c r="S252" s="346"/>
      <c r="T252" s="346"/>
      <c r="U252" s="346"/>
      <c r="V252" s="346"/>
      <c r="W252" s="346"/>
      <c r="X252" s="346"/>
      <c r="Y252" s="346"/>
      <c r="Z252" s="346"/>
      <c r="AA252" s="346"/>
      <c r="AB252" s="346"/>
      <c r="AC252" s="346"/>
      <c r="AD252" s="346"/>
      <c r="AE252" s="346"/>
      <c r="AF252" s="346"/>
      <c r="AG252" s="346"/>
      <c r="AH252" s="346"/>
      <c r="AI252" s="346"/>
      <c r="AJ252" s="346"/>
      <c r="AK252" s="346"/>
      <c r="AL252" s="346"/>
      <c r="AM252" s="346"/>
      <c r="AN252" s="346"/>
      <c r="AO252" s="346"/>
      <c r="AP252" s="346"/>
      <c r="AQ252" s="346"/>
    </row>
    <row r="253" spans="14:43" s="431" customFormat="1" x14ac:dyDescent="0.3">
      <c r="N253" s="346"/>
      <c r="O253" s="346"/>
      <c r="P253" s="346"/>
      <c r="Q253" s="346"/>
      <c r="R253" s="346"/>
      <c r="S253" s="346"/>
      <c r="T253" s="346"/>
      <c r="U253" s="346"/>
      <c r="V253" s="346"/>
      <c r="W253" s="346"/>
      <c r="X253" s="346"/>
      <c r="Y253" s="346"/>
      <c r="Z253" s="346"/>
      <c r="AA253" s="346"/>
      <c r="AB253" s="346"/>
      <c r="AC253" s="346"/>
      <c r="AD253" s="346"/>
      <c r="AE253" s="346"/>
      <c r="AF253" s="346"/>
      <c r="AG253" s="346"/>
      <c r="AH253" s="346"/>
      <c r="AI253" s="346"/>
      <c r="AJ253" s="346"/>
      <c r="AK253" s="346"/>
      <c r="AL253" s="346"/>
      <c r="AM253" s="346"/>
      <c r="AN253" s="346"/>
      <c r="AO253" s="346"/>
      <c r="AP253" s="346"/>
      <c r="AQ253" s="346"/>
    </row>
    <row r="254" spans="14:43" s="431" customFormat="1" x14ac:dyDescent="0.3">
      <c r="N254" s="346"/>
      <c r="O254" s="346"/>
      <c r="P254" s="346"/>
      <c r="Q254" s="346"/>
      <c r="R254" s="346"/>
      <c r="S254" s="346"/>
      <c r="T254" s="346"/>
      <c r="U254" s="346"/>
      <c r="V254" s="346"/>
      <c r="W254" s="346"/>
      <c r="X254" s="346"/>
      <c r="Y254" s="346"/>
      <c r="Z254" s="346"/>
      <c r="AA254" s="346"/>
      <c r="AB254" s="346"/>
      <c r="AC254" s="346"/>
      <c r="AD254" s="346"/>
      <c r="AE254" s="346"/>
      <c r="AF254" s="346"/>
      <c r="AG254" s="346"/>
      <c r="AH254" s="346"/>
      <c r="AI254" s="346"/>
      <c r="AJ254" s="346"/>
      <c r="AK254" s="346"/>
      <c r="AL254" s="346"/>
      <c r="AM254" s="346"/>
      <c r="AN254" s="346"/>
      <c r="AO254" s="346"/>
      <c r="AP254" s="346"/>
      <c r="AQ254" s="346"/>
    </row>
    <row r="255" spans="14:43" s="431" customFormat="1" x14ac:dyDescent="0.3">
      <c r="N255" s="346"/>
      <c r="O255" s="346"/>
      <c r="P255" s="346"/>
      <c r="Q255" s="346"/>
      <c r="R255" s="346"/>
      <c r="S255" s="346"/>
      <c r="T255" s="346"/>
      <c r="U255" s="346"/>
      <c r="V255" s="346"/>
      <c r="W255" s="346"/>
      <c r="X255" s="346"/>
      <c r="Y255" s="346"/>
      <c r="Z255" s="346"/>
      <c r="AA255" s="346"/>
      <c r="AB255" s="346"/>
      <c r="AC255" s="346"/>
      <c r="AD255" s="346"/>
      <c r="AE255" s="346"/>
      <c r="AF255" s="346"/>
      <c r="AG255" s="346"/>
      <c r="AH255" s="346"/>
      <c r="AI255" s="346"/>
      <c r="AJ255" s="346"/>
      <c r="AK255" s="346"/>
      <c r="AL255" s="346"/>
      <c r="AM255" s="346"/>
      <c r="AN255" s="346"/>
      <c r="AO255" s="346"/>
      <c r="AP255" s="346"/>
      <c r="AQ255" s="346"/>
    </row>
    <row r="256" spans="14:43" s="431" customFormat="1" x14ac:dyDescent="0.3">
      <c r="N256" s="346"/>
      <c r="O256" s="346"/>
      <c r="P256" s="346"/>
      <c r="Q256" s="346"/>
      <c r="R256" s="346"/>
      <c r="S256" s="346"/>
      <c r="T256" s="346"/>
      <c r="U256" s="346"/>
      <c r="V256" s="346"/>
      <c r="W256" s="346"/>
      <c r="X256" s="346"/>
      <c r="Y256" s="346"/>
      <c r="Z256" s="346"/>
      <c r="AA256" s="346"/>
      <c r="AB256" s="346"/>
      <c r="AC256" s="346"/>
      <c r="AD256" s="346"/>
      <c r="AE256" s="346"/>
      <c r="AF256" s="346"/>
      <c r="AG256" s="346"/>
      <c r="AH256" s="346"/>
      <c r="AI256" s="346"/>
      <c r="AJ256" s="346"/>
      <c r="AK256" s="346"/>
      <c r="AL256" s="346"/>
      <c r="AM256" s="346"/>
      <c r="AN256" s="346"/>
      <c r="AO256" s="346"/>
      <c r="AP256" s="346"/>
      <c r="AQ256" s="346"/>
    </row>
    <row r="257" spans="14:43" s="431" customFormat="1" x14ac:dyDescent="0.3">
      <c r="N257" s="346"/>
      <c r="O257" s="346"/>
      <c r="P257" s="346"/>
      <c r="Q257" s="346"/>
      <c r="R257" s="346"/>
      <c r="S257" s="346"/>
      <c r="T257" s="346"/>
      <c r="U257" s="346"/>
      <c r="V257" s="346"/>
      <c r="W257" s="346"/>
      <c r="X257" s="346"/>
      <c r="Y257" s="346"/>
      <c r="Z257" s="346"/>
      <c r="AA257" s="346"/>
      <c r="AB257" s="346"/>
      <c r="AC257" s="346"/>
      <c r="AD257" s="346"/>
      <c r="AE257" s="346"/>
      <c r="AF257" s="346"/>
      <c r="AG257" s="346"/>
      <c r="AH257" s="346"/>
      <c r="AI257" s="346"/>
      <c r="AJ257" s="346"/>
      <c r="AK257" s="346"/>
      <c r="AL257" s="346"/>
      <c r="AM257" s="346"/>
      <c r="AN257" s="346"/>
      <c r="AO257" s="346"/>
      <c r="AP257" s="346"/>
      <c r="AQ257" s="346"/>
    </row>
    <row r="258" spans="14:43" s="431" customFormat="1" x14ac:dyDescent="0.3">
      <c r="N258" s="346"/>
      <c r="O258" s="346"/>
      <c r="P258" s="346"/>
      <c r="Q258" s="346"/>
      <c r="R258" s="346"/>
      <c r="S258" s="346"/>
      <c r="T258" s="346"/>
      <c r="U258" s="346"/>
      <c r="V258" s="346"/>
      <c r="W258" s="346"/>
      <c r="X258" s="346"/>
      <c r="Y258" s="346"/>
      <c r="Z258" s="346"/>
      <c r="AA258" s="346"/>
      <c r="AB258" s="346"/>
      <c r="AC258" s="346"/>
      <c r="AD258" s="346"/>
      <c r="AE258" s="346"/>
      <c r="AF258" s="346"/>
      <c r="AG258" s="346"/>
      <c r="AH258" s="346"/>
      <c r="AI258" s="346"/>
      <c r="AJ258" s="346"/>
      <c r="AK258" s="346"/>
      <c r="AL258" s="346"/>
      <c r="AM258" s="346"/>
      <c r="AN258" s="346"/>
      <c r="AO258" s="346"/>
      <c r="AP258" s="346"/>
      <c r="AQ258" s="346"/>
    </row>
    <row r="259" spans="14:43" s="431" customFormat="1" x14ac:dyDescent="0.3">
      <c r="N259" s="346"/>
      <c r="O259" s="346"/>
      <c r="P259" s="346"/>
      <c r="Q259" s="346"/>
      <c r="R259" s="346"/>
      <c r="S259" s="346"/>
      <c r="T259" s="346"/>
      <c r="U259" s="346"/>
      <c r="V259" s="346"/>
      <c r="W259" s="346"/>
      <c r="X259" s="346"/>
      <c r="Y259" s="346"/>
      <c r="Z259" s="346"/>
      <c r="AA259" s="346"/>
      <c r="AB259" s="346"/>
      <c r="AC259" s="346"/>
      <c r="AD259" s="346"/>
      <c r="AE259" s="346"/>
      <c r="AF259" s="346"/>
      <c r="AG259" s="346"/>
      <c r="AH259" s="346"/>
      <c r="AI259" s="346"/>
      <c r="AJ259" s="346"/>
      <c r="AK259" s="346"/>
      <c r="AL259" s="346"/>
      <c r="AM259" s="346"/>
      <c r="AN259" s="346"/>
      <c r="AO259" s="346"/>
      <c r="AP259" s="346"/>
      <c r="AQ259" s="346"/>
    </row>
    <row r="260" spans="14:43" s="431" customFormat="1" x14ac:dyDescent="0.3">
      <c r="N260" s="346"/>
      <c r="O260" s="346"/>
      <c r="P260" s="346"/>
      <c r="Q260" s="346"/>
      <c r="R260" s="346"/>
      <c r="S260" s="346"/>
      <c r="T260" s="346"/>
      <c r="U260" s="346"/>
      <c r="V260" s="346"/>
      <c r="W260" s="346"/>
      <c r="X260" s="346"/>
      <c r="Y260" s="346"/>
      <c r="Z260" s="346"/>
      <c r="AA260" s="346"/>
      <c r="AB260" s="346"/>
      <c r="AC260" s="346"/>
      <c r="AD260" s="346"/>
      <c r="AE260" s="346"/>
      <c r="AF260" s="346"/>
      <c r="AG260" s="346"/>
      <c r="AH260" s="346"/>
      <c r="AI260" s="346"/>
      <c r="AJ260" s="346"/>
      <c r="AK260" s="346"/>
      <c r="AL260" s="346"/>
      <c r="AM260" s="346"/>
      <c r="AN260" s="346"/>
      <c r="AO260" s="346"/>
      <c r="AP260" s="346"/>
      <c r="AQ260" s="346"/>
    </row>
    <row r="261" spans="14:43" s="431" customFormat="1" x14ac:dyDescent="0.3">
      <c r="N261" s="346"/>
      <c r="O261" s="346"/>
      <c r="P261" s="346"/>
      <c r="Q261" s="346"/>
      <c r="R261" s="346"/>
      <c r="S261" s="346"/>
      <c r="T261" s="346"/>
      <c r="U261" s="346"/>
      <c r="V261" s="346"/>
      <c r="W261" s="346"/>
      <c r="X261" s="346"/>
      <c r="Y261" s="346"/>
      <c r="Z261" s="346"/>
      <c r="AA261" s="346"/>
      <c r="AB261" s="346"/>
      <c r="AC261" s="346"/>
      <c r="AD261" s="346"/>
      <c r="AE261" s="346"/>
      <c r="AF261" s="346"/>
      <c r="AG261" s="346"/>
      <c r="AH261" s="346"/>
      <c r="AI261" s="346"/>
      <c r="AJ261" s="346"/>
      <c r="AK261" s="346"/>
      <c r="AL261" s="346"/>
      <c r="AM261" s="346"/>
      <c r="AN261" s="346"/>
      <c r="AO261" s="346"/>
      <c r="AP261" s="346"/>
      <c r="AQ261" s="346"/>
    </row>
    <row r="262" spans="14:43" s="431" customFormat="1" x14ac:dyDescent="0.3">
      <c r="N262" s="346"/>
      <c r="O262" s="346"/>
      <c r="P262" s="346"/>
      <c r="Q262" s="346"/>
      <c r="R262" s="346"/>
      <c r="S262" s="346"/>
      <c r="T262" s="346"/>
      <c r="U262" s="346"/>
      <c r="V262" s="346"/>
      <c r="W262" s="346"/>
      <c r="X262" s="346"/>
      <c r="Y262" s="346"/>
      <c r="Z262" s="346"/>
      <c r="AA262" s="346"/>
      <c r="AB262" s="346"/>
      <c r="AC262" s="346"/>
      <c r="AD262" s="346"/>
      <c r="AE262" s="346"/>
      <c r="AF262" s="346"/>
      <c r="AG262" s="346"/>
      <c r="AH262" s="346"/>
      <c r="AI262" s="346"/>
      <c r="AJ262" s="346"/>
      <c r="AK262" s="346"/>
      <c r="AL262" s="346"/>
      <c r="AM262" s="346"/>
      <c r="AN262" s="346"/>
      <c r="AO262" s="346"/>
      <c r="AP262" s="346"/>
      <c r="AQ262" s="346"/>
    </row>
    <row r="263" spans="14:43" s="431" customFormat="1" x14ac:dyDescent="0.3">
      <c r="N263" s="346"/>
      <c r="O263" s="346"/>
      <c r="P263" s="346"/>
      <c r="Q263" s="346"/>
      <c r="R263" s="346"/>
      <c r="S263" s="346"/>
      <c r="T263" s="346"/>
      <c r="U263" s="346"/>
      <c r="V263" s="346"/>
      <c r="W263" s="346"/>
      <c r="X263" s="346"/>
      <c r="Y263" s="346"/>
      <c r="Z263" s="346"/>
      <c r="AA263" s="346"/>
      <c r="AB263" s="346"/>
      <c r="AC263" s="346"/>
      <c r="AD263" s="346"/>
      <c r="AE263" s="346"/>
      <c r="AF263" s="346"/>
      <c r="AG263" s="346"/>
      <c r="AH263" s="346"/>
      <c r="AI263" s="346"/>
      <c r="AJ263" s="346"/>
      <c r="AK263" s="346"/>
      <c r="AL263" s="346"/>
      <c r="AM263" s="346"/>
      <c r="AN263" s="346"/>
      <c r="AO263" s="346"/>
      <c r="AP263" s="346"/>
      <c r="AQ263" s="346"/>
    </row>
    <row r="264" spans="14:43" s="431" customFormat="1" x14ac:dyDescent="0.3">
      <c r="N264" s="346"/>
      <c r="O264" s="346"/>
      <c r="P264" s="346"/>
      <c r="Q264" s="346"/>
      <c r="R264" s="346"/>
      <c r="S264" s="346"/>
      <c r="T264" s="346"/>
      <c r="U264" s="346"/>
      <c r="V264" s="346"/>
      <c r="W264" s="346"/>
      <c r="X264" s="346"/>
      <c r="Y264" s="346"/>
      <c r="Z264" s="346"/>
      <c r="AA264" s="346"/>
      <c r="AB264" s="346"/>
      <c r="AC264" s="346"/>
      <c r="AD264" s="346"/>
      <c r="AE264" s="346"/>
      <c r="AF264" s="346"/>
      <c r="AG264" s="346"/>
      <c r="AH264" s="346"/>
      <c r="AI264" s="346"/>
      <c r="AJ264" s="346"/>
      <c r="AK264" s="346"/>
      <c r="AL264" s="346"/>
      <c r="AM264" s="346"/>
      <c r="AN264" s="346"/>
      <c r="AO264" s="346"/>
      <c r="AP264" s="346"/>
      <c r="AQ264" s="346"/>
    </row>
    <row r="265" spans="14:43" s="431" customFormat="1" x14ac:dyDescent="0.3">
      <c r="N265" s="346"/>
      <c r="O265" s="346"/>
      <c r="P265" s="346"/>
      <c r="Q265" s="346"/>
      <c r="R265" s="346"/>
      <c r="S265" s="346"/>
      <c r="T265" s="346"/>
      <c r="U265" s="346"/>
      <c r="V265" s="346"/>
      <c r="W265" s="346"/>
      <c r="X265" s="346"/>
      <c r="Y265" s="346"/>
      <c r="Z265" s="346"/>
      <c r="AA265" s="346"/>
      <c r="AB265" s="346"/>
      <c r="AC265" s="346"/>
      <c r="AD265" s="346"/>
      <c r="AE265" s="346"/>
      <c r="AF265" s="346"/>
      <c r="AG265" s="346"/>
      <c r="AH265" s="346"/>
      <c r="AI265" s="346"/>
      <c r="AJ265" s="346"/>
      <c r="AK265" s="346"/>
      <c r="AL265" s="346"/>
      <c r="AM265" s="346"/>
      <c r="AN265" s="346"/>
      <c r="AO265" s="346"/>
      <c r="AP265" s="346"/>
      <c r="AQ265" s="346"/>
    </row>
    <row r="266" spans="14:43" s="431" customFormat="1" x14ac:dyDescent="0.3">
      <c r="N266" s="346"/>
      <c r="O266" s="346"/>
      <c r="P266" s="346"/>
      <c r="Q266" s="346"/>
      <c r="R266" s="346"/>
      <c r="S266" s="346"/>
      <c r="T266" s="346"/>
      <c r="U266" s="346"/>
      <c r="V266" s="346"/>
      <c r="W266" s="346"/>
      <c r="X266" s="346"/>
      <c r="Y266" s="346"/>
      <c r="Z266" s="346"/>
      <c r="AA266" s="346"/>
      <c r="AB266" s="346"/>
      <c r="AC266" s="346"/>
      <c r="AD266" s="346"/>
      <c r="AE266" s="346"/>
      <c r="AF266" s="346"/>
      <c r="AG266" s="346"/>
      <c r="AH266" s="346"/>
      <c r="AI266" s="346"/>
      <c r="AJ266" s="346"/>
      <c r="AK266" s="346"/>
      <c r="AL266" s="346"/>
      <c r="AM266" s="346"/>
      <c r="AN266" s="346"/>
      <c r="AO266" s="346"/>
      <c r="AP266" s="346"/>
      <c r="AQ266" s="346"/>
    </row>
    <row r="267" spans="14:43" s="431" customFormat="1" x14ac:dyDescent="0.3">
      <c r="N267" s="346"/>
      <c r="O267" s="346"/>
      <c r="P267" s="346"/>
      <c r="Q267" s="346"/>
      <c r="R267" s="346"/>
      <c r="S267" s="346"/>
      <c r="T267" s="346"/>
      <c r="U267" s="346"/>
      <c r="V267" s="346"/>
      <c r="W267" s="346"/>
      <c r="X267" s="346"/>
      <c r="Y267" s="346"/>
      <c r="Z267" s="346"/>
      <c r="AA267" s="346"/>
      <c r="AB267" s="346"/>
      <c r="AC267" s="346"/>
      <c r="AD267" s="346"/>
      <c r="AE267" s="346"/>
      <c r="AF267" s="346"/>
      <c r="AG267" s="346"/>
      <c r="AH267" s="346"/>
      <c r="AI267" s="346"/>
      <c r="AJ267" s="346"/>
      <c r="AK267" s="346"/>
      <c r="AL267" s="346"/>
      <c r="AM267" s="346"/>
      <c r="AN267" s="346"/>
      <c r="AO267" s="346"/>
      <c r="AP267" s="346"/>
      <c r="AQ267" s="346"/>
    </row>
    <row r="268" spans="14:43" s="431" customFormat="1" x14ac:dyDescent="0.3">
      <c r="N268" s="346"/>
      <c r="O268" s="346"/>
      <c r="P268" s="346"/>
      <c r="Q268" s="346"/>
      <c r="R268" s="346"/>
      <c r="S268" s="346"/>
      <c r="T268" s="346"/>
      <c r="U268" s="346"/>
      <c r="V268" s="346"/>
      <c r="W268" s="346"/>
      <c r="X268" s="346"/>
      <c r="Y268" s="346"/>
      <c r="Z268" s="346"/>
      <c r="AA268" s="346"/>
      <c r="AB268" s="346"/>
      <c r="AC268" s="346"/>
      <c r="AD268" s="346"/>
      <c r="AE268" s="346"/>
      <c r="AF268" s="346"/>
      <c r="AG268" s="346"/>
      <c r="AH268" s="346"/>
      <c r="AI268" s="346"/>
      <c r="AJ268" s="346"/>
      <c r="AK268" s="346"/>
      <c r="AL268" s="346"/>
      <c r="AM268" s="346"/>
      <c r="AN268" s="346"/>
      <c r="AO268" s="346"/>
      <c r="AP268" s="346"/>
      <c r="AQ268" s="346"/>
    </row>
    <row r="269" spans="14:43" s="431" customFormat="1" x14ac:dyDescent="0.3">
      <c r="N269" s="346"/>
      <c r="O269" s="346"/>
      <c r="P269" s="346"/>
      <c r="Q269" s="346"/>
      <c r="R269" s="346"/>
      <c r="S269" s="346"/>
      <c r="T269" s="346"/>
      <c r="U269" s="346"/>
      <c r="V269" s="346"/>
      <c r="W269" s="346"/>
      <c r="X269" s="346"/>
      <c r="Y269" s="346"/>
      <c r="Z269" s="346"/>
      <c r="AA269" s="346"/>
      <c r="AB269" s="346"/>
      <c r="AC269" s="346"/>
      <c r="AD269" s="346"/>
      <c r="AE269" s="346"/>
      <c r="AF269" s="346"/>
      <c r="AG269" s="346"/>
      <c r="AH269" s="346"/>
      <c r="AI269" s="346"/>
      <c r="AJ269" s="346"/>
      <c r="AK269" s="346"/>
      <c r="AL269" s="346"/>
      <c r="AM269" s="346"/>
      <c r="AN269" s="346"/>
      <c r="AO269" s="346"/>
      <c r="AP269" s="346"/>
      <c r="AQ269" s="346"/>
    </row>
    <row r="270" spans="14:43" s="431" customFormat="1" x14ac:dyDescent="0.3">
      <c r="N270" s="346"/>
      <c r="O270" s="346"/>
      <c r="P270" s="346"/>
      <c r="Q270" s="346"/>
      <c r="R270" s="346"/>
      <c r="S270" s="346"/>
      <c r="T270" s="346"/>
      <c r="U270" s="346"/>
      <c r="V270" s="346"/>
      <c r="W270" s="346"/>
      <c r="X270" s="346"/>
      <c r="Y270" s="346"/>
      <c r="Z270" s="346"/>
      <c r="AA270" s="346"/>
      <c r="AB270" s="346"/>
      <c r="AC270" s="346"/>
      <c r="AD270" s="346"/>
      <c r="AE270" s="346"/>
      <c r="AF270" s="346"/>
      <c r="AG270" s="346"/>
      <c r="AH270" s="346"/>
      <c r="AI270" s="346"/>
      <c r="AJ270" s="346"/>
      <c r="AK270" s="346"/>
      <c r="AL270" s="346"/>
      <c r="AM270" s="346"/>
      <c r="AN270" s="346"/>
      <c r="AO270" s="346"/>
      <c r="AP270" s="346"/>
      <c r="AQ270" s="346"/>
    </row>
    <row r="271" spans="14:43" s="431" customFormat="1" x14ac:dyDescent="0.3">
      <c r="N271" s="346"/>
      <c r="O271" s="346"/>
      <c r="P271" s="346"/>
      <c r="Q271" s="346"/>
      <c r="R271" s="346"/>
      <c r="S271" s="346"/>
      <c r="T271" s="346"/>
      <c r="U271" s="346"/>
      <c r="V271" s="346"/>
      <c r="W271" s="346"/>
      <c r="X271" s="346"/>
      <c r="Y271" s="346"/>
      <c r="Z271" s="346"/>
      <c r="AA271" s="346"/>
      <c r="AB271" s="346"/>
      <c r="AC271" s="346"/>
      <c r="AD271" s="346"/>
      <c r="AE271" s="346"/>
      <c r="AF271" s="346"/>
      <c r="AG271" s="346"/>
      <c r="AH271" s="346"/>
      <c r="AI271" s="346"/>
      <c r="AJ271" s="346"/>
      <c r="AK271" s="346"/>
      <c r="AL271" s="346"/>
      <c r="AM271" s="346"/>
      <c r="AN271" s="346"/>
      <c r="AO271" s="346"/>
      <c r="AP271" s="346"/>
      <c r="AQ271" s="346"/>
    </row>
    <row r="272" spans="14:43" s="431" customFormat="1" x14ac:dyDescent="0.3">
      <c r="N272" s="346"/>
      <c r="O272" s="346"/>
      <c r="P272" s="346"/>
      <c r="Q272" s="346"/>
      <c r="R272" s="346"/>
      <c r="S272" s="346"/>
      <c r="T272" s="346"/>
      <c r="U272" s="346"/>
      <c r="V272" s="346"/>
      <c r="W272" s="346"/>
      <c r="X272" s="346"/>
      <c r="Y272" s="346"/>
      <c r="Z272" s="346"/>
      <c r="AA272" s="346"/>
      <c r="AB272" s="346"/>
      <c r="AC272" s="346"/>
      <c r="AD272" s="346"/>
      <c r="AE272" s="346"/>
      <c r="AF272" s="346"/>
      <c r="AG272" s="346"/>
      <c r="AH272" s="346"/>
      <c r="AI272" s="346"/>
      <c r="AJ272" s="346"/>
      <c r="AK272" s="346"/>
      <c r="AL272" s="346"/>
      <c r="AM272" s="346"/>
      <c r="AN272" s="346"/>
      <c r="AO272" s="346"/>
      <c r="AP272" s="346"/>
      <c r="AQ272" s="346"/>
    </row>
    <row r="273" spans="14:43" s="431" customFormat="1" x14ac:dyDescent="0.3">
      <c r="N273" s="346"/>
      <c r="O273" s="346"/>
      <c r="P273" s="346"/>
      <c r="Q273" s="346"/>
      <c r="R273" s="346"/>
      <c r="S273" s="346"/>
      <c r="T273" s="346"/>
      <c r="U273" s="346"/>
      <c r="V273" s="346"/>
      <c r="W273" s="346"/>
      <c r="X273" s="346"/>
      <c r="Y273" s="346"/>
      <c r="Z273" s="346"/>
      <c r="AA273" s="346"/>
      <c r="AB273" s="346"/>
      <c r="AC273" s="346"/>
      <c r="AD273" s="346"/>
      <c r="AE273" s="346"/>
      <c r="AF273" s="346"/>
      <c r="AG273" s="346"/>
      <c r="AH273" s="346"/>
      <c r="AI273" s="346"/>
      <c r="AJ273" s="346"/>
      <c r="AK273" s="346"/>
      <c r="AL273" s="346"/>
      <c r="AM273" s="346"/>
      <c r="AN273" s="346"/>
      <c r="AO273" s="346"/>
      <c r="AP273" s="346"/>
      <c r="AQ273" s="346"/>
    </row>
    <row r="274" spans="14:43" s="431" customFormat="1" x14ac:dyDescent="0.3">
      <c r="N274" s="346"/>
      <c r="O274" s="346"/>
      <c r="P274" s="346"/>
      <c r="Q274" s="346"/>
      <c r="R274" s="346"/>
      <c r="S274" s="346"/>
      <c r="T274" s="346"/>
      <c r="U274" s="346"/>
      <c r="V274" s="346"/>
      <c r="W274" s="346"/>
      <c r="X274" s="346"/>
      <c r="Y274" s="346"/>
      <c r="Z274" s="346"/>
      <c r="AA274" s="346"/>
      <c r="AB274" s="346"/>
      <c r="AC274" s="346"/>
      <c r="AD274" s="346"/>
      <c r="AE274" s="346"/>
      <c r="AF274" s="346"/>
      <c r="AG274" s="346"/>
      <c r="AH274" s="346"/>
      <c r="AI274" s="346"/>
      <c r="AJ274" s="346"/>
      <c r="AK274" s="346"/>
      <c r="AL274" s="346"/>
      <c r="AM274" s="346"/>
      <c r="AN274" s="346"/>
      <c r="AO274" s="346"/>
      <c r="AP274" s="346"/>
      <c r="AQ274" s="346"/>
    </row>
    <row r="275" spans="14:43" s="431" customFormat="1" x14ac:dyDescent="0.3">
      <c r="N275" s="346"/>
      <c r="O275" s="346"/>
      <c r="P275" s="346"/>
      <c r="Q275" s="346"/>
      <c r="R275" s="346"/>
      <c r="S275" s="346"/>
      <c r="T275" s="346"/>
      <c r="U275" s="346"/>
      <c r="V275" s="346"/>
      <c r="W275" s="346"/>
      <c r="X275" s="346"/>
      <c r="Y275" s="346"/>
      <c r="Z275" s="346"/>
      <c r="AA275" s="346"/>
      <c r="AB275" s="346"/>
      <c r="AC275" s="346"/>
      <c r="AD275" s="346"/>
      <c r="AE275" s="346"/>
      <c r="AF275" s="346"/>
      <c r="AG275" s="346"/>
      <c r="AH275" s="346"/>
      <c r="AI275" s="346"/>
      <c r="AJ275" s="346"/>
      <c r="AK275" s="346"/>
      <c r="AL275" s="346"/>
      <c r="AM275" s="346"/>
      <c r="AN275" s="346"/>
      <c r="AO275" s="346"/>
      <c r="AP275" s="346"/>
      <c r="AQ275" s="346"/>
    </row>
    <row r="276" spans="14:43" s="431" customFormat="1" x14ac:dyDescent="0.3">
      <c r="N276" s="346"/>
      <c r="O276" s="346"/>
      <c r="P276" s="346"/>
      <c r="Q276" s="346"/>
      <c r="R276" s="346"/>
      <c r="S276" s="346"/>
      <c r="T276" s="346"/>
      <c r="U276" s="346"/>
      <c r="V276" s="346"/>
      <c r="W276" s="346"/>
      <c r="X276" s="346"/>
      <c r="Y276" s="346"/>
      <c r="Z276" s="346"/>
      <c r="AA276" s="346"/>
      <c r="AB276" s="346"/>
      <c r="AC276" s="346"/>
      <c r="AD276" s="346"/>
      <c r="AE276" s="346"/>
      <c r="AF276" s="346"/>
      <c r="AG276" s="346"/>
      <c r="AH276" s="346"/>
      <c r="AI276" s="346"/>
      <c r="AJ276" s="346"/>
      <c r="AK276" s="346"/>
      <c r="AL276" s="346"/>
      <c r="AM276" s="346"/>
      <c r="AN276" s="346"/>
      <c r="AO276" s="346"/>
      <c r="AP276" s="346"/>
      <c r="AQ276" s="346"/>
    </row>
    <row r="277" spans="14:43" s="431" customFormat="1" x14ac:dyDescent="0.3">
      <c r="N277" s="346"/>
      <c r="O277" s="346"/>
      <c r="P277" s="346"/>
      <c r="Q277" s="346"/>
      <c r="R277" s="346"/>
      <c r="S277" s="346"/>
      <c r="T277" s="346"/>
      <c r="U277" s="346"/>
      <c r="V277" s="346"/>
      <c r="W277" s="346"/>
      <c r="X277" s="346"/>
      <c r="Y277" s="346"/>
      <c r="Z277" s="346"/>
      <c r="AA277" s="346"/>
      <c r="AB277" s="346"/>
      <c r="AC277" s="346"/>
      <c r="AD277" s="346"/>
      <c r="AE277" s="346"/>
      <c r="AF277" s="346"/>
      <c r="AG277" s="346"/>
      <c r="AH277" s="346"/>
      <c r="AI277" s="346"/>
      <c r="AJ277" s="346"/>
      <c r="AK277" s="346"/>
      <c r="AL277" s="346"/>
      <c r="AM277" s="346"/>
      <c r="AN277" s="346"/>
      <c r="AO277" s="346"/>
      <c r="AP277" s="346"/>
      <c r="AQ277" s="346"/>
    </row>
    <row r="278" spans="14:43" s="431" customFormat="1" x14ac:dyDescent="0.3">
      <c r="N278" s="346"/>
      <c r="O278" s="346"/>
      <c r="P278" s="346"/>
      <c r="Q278" s="346"/>
      <c r="R278" s="346"/>
      <c r="S278" s="346"/>
      <c r="T278" s="346"/>
      <c r="U278" s="346"/>
      <c r="V278" s="346"/>
      <c r="W278" s="346"/>
      <c r="X278" s="346"/>
      <c r="Y278" s="346"/>
      <c r="Z278" s="346"/>
      <c r="AA278" s="346"/>
      <c r="AB278" s="346"/>
      <c r="AC278" s="346"/>
      <c r="AD278" s="346"/>
      <c r="AE278" s="346"/>
      <c r="AF278" s="346"/>
      <c r="AG278" s="346"/>
      <c r="AH278" s="346"/>
      <c r="AI278" s="346"/>
      <c r="AJ278" s="346"/>
      <c r="AK278" s="346"/>
      <c r="AL278" s="346"/>
      <c r="AM278" s="346"/>
      <c r="AN278" s="346"/>
      <c r="AO278" s="346"/>
      <c r="AP278" s="346"/>
      <c r="AQ278" s="346"/>
    </row>
    <row r="279" spans="14:43" s="431" customFormat="1" x14ac:dyDescent="0.3">
      <c r="N279" s="346"/>
      <c r="O279" s="346"/>
      <c r="P279" s="346"/>
      <c r="Q279" s="346"/>
      <c r="R279" s="346"/>
      <c r="S279" s="346"/>
      <c r="T279" s="346"/>
      <c r="U279" s="346"/>
      <c r="V279" s="346"/>
      <c r="W279" s="346"/>
      <c r="X279" s="346"/>
      <c r="Y279" s="346"/>
      <c r="Z279" s="346"/>
      <c r="AA279" s="346"/>
      <c r="AB279" s="346"/>
      <c r="AC279" s="346"/>
      <c r="AD279" s="346"/>
      <c r="AE279" s="346"/>
      <c r="AF279" s="346"/>
      <c r="AG279" s="346"/>
      <c r="AH279" s="346"/>
      <c r="AI279" s="346"/>
      <c r="AJ279" s="346"/>
      <c r="AK279" s="346"/>
      <c r="AL279" s="346"/>
      <c r="AM279" s="346"/>
      <c r="AN279" s="346"/>
      <c r="AO279" s="346"/>
      <c r="AP279" s="346"/>
      <c r="AQ279" s="346"/>
    </row>
    <row r="280" spans="14:43" s="431" customFormat="1" x14ac:dyDescent="0.3">
      <c r="N280" s="346"/>
      <c r="O280" s="346"/>
      <c r="P280" s="346"/>
      <c r="Q280" s="346"/>
      <c r="R280" s="346"/>
      <c r="S280" s="346"/>
      <c r="T280" s="346"/>
      <c r="U280" s="346"/>
      <c r="V280" s="346"/>
      <c r="W280" s="346"/>
      <c r="X280" s="346"/>
      <c r="Y280" s="346"/>
      <c r="Z280" s="346"/>
      <c r="AA280" s="346"/>
      <c r="AB280" s="346"/>
      <c r="AC280" s="346"/>
      <c r="AD280" s="346"/>
      <c r="AE280" s="346"/>
      <c r="AF280" s="346"/>
      <c r="AG280" s="346"/>
      <c r="AH280" s="346"/>
      <c r="AI280" s="346"/>
      <c r="AJ280" s="346"/>
      <c r="AK280" s="346"/>
      <c r="AL280" s="346"/>
      <c r="AM280" s="346"/>
      <c r="AN280" s="346"/>
      <c r="AO280" s="346"/>
      <c r="AP280" s="346"/>
      <c r="AQ280" s="346"/>
    </row>
    <row r="281" spans="14:43" s="431" customFormat="1" x14ac:dyDescent="0.3">
      <c r="N281" s="346"/>
      <c r="O281" s="346"/>
      <c r="P281" s="346"/>
      <c r="Q281" s="346"/>
      <c r="R281" s="346"/>
      <c r="S281" s="346"/>
      <c r="T281" s="346"/>
      <c r="U281" s="346"/>
      <c r="V281" s="346"/>
      <c r="W281" s="346"/>
      <c r="X281" s="346"/>
      <c r="Y281" s="346"/>
      <c r="Z281" s="346"/>
      <c r="AA281" s="346"/>
      <c r="AB281" s="346"/>
      <c r="AC281" s="346"/>
      <c r="AD281" s="346"/>
      <c r="AE281" s="346"/>
      <c r="AF281" s="346"/>
      <c r="AG281" s="346"/>
      <c r="AH281" s="346"/>
      <c r="AI281" s="346"/>
      <c r="AJ281" s="346"/>
      <c r="AK281" s="346"/>
      <c r="AL281" s="346"/>
      <c r="AM281" s="346"/>
      <c r="AN281" s="346"/>
      <c r="AO281" s="346"/>
      <c r="AP281" s="346"/>
      <c r="AQ281" s="346"/>
    </row>
    <row r="282" spans="14:43" s="431" customFormat="1" x14ac:dyDescent="0.3">
      <c r="N282" s="346"/>
      <c r="O282" s="346"/>
      <c r="P282" s="346"/>
      <c r="Q282" s="346"/>
      <c r="R282" s="346"/>
      <c r="S282" s="346"/>
      <c r="T282" s="346"/>
      <c r="U282" s="346"/>
      <c r="V282" s="346"/>
      <c r="W282" s="346"/>
      <c r="X282" s="346"/>
      <c r="Y282" s="346"/>
      <c r="Z282" s="346"/>
      <c r="AA282" s="346"/>
      <c r="AB282" s="346"/>
      <c r="AC282" s="346"/>
      <c r="AD282" s="346"/>
      <c r="AE282" s="346"/>
      <c r="AF282" s="346"/>
      <c r="AG282" s="346"/>
      <c r="AH282" s="346"/>
      <c r="AI282" s="346"/>
      <c r="AJ282" s="346"/>
      <c r="AK282" s="346"/>
      <c r="AL282" s="346"/>
      <c r="AM282" s="346"/>
      <c r="AN282" s="346"/>
      <c r="AO282" s="346"/>
      <c r="AP282" s="346"/>
      <c r="AQ282" s="346"/>
    </row>
    <row r="283" spans="14:43" s="431" customFormat="1" x14ac:dyDescent="0.3">
      <c r="N283" s="346"/>
      <c r="O283" s="346"/>
      <c r="P283" s="346"/>
      <c r="Q283" s="346"/>
      <c r="R283" s="346"/>
      <c r="S283" s="346"/>
      <c r="T283" s="346"/>
      <c r="U283" s="346"/>
      <c r="V283" s="346"/>
      <c r="W283" s="346"/>
      <c r="X283" s="346"/>
      <c r="Y283" s="346"/>
      <c r="Z283" s="346"/>
      <c r="AA283" s="346"/>
      <c r="AB283" s="346"/>
      <c r="AC283" s="346"/>
      <c r="AD283" s="346"/>
      <c r="AE283" s="346"/>
      <c r="AF283" s="346"/>
      <c r="AG283" s="346"/>
      <c r="AH283" s="346"/>
      <c r="AI283" s="346"/>
      <c r="AJ283" s="346"/>
      <c r="AK283" s="346"/>
      <c r="AL283" s="346"/>
      <c r="AM283" s="346"/>
      <c r="AN283" s="346"/>
      <c r="AO283" s="346"/>
      <c r="AP283" s="346"/>
      <c r="AQ283" s="346"/>
    </row>
    <row r="284" spans="14:43" s="431" customFormat="1" x14ac:dyDescent="0.3">
      <c r="N284" s="346"/>
      <c r="O284" s="346"/>
      <c r="P284" s="346"/>
      <c r="Q284" s="346"/>
      <c r="R284" s="346"/>
      <c r="S284" s="346"/>
      <c r="T284" s="346"/>
      <c r="U284" s="346"/>
      <c r="V284" s="346"/>
      <c r="W284" s="346"/>
      <c r="X284" s="346"/>
      <c r="Y284" s="346"/>
      <c r="Z284" s="346"/>
      <c r="AA284" s="346"/>
      <c r="AB284" s="346"/>
      <c r="AC284" s="346"/>
      <c r="AD284" s="346"/>
      <c r="AE284" s="346"/>
      <c r="AF284" s="346"/>
      <c r="AG284" s="346"/>
      <c r="AH284" s="346"/>
      <c r="AI284" s="346"/>
      <c r="AJ284" s="346"/>
      <c r="AK284" s="346"/>
      <c r="AL284" s="346"/>
      <c r="AM284" s="346"/>
      <c r="AN284" s="346"/>
      <c r="AO284" s="346"/>
      <c r="AP284" s="346"/>
      <c r="AQ284" s="346"/>
    </row>
    <row r="285" spans="14:43" s="431" customFormat="1" x14ac:dyDescent="0.3">
      <c r="N285" s="346"/>
      <c r="O285" s="346"/>
      <c r="P285" s="346"/>
      <c r="Q285" s="346"/>
      <c r="R285" s="346"/>
      <c r="S285" s="346"/>
      <c r="T285" s="346"/>
      <c r="U285" s="346"/>
      <c r="V285" s="346"/>
      <c r="W285" s="346"/>
      <c r="X285" s="346"/>
      <c r="Y285" s="346"/>
      <c r="Z285" s="346"/>
      <c r="AA285" s="346"/>
      <c r="AB285" s="346"/>
      <c r="AC285" s="346"/>
      <c r="AD285" s="346"/>
      <c r="AE285" s="346"/>
      <c r="AF285" s="346"/>
      <c r="AG285" s="346"/>
      <c r="AH285" s="346"/>
      <c r="AI285" s="346"/>
      <c r="AJ285" s="346"/>
      <c r="AK285" s="346"/>
      <c r="AL285" s="346"/>
      <c r="AM285" s="346"/>
      <c r="AN285" s="346"/>
      <c r="AO285" s="346"/>
      <c r="AP285" s="346"/>
      <c r="AQ285" s="346"/>
    </row>
    <row r="286" spans="14:43" s="431" customFormat="1" x14ac:dyDescent="0.3">
      <c r="N286" s="346"/>
      <c r="O286" s="346"/>
      <c r="P286" s="346"/>
      <c r="Q286" s="346"/>
      <c r="R286" s="346"/>
      <c r="S286" s="346"/>
      <c r="T286" s="346"/>
      <c r="U286" s="346"/>
      <c r="V286" s="346"/>
      <c r="W286" s="346"/>
      <c r="X286" s="346"/>
      <c r="Y286" s="346"/>
      <c r="Z286" s="346"/>
      <c r="AA286" s="346"/>
      <c r="AB286" s="346"/>
      <c r="AC286" s="346"/>
      <c r="AD286" s="346"/>
      <c r="AE286" s="346"/>
      <c r="AF286" s="346"/>
      <c r="AG286" s="346"/>
      <c r="AH286" s="346"/>
      <c r="AI286" s="346"/>
      <c r="AJ286" s="346"/>
      <c r="AK286" s="346"/>
      <c r="AL286" s="346"/>
      <c r="AM286" s="346"/>
      <c r="AN286" s="346"/>
      <c r="AO286" s="346"/>
      <c r="AP286" s="346"/>
      <c r="AQ286" s="346"/>
    </row>
    <row r="287" spans="14:43" s="431" customFormat="1" x14ac:dyDescent="0.3">
      <c r="N287" s="346"/>
      <c r="O287" s="346"/>
      <c r="P287" s="346"/>
      <c r="Q287" s="346"/>
      <c r="R287" s="346"/>
      <c r="S287" s="346"/>
      <c r="T287" s="346"/>
      <c r="U287" s="346"/>
      <c r="V287" s="346"/>
      <c r="W287" s="346"/>
      <c r="X287" s="346"/>
      <c r="Y287" s="346"/>
      <c r="Z287" s="346"/>
      <c r="AA287" s="346"/>
      <c r="AB287" s="346"/>
      <c r="AC287" s="346"/>
      <c r="AD287" s="346"/>
      <c r="AE287" s="346"/>
      <c r="AF287" s="346"/>
      <c r="AG287" s="346"/>
      <c r="AH287" s="346"/>
      <c r="AI287" s="346"/>
      <c r="AJ287" s="346"/>
      <c r="AK287" s="346"/>
      <c r="AL287" s="346"/>
      <c r="AM287" s="346"/>
      <c r="AN287" s="346"/>
      <c r="AO287" s="346"/>
      <c r="AP287" s="346"/>
      <c r="AQ287" s="346"/>
    </row>
    <row r="288" spans="14:43" s="431" customFormat="1" x14ac:dyDescent="0.3">
      <c r="N288" s="346"/>
      <c r="O288" s="346"/>
      <c r="P288" s="346"/>
      <c r="Q288" s="346"/>
      <c r="R288" s="346"/>
      <c r="S288" s="346"/>
      <c r="T288" s="346"/>
      <c r="U288" s="346"/>
      <c r="V288" s="346"/>
      <c r="W288" s="346"/>
      <c r="X288" s="346"/>
      <c r="Y288" s="346"/>
      <c r="Z288" s="346"/>
      <c r="AA288" s="346"/>
      <c r="AB288" s="346"/>
      <c r="AC288" s="346"/>
      <c r="AD288" s="346"/>
      <c r="AE288" s="346"/>
      <c r="AF288" s="346"/>
      <c r="AG288" s="346"/>
      <c r="AH288" s="346"/>
      <c r="AI288" s="346"/>
      <c r="AJ288" s="346"/>
      <c r="AK288" s="346"/>
      <c r="AL288" s="346"/>
      <c r="AM288" s="346"/>
      <c r="AN288" s="346"/>
      <c r="AO288" s="346"/>
      <c r="AP288" s="346"/>
      <c r="AQ288" s="346"/>
    </row>
    <row r="289" spans="14:43" s="431" customFormat="1" x14ac:dyDescent="0.3">
      <c r="N289" s="346"/>
      <c r="O289" s="346"/>
      <c r="P289" s="346"/>
      <c r="Q289" s="346"/>
      <c r="R289" s="346"/>
      <c r="S289" s="346"/>
      <c r="T289" s="346"/>
      <c r="U289" s="346"/>
      <c r="V289" s="346"/>
      <c r="W289" s="346"/>
      <c r="X289" s="346"/>
      <c r="Y289" s="346"/>
      <c r="Z289" s="346"/>
      <c r="AA289" s="346"/>
      <c r="AB289" s="346"/>
      <c r="AC289" s="346"/>
      <c r="AD289" s="346"/>
      <c r="AE289" s="346"/>
      <c r="AF289" s="346"/>
      <c r="AG289" s="346"/>
      <c r="AH289" s="346"/>
      <c r="AI289" s="346"/>
      <c r="AJ289" s="346"/>
      <c r="AK289" s="346"/>
      <c r="AL289" s="346"/>
      <c r="AM289" s="346"/>
      <c r="AN289" s="346"/>
      <c r="AO289" s="346"/>
      <c r="AP289" s="346"/>
      <c r="AQ289" s="346"/>
    </row>
    <row r="290" spans="14:43" s="431" customFormat="1" x14ac:dyDescent="0.3">
      <c r="N290" s="346"/>
      <c r="O290" s="346"/>
      <c r="P290" s="346"/>
      <c r="Q290" s="346"/>
      <c r="R290" s="346"/>
      <c r="S290" s="346"/>
      <c r="T290" s="346"/>
      <c r="U290" s="346"/>
      <c r="V290" s="346"/>
      <c r="W290" s="346"/>
      <c r="X290" s="346"/>
      <c r="Y290" s="346"/>
      <c r="Z290" s="346"/>
      <c r="AA290" s="346"/>
      <c r="AB290" s="346"/>
      <c r="AC290" s="346"/>
      <c r="AD290" s="346"/>
      <c r="AE290" s="346"/>
      <c r="AF290" s="346"/>
      <c r="AG290" s="346"/>
      <c r="AH290" s="346"/>
      <c r="AI290" s="346"/>
      <c r="AJ290" s="346"/>
      <c r="AK290" s="346"/>
      <c r="AL290" s="346"/>
      <c r="AM290" s="346"/>
      <c r="AN290" s="346"/>
      <c r="AO290" s="346"/>
      <c r="AP290" s="346"/>
      <c r="AQ290" s="346"/>
    </row>
    <row r="291" spans="14:43" s="431" customFormat="1" x14ac:dyDescent="0.3">
      <c r="N291" s="346"/>
      <c r="O291" s="346"/>
      <c r="P291" s="346"/>
      <c r="Q291" s="346"/>
      <c r="R291" s="346"/>
      <c r="S291" s="346"/>
      <c r="T291" s="346"/>
      <c r="U291" s="346"/>
      <c r="V291" s="346"/>
      <c r="W291" s="346"/>
      <c r="X291" s="346"/>
      <c r="Y291" s="346"/>
      <c r="Z291" s="346"/>
      <c r="AA291" s="346"/>
      <c r="AB291" s="346"/>
      <c r="AC291" s="346"/>
      <c r="AD291" s="346"/>
      <c r="AE291" s="346"/>
      <c r="AF291" s="346"/>
      <c r="AG291" s="346"/>
      <c r="AH291" s="346"/>
      <c r="AI291" s="346"/>
      <c r="AJ291" s="346"/>
      <c r="AK291" s="346"/>
      <c r="AL291" s="346"/>
      <c r="AM291" s="346"/>
      <c r="AN291" s="346"/>
      <c r="AO291" s="346"/>
      <c r="AP291" s="346"/>
      <c r="AQ291" s="346"/>
    </row>
    <row r="292" spans="14:43" s="431" customFormat="1" x14ac:dyDescent="0.3">
      <c r="N292" s="346"/>
      <c r="O292" s="346"/>
      <c r="P292" s="346"/>
      <c r="Q292" s="346"/>
      <c r="R292" s="346"/>
      <c r="S292" s="346"/>
      <c r="T292" s="346"/>
      <c r="U292" s="346"/>
      <c r="V292" s="346"/>
      <c r="W292" s="346"/>
      <c r="X292" s="346"/>
      <c r="Y292" s="346"/>
      <c r="Z292" s="346"/>
      <c r="AA292" s="346"/>
      <c r="AB292" s="346"/>
      <c r="AC292" s="346"/>
      <c r="AD292" s="346"/>
      <c r="AE292" s="346"/>
      <c r="AF292" s="346"/>
      <c r="AG292" s="346"/>
      <c r="AH292" s="346"/>
      <c r="AI292" s="346"/>
      <c r="AJ292" s="346"/>
      <c r="AK292" s="346"/>
      <c r="AL292" s="346"/>
      <c r="AM292" s="346"/>
      <c r="AN292" s="346"/>
      <c r="AO292" s="346"/>
      <c r="AP292" s="346"/>
      <c r="AQ292" s="346"/>
    </row>
    <row r="293" spans="14:43" s="431" customFormat="1" x14ac:dyDescent="0.3">
      <c r="N293" s="346"/>
      <c r="O293" s="346"/>
      <c r="P293" s="346"/>
      <c r="Q293" s="346"/>
      <c r="R293" s="346"/>
      <c r="S293" s="346"/>
      <c r="T293" s="346"/>
      <c r="U293" s="346"/>
      <c r="V293" s="346"/>
      <c r="W293" s="346"/>
      <c r="X293" s="346"/>
      <c r="Y293" s="346"/>
      <c r="Z293" s="346"/>
      <c r="AA293" s="346"/>
      <c r="AB293" s="346"/>
      <c r="AC293" s="346"/>
      <c r="AD293" s="346"/>
      <c r="AE293" s="346"/>
      <c r="AF293" s="346"/>
      <c r="AG293" s="346"/>
      <c r="AH293" s="346"/>
      <c r="AI293" s="346"/>
      <c r="AJ293" s="346"/>
      <c r="AK293" s="346"/>
      <c r="AL293" s="346"/>
      <c r="AM293" s="346"/>
      <c r="AN293" s="346"/>
      <c r="AO293" s="346"/>
      <c r="AP293" s="346"/>
      <c r="AQ293" s="346"/>
    </row>
    <row r="294" spans="14:43" s="431" customFormat="1" x14ac:dyDescent="0.3">
      <c r="N294" s="346"/>
      <c r="O294" s="346"/>
      <c r="P294" s="346"/>
      <c r="Q294" s="346"/>
      <c r="R294" s="346"/>
      <c r="S294" s="346"/>
      <c r="T294" s="346"/>
      <c r="U294" s="346"/>
      <c r="V294" s="346"/>
      <c r="W294" s="346"/>
      <c r="X294" s="346"/>
      <c r="Y294" s="346"/>
      <c r="Z294" s="346"/>
      <c r="AA294" s="346"/>
      <c r="AB294" s="346"/>
      <c r="AC294" s="346"/>
      <c r="AD294" s="346"/>
      <c r="AE294" s="346"/>
      <c r="AF294" s="346"/>
      <c r="AG294" s="346"/>
      <c r="AH294" s="346"/>
      <c r="AI294" s="346"/>
      <c r="AJ294" s="346"/>
      <c r="AK294" s="346"/>
      <c r="AL294" s="346"/>
      <c r="AM294" s="346"/>
      <c r="AN294" s="346"/>
      <c r="AO294" s="346"/>
      <c r="AP294" s="346"/>
      <c r="AQ294" s="346"/>
    </row>
    <row r="295" spans="14:43" s="431" customFormat="1" x14ac:dyDescent="0.3">
      <c r="N295" s="346"/>
      <c r="O295" s="346"/>
      <c r="P295" s="346"/>
      <c r="Q295" s="346"/>
      <c r="R295" s="346"/>
      <c r="S295" s="346"/>
      <c r="T295" s="346"/>
      <c r="U295" s="346"/>
      <c r="V295" s="346"/>
      <c r="W295" s="346"/>
      <c r="X295" s="346"/>
      <c r="Y295" s="346"/>
      <c r="Z295" s="346"/>
      <c r="AA295" s="346"/>
      <c r="AB295" s="346"/>
      <c r="AC295" s="346"/>
      <c r="AD295" s="346"/>
      <c r="AE295" s="346"/>
      <c r="AF295" s="346"/>
      <c r="AG295" s="346"/>
      <c r="AH295" s="346"/>
      <c r="AI295" s="346"/>
      <c r="AJ295" s="346"/>
      <c r="AK295" s="346"/>
      <c r="AL295" s="346"/>
      <c r="AM295" s="346"/>
      <c r="AN295" s="346"/>
      <c r="AO295" s="346"/>
      <c r="AP295" s="346"/>
      <c r="AQ295" s="346"/>
    </row>
    <row r="296" spans="14:43" s="431" customFormat="1" x14ac:dyDescent="0.3">
      <c r="N296" s="346"/>
      <c r="O296" s="346"/>
      <c r="P296" s="346"/>
      <c r="Q296" s="346"/>
      <c r="R296" s="346"/>
      <c r="S296" s="346"/>
      <c r="T296" s="346"/>
      <c r="U296" s="346"/>
      <c r="V296" s="346"/>
      <c r="W296" s="346"/>
      <c r="X296" s="346"/>
      <c r="Y296" s="346"/>
      <c r="Z296" s="346"/>
      <c r="AA296" s="346"/>
      <c r="AB296" s="346"/>
      <c r="AC296" s="346"/>
      <c r="AD296" s="346"/>
      <c r="AE296" s="346"/>
      <c r="AF296" s="346"/>
      <c r="AG296" s="346"/>
      <c r="AH296" s="346"/>
      <c r="AI296" s="346"/>
      <c r="AJ296" s="346"/>
      <c r="AK296" s="346"/>
      <c r="AL296" s="346"/>
      <c r="AM296" s="346"/>
      <c r="AN296" s="346"/>
      <c r="AO296" s="346"/>
      <c r="AP296" s="346"/>
      <c r="AQ296" s="346"/>
    </row>
    <row r="297" spans="14:43" s="431" customFormat="1" x14ac:dyDescent="0.3">
      <c r="N297" s="346"/>
      <c r="O297" s="346"/>
      <c r="P297" s="346"/>
      <c r="Q297" s="346"/>
      <c r="R297" s="346"/>
      <c r="S297" s="346"/>
      <c r="T297" s="346"/>
      <c r="U297" s="346"/>
      <c r="V297" s="346"/>
      <c r="W297" s="346"/>
      <c r="X297" s="346"/>
      <c r="Y297" s="346"/>
      <c r="Z297" s="346"/>
      <c r="AA297" s="346"/>
      <c r="AB297" s="346"/>
      <c r="AC297" s="346"/>
      <c r="AD297" s="346"/>
      <c r="AE297" s="346"/>
      <c r="AF297" s="346"/>
      <c r="AG297" s="346"/>
      <c r="AH297" s="346"/>
      <c r="AI297" s="346"/>
      <c r="AJ297" s="346"/>
      <c r="AK297" s="346"/>
      <c r="AL297" s="346"/>
      <c r="AM297" s="346"/>
      <c r="AN297" s="346"/>
      <c r="AO297" s="346"/>
      <c r="AP297" s="346"/>
      <c r="AQ297" s="346"/>
    </row>
    <row r="338" spans="6:11" s="431" customFormat="1" x14ac:dyDescent="0.3">
      <c r="F338" s="459"/>
      <c r="G338" s="459"/>
      <c r="H338" s="459"/>
      <c r="I338" s="459"/>
      <c r="J338" s="459"/>
      <c r="K338" s="459"/>
    </row>
    <row r="339" spans="6:11" s="431" customFormat="1" x14ac:dyDescent="0.3">
      <c r="F339" s="459"/>
      <c r="G339" s="459"/>
      <c r="H339" s="459"/>
      <c r="I339" s="459"/>
      <c r="J339" s="459"/>
      <c r="K339" s="459"/>
    </row>
  </sheetData>
  <sheetProtection algorithmName="SHA-512" hashValue="2++qgs1PK0EJZ/zXvW2k2x/JMrbI//ZUrkVyp7wH4rDcgAaknGazizCSc9jWUB9eChCTGyLTtrStMgd1wgtdpw==" saltValue="jFEeSDUjvWcMnfa1zUFWWw==" spinCount="100000" sheet="1" objects="1" scenarios="1"/>
  <protectedRanges>
    <protectedRange sqref="E146:H155" name="Rango3"/>
    <protectedRange sqref="E104:H123" name="Rango2"/>
    <protectedRange sqref="E27:H76" name="Rango1"/>
  </protectedRanges>
  <mergeCells count="41">
    <mergeCell ref="E78:K80"/>
    <mergeCell ref="E131:F131"/>
    <mergeCell ref="E141:K142"/>
    <mergeCell ref="E135:K136"/>
    <mergeCell ref="E5:K5"/>
    <mergeCell ref="E81:K82"/>
    <mergeCell ref="E86:K87"/>
    <mergeCell ref="E125:K126"/>
    <mergeCell ref="E138:K138"/>
    <mergeCell ref="E95:K96"/>
    <mergeCell ref="D97:K98"/>
    <mergeCell ref="F102:F103"/>
    <mergeCell ref="H102:H103"/>
    <mergeCell ref="I102:I103"/>
    <mergeCell ref="J102:J103"/>
    <mergeCell ref="E102:E103"/>
    <mergeCell ref="E144:E145"/>
    <mergeCell ref="F144:F145"/>
    <mergeCell ref="G144:G145"/>
    <mergeCell ref="H144:H145"/>
    <mergeCell ref="I144:I145"/>
    <mergeCell ref="C1:M1"/>
    <mergeCell ref="E3:K3"/>
    <mergeCell ref="E25:E26"/>
    <mergeCell ref="G25:G26"/>
    <mergeCell ref="H25:H26"/>
    <mergeCell ref="I25:I26"/>
    <mergeCell ref="J25:J26"/>
    <mergeCell ref="E19:K20"/>
    <mergeCell ref="E22:K23"/>
    <mergeCell ref="F25:F26"/>
    <mergeCell ref="E88:F88"/>
    <mergeCell ref="E134:F134"/>
    <mergeCell ref="E83:K84"/>
    <mergeCell ref="E85:F85"/>
    <mergeCell ref="E129:K130"/>
    <mergeCell ref="E89:K90"/>
    <mergeCell ref="E127:K128"/>
    <mergeCell ref="E132:K133"/>
    <mergeCell ref="G102:G103"/>
    <mergeCell ref="D99:K100"/>
  </mergeCells>
  <conditionalFormatting sqref="J77 I27:J76">
    <cfRule type="expression" dxfId="1042" priority="24" stopIfTrue="1">
      <formula>ISNUMBER(I27)</formula>
    </cfRule>
  </conditionalFormatting>
  <conditionalFormatting sqref="E27:E76">
    <cfRule type="expression" dxfId="1041" priority="22" stopIfTrue="1">
      <formula>E27=""</formula>
    </cfRule>
  </conditionalFormatting>
  <conditionalFormatting sqref="I104:J123">
    <cfRule type="expression" dxfId="1040" priority="21" stopIfTrue="1">
      <formula>ISNUMBER(I104)</formula>
    </cfRule>
  </conditionalFormatting>
  <conditionalFormatting sqref="G27:G76">
    <cfRule type="expression" dxfId="1039" priority="25" stopIfTrue="1">
      <formula>AND((F27&lt;&gt;""),ISNONTEXT($G27))</formula>
    </cfRule>
  </conditionalFormatting>
  <conditionalFormatting sqref="H27:H76">
    <cfRule type="expression" dxfId="1038" priority="26" stopIfTrue="1">
      <formula>ISNUMBER(H27)</formula>
    </cfRule>
    <cfRule type="expression" dxfId="1037" priority="27" stopIfTrue="1">
      <formula>OR((F27&lt;&gt;""),ISTEXT(G27))</formula>
    </cfRule>
  </conditionalFormatting>
  <conditionalFormatting sqref="E146:E155">
    <cfRule type="expression" dxfId="1036" priority="16" stopIfTrue="1">
      <formula>E146=""</formula>
    </cfRule>
  </conditionalFormatting>
  <conditionalFormatting sqref="J124">
    <cfRule type="expression" dxfId="1035" priority="13" stopIfTrue="1">
      <formula>ISNUMBER(J124)</formula>
    </cfRule>
  </conditionalFormatting>
  <conditionalFormatting sqref="G146:G155">
    <cfRule type="expression" dxfId="1034" priority="1655" stopIfTrue="1">
      <formula>ISNUMBER(G146)</formula>
    </cfRule>
    <cfRule type="expression" dxfId="1033" priority="1656" stopIfTrue="1">
      <formula>OR((F146&lt;&gt;""),ISTEXT($G$146))</formula>
    </cfRule>
  </conditionalFormatting>
  <conditionalFormatting sqref="H146:H155">
    <cfRule type="expression" dxfId="1032" priority="11" stopIfTrue="1">
      <formula>ISNUMBER(H146)</formula>
    </cfRule>
    <cfRule type="expression" dxfId="1031" priority="12" stopIfTrue="1">
      <formula>F146&lt;&gt;""</formula>
    </cfRule>
  </conditionalFormatting>
  <conditionalFormatting sqref="I147:I155">
    <cfRule type="expression" dxfId="1030" priority="10" stopIfTrue="1">
      <formula>ISNUMBER(I147)</formula>
    </cfRule>
  </conditionalFormatting>
  <conditionalFormatting sqref="I156">
    <cfRule type="expression" dxfId="1029" priority="9" stopIfTrue="1">
      <formula>ISNUMBER(I156)</formula>
    </cfRule>
  </conditionalFormatting>
  <conditionalFormatting sqref="E104:E123">
    <cfRule type="expression" dxfId="1028" priority="8" stopIfTrue="1">
      <formula>E104=""</formula>
    </cfRule>
  </conditionalFormatting>
  <conditionalFormatting sqref="H104:H123">
    <cfRule type="expression" dxfId="1027" priority="1660" stopIfTrue="1">
      <formula>ISNUMBER(H104)</formula>
    </cfRule>
    <cfRule type="expression" dxfId="1026" priority="1661" stopIfTrue="1">
      <formula>OR(ISTEXT(#REF!),ISTEXT(G104))</formula>
    </cfRule>
  </conditionalFormatting>
  <conditionalFormatting sqref="G104:G123">
    <cfRule type="expression" dxfId="1025" priority="3" stopIfTrue="1">
      <formula>ISTEXT(G104)</formula>
    </cfRule>
    <cfRule type="expression" dxfId="1024" priority="1663">
      <formula>ISTEXT(F104)</formula>
    </cfRule>
  </conditionalFormatting>
  <conditionalFormatting sqref="I146:I155">
    <cfRule type="expression" dxfId="1023" priority="7" stopIfTrue="1">
      <formula>ISNUMBER(I146)</formula>
    </cfRule>
  </conditionalFormatting>
  <conditionalFormatting sqref="F27:F76">
    <cfRule type="expression" dxfId="1022" priority="6">
      <formula>ISTEXT(F27)</formula>
    </cfRule>
  </conditionalFormatting>
  <conditionalFormatting sqref="F104:F123">
    <cfRule type="expression" dxfId="1021" priority="5">
      <formula>ISTEXT(F104)</formula>
    </cfRule>
  </conditionalFormatting>
  <conditionalFormatting sqref="F146:F155">
    <cfRule type="expression" dxfId="1020" priority="4">
      <formula>ISTEXT(F146)</formula>
    </cfRule>
  </conditionalFormatting>
  <conditionalFormatting sqref="J85:K85">
    <cfRule type="expression" dxfId="1019" priority="2" stopIfTrue="1">
      <formula>ISNUMBER(J85)</formula>
    </cfRule>
  </conditionalFormatting>
  <conditionalFormatting sqref="J131:K131">
    <cfRule type="expression" dxfId="1018" priority="1" stopIfTrue="1">
      <formula>ISNUMBER(J131)</formula>
    </cfRule>
  </conditionalFormatting>
  <dataValidations count="2">
    <dataValidation operator="greaterThan" allowBlank="1" showInputMessage="1" showErrorMessage="1" sqref="H27:H76 G146:G155 H104:H123"/>
    <dataValidation type="list" allowBlank="1" showInputMessage="1" showErrorMessage="1" sqref="F146:F155">
      <formula1>Tipo_EAdquirida</formula1>
    </dataValidation>
  </dataValidations>
  <hyperlinks>
    <hyperlink ref="A4" location="'2. Hoja de trabajo. Consumos'!A1" display="2. Hoja de trabajo. Consumos"/>
    <hyperlink ref="A5" location="'3. Instalaciones fijas'!A1" display="3. Instalaciones fijas"/>
    <hyperlink ref="A7" location="'5. Emisiones Fugitivas'!A1" display="5. Emisiones fugitivas"/>
    <hyperlink ref="A6" location="'4. Vehículos y maquinaria'!A1" display="4. Vehículos y maquinaria"/>
    <hyperlink ref="A3" location="'1.Datos generales municipio'!A1" display="1. Datos del municipio"/>
    <hyperlink ref="A8" location="'6. Información adicional'!A1" display="6. Información adicional"/>
    <hyperlink ref="A9" location="'7.Electricidad y otras energías'!A1" display="7. Electricidad y otras energías"/>
    <hyperlink ref="A10" location="'8. Informe final. Resultados'!A1" display="8. Informe final: Resultados"/>
    <hyperlink ref="A11" location="'9. Factores de emisión'!A1" display="9. Factores de emisión"/>
    <hyperlink ref="A12" location="'10. Revisiones calculadora'!A1" display="10. Revisiones de la calculadora"/>
    <hyperlink ref="E88" r:id="rId1"/>
    <hyperlink ref="E134" r:id="rId2"/>
    <hyperlink ref="E85" r:id="rId3"/>
    <hyperlink ref="E131" r:id="rId4"/>
  </hyperlinks>
  <pageMargins left="0.75" right="0.75" top="1" bottom="1" header="0" footer="0"/>
  <pageSetup paperSize="256" scale="66" orientation="landscape" r:id="rId5"/>
  <headerFooter alignWithMargins="0"/>
  <drawing r:id="rId6"/>
  <extLst>
    <ext xmlns:x14="http://schemas.microsoft.com/office/spreadsheetml/2009/9/main" uri="{CCE6A557-97BC-4b89-ADB6-D9C93CAAB3DF}">
      <x14:dataValidations xmlns:xm="http://schemas.microsoft.com/office/excel/2006/main" count="3">
        <x14:dataValidation type="list" allowBlank="1" showInputMessage="1" showErrorMessage="1">
          <x14:formula1>
            <xm:f>INDIRECT("_Com"&amp;Datos!$D$8)</xm:f>
          </x14:formula1>
          <xm:sqref>F27:F76 F104:F123</xm:sqref>
        </x14:dataValidation>
        <x14:dataValidation type="list" allowBlank="1" showInputMessage="1" showErrorMessage="1">
          <x14:formula1>
            <xm:f>INDIRECT("GdO_"&amp;Datos!$J1100)</xm:f>
          </x14:formula1>
          <xm:sqref>G104:G123</xm:sqref>
        </x14:dataValidation>
        <x14:dataValidation type="list" allowBlank="1" showInputMessage="1" showErrorMessage="1">
          <x14:formula1>
            <xm:f>INDIRECT("GdO_"&amp;Datos!$C861)</xm:f>
          </x14:formula1>
          <xm:sqref>G27:G76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2"/>
  <sheetViews>
    <sheetView showRowColHeaders="0" zoomScaleNormal="100" zoomScaleSheetLayoutView="100" workbookViewId="0"/>
  </sheetViews>
  <sheetFormatPr baseColWidth="10" defaultColWidth="11.42578125" defaultRowHeight="16.5" x14ac:dyDescent="0.3"/>
  <cols>
    <col min="1" max="1" width="26.7109375" style="372" customWidth="1"/>
    <col min="2" max="2" width="0.5703125" style="492" customWidth="1"/>
    <col min="3" max="3" width="3.42578125" style="346" customWidth="1"/>
    <col min="4" max="4" width="2.140625" style="346" customWidth="1"/>
    <col min="5" max="5" width="16.28515625" style="346" customWidth="1"/>
    <col min="6" max="6" width="15.42578125" style="346" customWidth="1"/>
    <col min="7" max="7" width="15.140625" style="428" customWidth="1"/>
    <col min="8" max="8" width="16.5703125" style="428" customWidth="1"/>
    <col min="9" max="10" width="12.7109375" style="428" customWidth="1"/>
    <col min="11" max="11" width="15.7109375" style="428" customWidth="1"/>
    <col min="12" max="12" width="15.5703125" style="428" customWidth="1"/>
    <col min="13" max="13" width="12" style="346" customWidth="1"/>
    <col min="14" max="14" width="19.5703125" style="346" customWidth="1"/>
    <col min="15" max="16" width="10.7109375" style="346" customWidth="1"/>
    <col min="17" max="18" width="4" style="346" customWidth="1"/>
    <col min="19" max="29" width="11.42578125" style="361"/>
    <col min="30" max="16384" width="11.42578125" style="346"/>
  </cols>
  <sheetData>
    <row r="1" spans="1:22" ht="36" customHeight="1" x14ac:dyDescent="0.3">
      <c r="C1" s="1022" t="s">
        <v>172</v>
      </c>
      <c r="D1" s="1022"/>
      <c r="E1" s="1022"/>
      <c r="F1" s="1022"/>
      <c r="G1" s="1022"/>
      <c r="H1" s="1022"/>
      <c r="I1" s="1022"/>
      <c r="J1" s="1022"/>
      <c r="K1" s="1022"/>
      <c r="L1" s="1022"/>
      <c r="M1" s="1022"/>
      <c r="N1" s="1022"/>
      <c r="O1" s="1022"/>
      <c r="P1" s="1022"/>
      <c r="Q1" s="1022"/>
      <c r="R1" s="1022"/>
    </row>
    <row r="2" spans="1:22" s="367" customFormat="1" ht="36" customHeight="1" x14ac:dyDescent="0.2">
      <c r="A2" s="485"/>
      <c r="B2" s="493"/>
      <c r="M2" s="366"/>
      <c r="N2" s="366"/>
      <c r="O2" s="366"/>
      <c r="P2" s="366"/>
      <c r="Q2" s="366"/>
      <c r="R2" s="366"/>
    </row>
    <row r="3" spans="1:22" s="367" customFormat="1" ht="18" customHeight="1" x14ac:dyDescent="0.2">
      <c r="A3" s="373" t="s">
        <v>1207</v>
      </c>
      <c r="B3" s="493"/>
      <c r="Q3" s="366"/>
      <c r="R3" s="366"/>
    </row>
    <row r="4" spans="1:22" s="367" customFormat="1" ht="8.25" customHeight="1" x14ac:dyDescent="0.2">
      <c r="A4" s="1190" t="s">
        <v>992</v>
      </c>
      <c r="B4" s="493"/>
      <c r="E4" s="1178" t="s">
        <v>1282</v>
      </c>
      <c r="F4" s="1179"/>
      <c r="G4" s="1174" t="str">
        <f>Datos!D6</f>
        <v/>
      </c>
      <c r="H4" s="1174"/>
      <c r="I4" s="1174"/>
      <c r="J4" s="1174"/>
      <c r="K4" s="1174"/>
      <c r="L4" s="1174"/>
      <c r="M4" s="1174"/>
      <c r="N4" s="1174"/>
      <c r="O4" s="1174"/>
      <c r="P4" s="1175"/>
      <c r="Q4" s="366"/>
      <c r="R4" s="366"/>
    </row>
    <row r="5" spans="1:22" s="367" customFormat="1" ht="8.25" customHeight="1" x14ac:dyDescent="0.2">
      <c r="A5" s="1191"/>
      <c r="B5" s="493"/>
      <c r="E5" s="1180"/>
      <c r="F5" s="1181"/>
      <c r="G5" s="1176"/>
      <c r="H5" s="1176"/>
      <c r="I5" s="1176"/>
      <c r="J5" s="1176"/>
      <c r="K5" s="1176"/>
      <c r="L5" s="1176"/>
      <c r="M5" s="1176"/>
      <c r="N5" s="1176"/>
      <c r="O5" s="1176"/>
      <c r="P5" s="1177"/>
      <c r="Q5" s="366"/>
      <c r="R5" s="366"/>
    </row>
    <row r="6" spans="1:22" s="367" customFormat="1" ht="8.25" customHeight="1" x14ac:dyDescent="0.2">
      <c r="A6" s="1190" t="s">
        <v>993</v>
      </c>
      <c r="B6" s="493"/>
      <c r="Q6" s="366"/>
      <c r="R6" s="366"/>
    </row>
    <row r="7" spans="1:22" ht="8.25" customHeight="1" x14ac:dyDescent="0.3">
      <c r="A7" s="1191"/>
      <c r="B7" s="493"/>
      <c r="E7" s="410"/>
      <c r="F7" s="411"/>
      <c r="G7" s="412"/>
      <c r="H7" s="412"/>
      <c r="I7" s="412"/>
      <c r="J7" s="412"/>
      <c r="K7" s="412"/>
      <c r="L7" s="412"/>
      <c r="M7" s="412"/>
      <c r="N7" s="412"/>
      <c r="O7" s="412"/>
      <c r="P7" s="412"/>
      <c r="Q7" s="412"/>
    </row>
    <row r="8" spans="1:22" x14ac:dyDescent="0.3">
      <c r="A8" s="373" t="s">
        <v>994</v>
      </c>
      <c r="D8" s="532" t="s">
        <v>93</v>
      </c>
      <c r="E8" s="413"/>
      <c r="F8" s="413"/>
      <c r="G8" s="413"/>
      <c r="H8" s="413"/>
      <c r="I8" s="413"/>
      <c r="J8" s="413"/>
      <c r="K8" s="413"/>
      <c r="L8" s="413"/>
      <c r="M8" s="413"/>
      <c r="N8" s="413"/>
      <c r="O8" s="413"/>
      <c r="P8" s="413"/>
      <c r="Q8" s="413"/>
      <c r="S8" s="413"/>
      <c r="T8" s="346"/>
      <c r="U8" s="413"/>
      <c r="V8" s="346"/>
    </row>
    <row r="9" spans="1:22" ht="8.25" customHeight="1" x14ac:dyDescent="0.3">
      <c r="A9" s="1190" t="s">
        <v>995</v>
      </c>
      <c r="G9" s="346"/>
      <c r="H9" s="346"/>
      <c r="I9" s="346"/>
      <c r="J9" s="346"/>
      <c r="K9" s="346"/>
      <c r="L9" s="346"/>
      <c r="Q9" s="413"/>
      <c r="S9" s="413"/>
      <c r="T9" s="346"/>
      <c r="U9" s="413"/>
      <c r="V9" s="346"/>
    </row>
    <row r="10" spans="1:22" ht="8.25" customHeight="1" x14ac:dyDescent="0.3">
      <c r="A10" s="1191"/>
      <c r="E10" s="1187" t="s">
        <v>1283</v>
      </c>
      <c r="F10" s="1187"/>
      <c r="G10" s="1187"/>
      <c r="H10" s="1187"/>
      <c r="I10" s="1187"/>
      <c r="J10" s="1187"/>
      <c r="K10" s="1187"/>
      <c r="L10" s="1187"/>
      <c r="M10" s="1187"/>
      <c r="N10" s="1187"/>
      <c r="O10" s="1187"/>
      <c r="P10" s="1187"/>
      <c r="Q10" s="413"/>
      <c r="S10" s="413"/>
      <c r="T10" s="346"/>
      <c r="U10" s="413"/>
      <c r="V10" s="346"/>
    </row>
    <row r="11" spans="1:22" ht="8.25" customHeight="1" x14ac:dyDescent="0.3">
      <c r="A11" s="1192" t="s">
        <v>1294</v>
      </c>
      <c r="E11" s="1187"/>
      <c r="F11" s="1187"/>
      <c r="G11" s="1187"/>
      <c r="H11" s="1187"/>
      <c r="I11" s="1187"/>
      <c r="J11" s="1187"/>
      <c r="K11" s="1187"/>
      <c r="L11" s="1187"/>
      <c r="M11" s="1187"/>
      <c r="N11" s="1187"/>
      <c r="O11" s="1187"/>
      <c r="P11" s="1187"/>
      <c r="Q11" s="413"/>
      <c r="S11" s="413"/>
      <c r="T11" s="346"/>
      <c r="U11" s="413"/>
      <c r="V11" s="346"/>
    </row>
    <row r="12" spans="1:22" ht="7.5" customHeight="1" x14ac:dyDescent="0.3">
      <c r="A12" s="1191"/>
      <c r="E12" s="412"/>
      <c r="F12" s="412"/>
      <c r="G12" s="412"/>
      <c r="H12" s="412"/>
      <c r="I12" s="412"/>
      <c r="J12" s="412"/>
      <c r="K12" s="412"/>
      <c r="L12" s="412"/>
      <c r="M12" s="412"/>
      <c r="N12" s="412"/>
      <c r="O12" s="412"/>
      <c r="P12" s="412"/>
      <c r="Q12" s="412"/>
      <c r="T12" s="346"/>
    </row>
    <row r="13" spans="1:22" ht="16.5" customHeight="1" x14ac:dyDescent="0.3">
      <c r="A13" s="373" t="s">
        <v>1293</v>
      </c>
      <c r="E13" s="1206" t="s">
        <v>5</v>
      </c>
      <c r="F13" s="1207"/>
      <c r="G13" s="299" t="str">
        <f>Datos!D8</f>
        <v/>
      </c>
      <c r="H13" s="412"/>
      <c r="I13" s="412"/>
      <c r="J13" s="412"/>
      <c r="K13" s="414"/>
      <c r="L13" s="415"/>
      <c r="M13" s="412"/>
      <c r="N13" s="412"/>
      <c r="O13" s="412"/>
      <c r="P13" s="412"/>
      <c r="Q13" s="412"/>
      <c r="T13" s="346"/>
    </row>
    <row r="14" spans="1:22" s="361" customFormat="1" ht="16.5" customHeight="1" x14ac:dyDescent="0.3">
      <c r="A14" s="371" t="s">
        <v>1295</v>
      </c>
      <c r="B14" s="492"/>
      <c r="C14" s="346"/>
      <c r="D14" s="346"/>
      <c r="E14" s="367"/>
      <c r="F14" s="367"/>
      <c r="G14" s="367"/>
      <c r="H14" s="367"/>
      <c r="I14" s="367"/>
      <c r="J14" s="367"/>
      <c r="K14" s="416"/>
      <c r="L14" s="415"/>
      <c r="M14" s="412"/>
      <c r="N14" s="412"/>
      <c r="O14" s="412"/>
      <c r="P14" s="412"/>
      <c r="Q14" s="412"/>
      <c r="R14" s="346"/>
    </row>
    <row r="15" spans="1:22" s="361" customFormat="1" ht="16.5" customHeight="1" x14ac:dyDescent="0.3">
      <c r="A15" s="373" t="s">
        <v>1296</v>
      </c>
      <c r="B15" s="492"/>
      <c r="C15" s="346"/>
      <c r="D15" s="346"/>
      <c r="E15" s="367"/>
      <c r="F15" s="367"/>
      <c r="G15" s="367"/>
      <c r="H15" s="536" t="s">
        <v>1186</v>
      </c>
      <c r="I15" s="537" t="s">
        <v>1187</v>
      </c>
      <c r="J15" s="537" t="s">
        <v>1188</v>
      </c>
      <c r="K15" s="538" t="s">
        <v>1189</v>
      </c>
      <c r="L15" s="415"/>
      <c r="M15" s="412"/>
      <c r="N15" s="412"/>
      <c r="O15" s="412"/>
      <c r="P15" s="412"/>
      <c r="Q15" s="412"/>
      <c r="R15" s="346"/>
    </row>
    <row r="16" spans="1:22" s="361" customFormat="1" ht="16.5" customHeight="1" x14ac:dyDescent="0.3">
      <c r="A16" s="373" t="s">
        <v>1297</v>
      </c>
      <c r="B16" s="492"/>
      <c r="C16" s="346"/>
      <c r="D16" s="346"/>
      <c r="E16" s="1200" t="s">
        <v>639</v>
      </c>
      <c r="F16" s="1201"/>
      <c r="G16" s="1202"/>
      <c r="H16" s="246">
        <f>ROUND(Datos!F1180/1000,2)</f>
        <v>0</v>
      </c>
      <c r="I16" s="246">
        <f>ROUND(Datos!G1180/1000,2)</f>
        <v>0</v>
      </c>
      <c r="J16" s="246">
        <f>ROUND(Datos!H1180/1000,2)</f>
        <v>0</v>
      </c>
      <c r="K16" s="246">
        <f>ROUND(Datos!I1180/1000,2)</f>
        <v>0</v>
      </c>
      <c r="L16" s="415"/>
      <c r="M16" s="412"/>
      <c r="N16" s="412"/>
      <c r="O16" s="412"/>
      <c r="P16" s="412"/>
      <c r="Q16" s="412"/>
      <c r="R16" s="346"/>
    </row>
    <row r="17" spans="1:28" s="361" customFormat="1" ht="16.5" customHeight="1" x14ac:dyDescent="0.3">
      <c r="A17" s="485"/>
      <c r="B17" s="492"/>
      <c r="C17" s="346"/>
      <c r="D17" s="346"/>
      <c r="E17" s="1203" t="s">
        <v>987</v>
      </c>
      <c r="F17" s="1204"/>
      <c r="G17" s="1205"/>
      <c r="H17" s="298" t="s">
        <v>131</v>
      </c>
      <c r="I17" s="298" t="s">
        <v>131</v>
      </c>
      <c r="J17" s="298" t="s">
        <v>131</v>
      </c>
      <c r="K17" s="246">
        <f ca="1">ROUND((Datos!I1185/1000),2)</f>
        <v>0</v>
      </c>
      <c r="L17" s="415"/>
      <c r="M17" s="412"/>
      <c r="N17" s="412"/>
      <c r="O17" s="412"/>
      <c r="P17" s="412"/>
      <c r="Q17" s="412"/>
      <c r="R17" s="346"/>
    </row>
    <row r="18" spans="1:28" s="361" customFormat="1" ht="3" customHeight="1" x14ac:dyDescent="0.3">
      <c r="A18" s="485"/>
      <c r="B18" s="492"/>
      <c r="C18" s="346"/>
      <c r="D18" s="346"/>
      <c r="E18" s="412"/>
      <c r="F18" s="412"/>
      <c r="G18" s="412"/>
      <c r="H18" s="417"/>
      <c r="I18" s="417"/>
      <c r="J18" s="412"/>
      <c r="K18" s="367"/>
      <c r="L18" s="418"/>
      <c r="M18" s="412"/>
      <c r="N18" s="412"/>
      <c r="O18" s="412"/>
      <c r="P18" s="412"/>
      <c r="Q18" s="412"/>
      <c r="R18" s="346"/>
    </row>
    <row r="19" spans="1:28" s="361" customFormat="1" ht="15.75" customHeight="1" x14ac:dyDescent="0.3">
      <c r="A19" s="485"/>
      <c r="B19" s="492"/>
      <c r="C19" s="346"/>
      <c r="D19" s="346"/>
      <c r="E19" s="1195" t="s">
        <v>497</v>
      </c>
      <c r="F19" s="1196"/>
      <c r="G19" s="1197"/>
      <c r="H19" s="539">
        <f>H16</f>
        <v>0</v>
      </c>
      <c r="I19" s="539">
        <f t="shared" ref="I19:J19" si="0">I16</f>
        <v>0</v>
      </c>
      <c r="J19" s="539">
        <f t="shared" si="0"/>
        <v>0</v>
      </c>
      <c r="K19" s="540">
        <f ca="1">SUM(K16:K17)</f>
        <v>0</v>
      </c>
      <c r="L19" s="415"/>
      <c r="M19" s="412"/>
      <c r="N19" s="412"/>
      <c r="O19" s="412"/>
      <c r="P19" s="412"/>
      <c r="Q19" s="412"/>
      <c r="R19" s="346"/>
    </row>
    <row r="20" spans="1:28" s="361" customFormat="1" ht="15.75" customHeight="1" x14ac:dyDescent="0.3">
      <c r="A20" s="485"/>
      <c r="B20" s="492"/>
      <c r="C20" s="346"/>
      <c r="D20" s="346"/>
      <c r="E20" s="367"/>
      <c r="F20" s="367"/>
      <c r="G20" s="367"/>
      <c r="H20" s="367"/>
      <c r="I20" s="367"/>
      <c r="J20" s="367"/>
      <c r="K20" s="414"/>
      <c r="L20" s="418"/>
      <c r="M20" s="412"/>
      <c r="N20" s="412"/>
      <c r="O20" s="412"/>
      <c r="P20" s="412"/>
      <c r="Q20" s="412"/>
      <c r="R20" s="346"/>
    </row>
    <row r="21" spans="1:28" s="361" customFormat="1" ht="15.75" customHeight="1" x14ac:dyDescent="0.3">
      <c r="A21" s="485"/>
      <c r="B21" s="492"/>
      <c r="C21" s="346"/>
      <c r="D21" s="346"/>
      <c r="E21" s="1187" t="s">
        <v>1204</v>
      </c>
      <c r="F21" s="1187"/>
      <c r="G21" s="1187"/>
      <c r="H21" s="1187"/>
      <c r="I21" s="1187"/>
      <c r="J21" s="1187"/>
      <c r="K21" s="1187"/>
      <c r="L21" s="418"/>
      <c r="M21" s="412"/>
      <c r="N21" s="412"/>
      <c r="O21" s="412"/>
      <c r="P21" s="412"/>
      <c r="Q21" s="412"/>
      <c r="R21" s="346"/>
    </row>
    <row r="22" spans="1:28" s="367" customFormat="1" ht="30.75" customHeight="1" x14ac:dyDescent="0.3">
      <c r="A22" s="485"/>
      <c r="B22" s="492"/>
      <c r="E22" s="1220" t="s">
        <v>1412</v>
      </c>
      <c r="F22" s="1220"/>
      <c r="G22" s="1220"/>
      <c r="H22" s="1220"/>
      <c r="I22" s="1220"/>
      <c r="J22" s="1220"/>
      <c r="K22" s="1220"/>
      <c r="L22" s="419"/>
      <c r="M22" s="412"/>
      <c r="N22" s="412"/>
      <c r="O22" s="412"/>
      <c r="P22" s="412"/>
      <c r="Q22" s="412"/>
      <c r="S22" s="361"/>
      <c r="T22" s="361"/>
      <c r="U22" s="361"/>
      <c r="V22" s="361"/>
      <c r="W22" s="361"/>
      <c r="X22" s="361"/>
      <c r="Y22" s="361"/>
      <c r="Z22" s="361"/>
      <c r="AA22" s="361"/>
      <c r="AB22" s="361"/>
    </row>
    <row r="23" spans="1:28" s="367" customFormat="1" ht="18" customHeight="1" x14ac:dyDescent="0.3">
      <c r="A23" s="485"/>
      <c r="B23" s="492"/>
      <c r="E23" s="419"/>
      <c r="F23" s="419"/>
      <c r="G23" s="419"/>
      <c r="H23" s="533" t="s">
        <v>842</v>
      </c>
      <c r="I23" s="534" t="s">
        <v>841</v>
      </c>
      <c r="J23" s="534" t="s">
        <v>840</v>
      </c>
      <c r="K23" s="535" t="s">
        <v>843</v>
      </c>
      <c r="L23" s="412"/>
      <c r="M23" s="412"/>
      <c r="N23" s="412"/>
      <c r="O23" s="412"/>
      <c r="P23" s="412"/>
      <c r="Q23" s="412"/>
      <c r="S23" s="361"/>
      <c r="T23" s="361"/>
      <c r="U23" s="361"/>
      <c r="V23" s="361"/>
      <c r="W23" s="361"/>
      <c r="X23" s="361"/>
      <c r="Y23" s="361"/>
      <c r="Z23" s="361"/>
      <c r="AA23" s="361"/>
      <c r="AB23" s="361"/>
    </row>
    <row r="24" spans="1:28" s="367" customFormat="1" ht="15.75" customHeight="1" x14ac:dyDescent="0.3">
      <c r="A24" s="485"/>
      <c r="B24" s="492"/>
      <c r="E24" s="730" t="s">
        <v>988</v>
      </c>
      <c r="F24" s="1198" t="s">
        <v>9</v>
      </c>
      <c r="G24" s="1199"/>
      <c r="H24" s="541">
        <f>Datos!F1173</f>
        <v>0</v>
      </c>
      <c r="I24" s="541">
        <f>Datos!G1173</f>
        <v>0</v>
      </c>
      <c r="J24" s="541">
        <f>Datos!H1173</f>
        <v>0</v>
      </c>
      <c r="K24" s="542">
        <f>Datos!I1173</f>
        <v>0</v>
      </c>
      <c r="L24" s="412"/>
      <c r="M24" s="412"/>
      <c r="N24" s="412"/>
      <c r="O24" s="412"/>
      <c r="P24" s="412"/>
      <c r="Q24" s="412"/>
      <c r="S24" s="361"/>
      <c r="T24" s="361"/>
      <c r="U24" s="361"/>
      <c r="V24" s="361"/>
      <c r="W24" s="361"/>
      <c r="X24" s="361"/>
      <c r="Y24" s="361"/>
      <c r="Z24" s="361"/>
      <c r="AA24" s="361"/>
      <c r="AB24" s="361"/>
    </row>
    <row r="25" spans="1:28" s="367" customFormat="1" ht="15.75" customHeight="1" x14ac:dyDescent="0.3">
      <c r="A25" s="485"/>
      <c r="B25" s="492"/>
      <c r="E25" s="731"/>
      <c r="F25" s="1170" t="s">
        <v>965</v>
      </c>
      <c r="G25" s="1171"/>
      <c r="H25" s="541">
        <f>Datos!F1174</f>
        <v>0</v>
      </c>
      <c r="I25" s="541">
        <f>Datos!G1174</f>
        <v>0</v>
      </c>
      <c r="J25" s="541">
        <f>Datos!H1174</f>
        <v>0</v>
      </c>
      <c r="K25" s="542">
        <f>Datos!I1174</f>
        <v>0</v>
      </c>
      <c r="L25" s="412"/>
      <c r="S25" s="361"/>
      <c r="T25" s="361"/>
      <c r="U25" s="361"/>
      <c r="V25" s="361"/>
      <c r="W25" s="361"/>
      <c r="X25" s="361"/>
      <c r="Y25" s="361"/>
      <c r="Z25" s="361"/>
      <c r="AA25" s="361"/>
      <c r="AB25" s="361"/>
    </row>
    <row r="26" spans="1:28" s="367" customFormat="1" ht="15.75" customHeight="1" x14ac:dyDescent="0.3">
      <c r="A26" s="485"/>
      <c r="B26" s="492"/>
      <c r="E26" s="731"/>
      <c r="F26" s="1170" t="s">
        <v>668</v>
      </c>
      <c r="G26" s="1171"/>
      <c r="H26" s="541">
        <f>Datos!F1175</f>
        <v>0</v>
      </c>
      <c r="I26" s="541">
        <f>Datos!G1175</f>
        <v>0</v>
      </c>
      <c r="J26" s="541">
        <f>Datos!H1175</f>
        <v>0</v>
      </c>
      <c r="K26" s="542">
        <f>Datos!I1175</f>
        <v>0</v>
      </c>
      <c r="L26" s="412"/>
      <c r="M26" s="420"/>
      <c r="N26" s="420"/>
      <c r="O26" s="420"/>
      <c r="P26" s="420"/>
      <c r="Q26" s="420"/>
      <c r="R26" s="420"/>
      <c r="S26" s="361"/>
      <c r="T26" s="361"/>
      <c r="U26" s="361"/>
      <c r="V26" s="361"/>
      <c r="W26" s="361"/>
      <c r="X26" s="361"/>
      <c r="Y26" s="361"/>
      <c r="Z26" s="361"/>
      <c r="AA26" s="361"/>
      <c r="AB26" s="361"/>
    </row>
    <row r="27" spans="1:28" s="367" customFormat="1" ht="15.75" customHeight="1" x14ac:dyDescent="0.3">
      <c r="A27" s="485"/>
      <c r="B27" s="492"/>
      <c r="E27" s="731"/>
      <c r="F27" s="1218" t="s">
        <v>630</v>
      </c>
      <c r="G27" s="1219"/>
      <c r="H27" s="541">
        <f>Datos!F1176</f>
        <v>0</v>
      </c>
      <c r="I27" s="541">
        <f>Datos!G1176</f>
        <v>0</v>
      </c>
      <c r="J27" s="541">
        <f>Datos!H1176</f>
        <v>0</v>
      </c>
      <c r="K27" s="542">
        <f>Datos!I1176</f>
        <v>0</v>
      </c>
      <c r="L27" s="412"/>
      <c r="M27" s="420"/>
      <c r="N27" s="420"/>
      <c r="O27" s="420"/>
      <c r="P27" s="420"/>
      <c r="Q27" s="420"/>
      <c r="R27" s="420"/>
      <c r="S27" s="361"/>
      <c r="T27" s="361"/>
      <c r="U27" s="361"/>
      <c r="V27" s="361"/>
      <c r="W27" s="361"/>
      <c r="X27" s="361"/>
      <c r="Y27" s="361"/>
      <c r="Z27" s="361"/>
      <c r="AA27" s="361"/>
      <c r="AB27" s="361"/>
    </row>
    <row r="28" spans="1:28" s="367" customFormat="1" ht="15.75" customHeight="1" x14ac:dyDescent="0.3">
      <c r="A28" s="485"/>
      <c r="B28" s="492"/>
      <c r="E28" s="731"/>
      <c r="F28" s="1218" t="s">
        <v>669</v>
      </c>
      <c r="G28" s="1219"/>
      <c r="H28" s="541">
        <f>Datos!F1177</f>
        <v>0</v>
      </c>
      <c r="I28" s="541">
        <f>Datos!G1177</f>
        <v>0</v>
      </c>
      <c r="J28" s="541">
        <f>Datos!H1177</f>
        <v>0</v>
      </c>
      <c r="K28" s="542">
        <f>Datos!I1177</f>
        <v>0</v>
      </c>
      <c r="L28" s="412"/>
      <c r="M28" s="420"/>
      <c r="N28" s="420"/>
      <c r="O28" s="420"/>
      <c r="P28" s="420"/>
      <c r="Q28" s="420"/>
      <c r="R28" s="420"/>
      <c r="S28" s="361"/>
      <c r="T28" s="361"/>
      <c r="U28" s="361"/>
      <c r="V28" s="361"/>
      <c r="W28" s="361"/>
      <c r="X28" s="361"/>
      <c r="Y28" s="361"/>
      <c r="Z28" s="361"/>
      <c r="AA28" s="361"/>
      <c r="AB28" s="361"/>
    </row>
    <row r="29" spans="1:28" s="367" customFormat="1" ht="15.75" customHeight="1" x14ac:dyDescent="0.3">
      <c r="A29" s="485"/>
      <c r="B29" s="492"/>
      <c r="E29" s="731"/>
      <c r="F29" s="1170" t="s">
        <v>678</v>
      </c>
      <c r="G29" s="1171"/>
      <c r="H29" s="541">
        <f>Datos!F1178</f>
        <v>0</v>
      </c>
      <c r="I29" s="541">
        <f>Datos!G1178</f>
        <v>0</v>
      </c>
      <c r="J29" s="541">
        <f>Datos!H1178</f>
        <v>0</v>
      </c>
      <c r="K29" s="542">
        <f>Datos!I1178</f>
        <v>0</v>
      </c>
      <c r="L29" s="412"/>
      <c r="M29" s="420"/>
      <c r="N29" s="420"/>
      <c r="O29" s="420"/>
      <c r="P29" s="420"/>
      <c r="Q29" s="420"/>
      <c r="R29" s="420"/>
      <c r="S29" s="361"/>
      <c r="T29" s="361"/>
      <c r="U29" s="361"/>
      <c r="V29" s="361"/>
      <c r="W29" s="361"/>
      <c r="X29" s="361"/>
      <c r="Y29" s="361"/>
      <c r="Z29" s="361"/>
      <c r="AA29" s="361"/>
      <c r="AB29" s="361"/>
    </row>
    <row r="30" spans="1:28" s="367" customFormat="1" ht="15.75" customHeight="1" x14ac:dyDescent="0.3">
      <c r="A30" s="485"/>
      <c r="B30" s="492"/>
      <c r="E30" s="731"/>
      <c r="F30" s="1170" t="s">
        <v>839</v>
      </c>
      <c r="G30" s="1171"/>
      <c r="H30" s="543" t="str">
        <f>Datos!F1179</f>
        <v>-</v>
      </c>
      <c r="I30" s="541" t="str">
        <f>Datos!G1179</f>
        <v>-</v>
      </c>
      <c r="J30" s="541" t="str">
        <f>Datos!H1179</f>
        <v>-</v>
      </c>
      <c r="K30" s="542">
        <f>Datos!I1179</f>
        <v>0</v>
      </c>
      <c r="L30" s="412"/>
      <c r="M30" s="420"/>
      <c r="N30" s="420"/>
      <c r="O30" s="420"/>
      <c r="P30" s="420"/>
      <c r="Q30" s="420"/>
      <c r="R30" s="420"/>
      <c r="S30" s="361"/>
      <c r="T30" s="361"/>
      <c r="U30" s="361"/>
      <c r="V30" s="361"/>
      <c r="W30" s="361"/>
      <c r="X30" s="361"/>
      <c r="Y30" s="361"/>
      <c r="Z30" s="361"/>
      <c r="AA30" s="361"/>
      <c r="AB30" s="361"/>
    </row>
    <row r="31" spans="1:28" s="367" customFormat="1" ht="15.75" customHeight="1" x14ac:dyDescent="0.3">
      <c r="A31" s="485"/>
      <c r="B31" s="492"/>
      <c r="E31" s="732"/>
      <c r="F31" s="1168" t="s">
        <v>846</v>
      </c>
      <c r="G31" s="1169"/>
      <c r="H31" s="544">
        <f>ROUND(SUM(H24:H30),2)</f>
        <v>0</v>
      </c>
      <c r="I31" s="544">
        <f>ROUND(SUM(I24:I30),2)</f>
        <v>0</v>
      </c>
      <c r="J31" s="544">
        <f>ROUND(SUM(J24:J30),2)</f>
        <v>0</v>
      </c>
      <c r="K31" s="545">
        <f>ROUND(SUM(K24:K30),2)</f>
        <v>0</v>
      </c>
      <c r="L31" s="412"/>
      <c r="M31" s="412"/>
      <c r="N31" s="412"/>
      <c r="O31" s="412"/>
      <c r="P31" s="412"/>
      <c r="Q31" s="412"/>
      <c r="S31" s="361"/>
      <c r="T31" s="361"/>
      <c r="U31" s="361"/>
      <c r="V31" s="361"/>
      <c r="W31" s="361"/>
      <c r="X31" s="361"/>
      <c r="Y31" s="361"/>
      <c r="Z31" s="361"/>
      <c r="AA31" s="361"/>
      <c r="AB31" s="361"/>
    </row>
    <row r="32" spans="1:28" s="367" customFormat="1" ht="5.25" customHeight="1" x14ac:dyDescent="0.3">
      <c r="A32" s="485"/>
      <c r="B32" s="492"/>
      <c r="Q32" s="412"/>
      <c r="S32" s="361"/>
      <c r="T32" s="361"/>
      <c r="U32" s="361"/>
      <c r="V32" s="361"/>
      <c r="W32" s="361"/>
      <c r="X32" s="361"/>
      <c r="Y32" s="361"/>
      <c r="Z32" s="361"/>
      <c r="AA32" s="361"/>
      <c r="AB32" s="361"/>
    </row>
    <row r="33" spans="1:28" s="361" customFormat="1" ht="16.5" customHeight="1" x14ac:dyDescent="0.3">
      <c r="A33" s="485"/>
      <c r="B33" s="492"/>
      <c r="C33" s="346"/>
      <c r="D33" s="346"/>
      <c r="E33" s="1213" t="s">
        <v>1181</v>
      </c>
      <c r="F33" s="1182" t="s">
        <v>991</v>
      </c>
      <c r="G33" s="1183"/>
      <c r="H33" s="546" t="s">
        <v>131</v>
      </c>
      <c r="I33" s="546" t="s">
        <v>131</v>
      </c>
      <c r="J33" s="547" t="s">
        <v>131</v>
      </c>
      <c r="K33" s="548">
        <f ca="1">Datos!I1182</f>
        <v>0</v>
      </c>
      <c r="L33" s="421"/>
      <c r="M33" s="421"/>
      <c r="N33" s="421"/>
      <c r="O33" s="421"/>
      <c r="P33" s="421"/>
      <c r="Q33" s="422"/>
      <c r="R33" s="346"/>
    </row>
    <row r="34" spans="1:28" s="361" customFormat="1" ht="16.5" customHeight="1" x14ac:dyDescent="0.3">
      <c r="A34" s="485"/>
      <c r="B34" s="492"/>
      <c r="C34" s="346"/>
      <c r="D34" s="346"/>
      <c r="E34" s="1214"/>
      <c r="F34" s="1185" t="s">
        <v>969</v>
      </c>
      <c r="G34" s="1186"/>
      <c r="H34" s="546" t="s">
        <v>131</v>
      </c>
      <c r="I34" s="546" t="s">
        <v>131</v>
      </c>
      <c r="J34" s="547" t="s">
        <v>131</v>
      </c>
      <c r="K34" s="548">
        <f ca="1">Datos!I1183</f>
        <v>0</v>
      </c>
      <c r="L34" s="421"/>
      <c r="M34" s="421"/>
      <c r="N34" s="421"/>
      <c r="O34" s="421"/>
      <c r="P34" s="421"/>
      <c r="Q34" s="422"/>
      <c r="R34" s="346"/>
    </row>
    <row r="35" spans="1:28" s="367" customFormat="1" ht="15.75" customHeight="1" x14ac:dyDescent="0.3">
      <c r="A35" s="485"/>
      <c r="B35" s="492"/>
      <c r="E35" s="1214"/>
      <c r="F35" s="1208" t="s">
        <v>971</v>
      </c>
      <c r="G35" s="1209"/>
      <c r="H35" s="546" t="s">
        <v>131</v>
      </c>
      <c r="I35" s="546" t="s">
        <v>131</v>
      </c>
      <c r="J35" s="547" t="s">
        <v>131</v>
      </c>
      <c r="K35" s="548">
        <f>Datos!I1184</f>
        <v>0</v>
      </c>
      <c r="L35" s="412"/>
      <c r="M35" s="412"/>
      <c r="N35" s="412"/>
      <c r="O35" s="412"/>
      <c r="P35" s="412"/>
      <c r="Q35" s="412"/>
      <c r="S35" s="361"/>
      <c r="T35" s="361"/>
      <c r="U35" s="361"/>
      <c r="V35" s="361"/>
      <c r="W35" s="361"/>
      <c r="X35" s="361"/>
      <c r="Y35" s="361"/>
      <c r="Z35" s="361"/>
      <c r="AA35" s="361"/>
      <c r="AB35" s="361"/>
    </row>
    <row r="36" spans="1:28" s="361" customFormat="1" ht="16.5" customHeight="1" x14ac:dyDescent="0.3">
      <c r="A36" s="485"/>
      <c r="B36" s="492"/>
      <c r="C36" s="346"/>
      <c r="D36" s="346"/>
      <c r="E36" s="1215"/>
      <c r="F36" s="1216" t="s">
        <v>846</v>
      </c>
      <c r="G36" s="1217"/>
      <c r="H36" s="544">
        <f>ROUND(SUM(H33:H35),2)</f>
        <v>0</v>
      </c>
      <c r="I36" s="544">
        <f t="shared" ref="I36:J36" si="1">ROUND(SUM(I33:I35),2)</f>
        <v>0</v>
      </c>
      <c r="J36" s="544">
        <f t="shared" si="1"/>
        <v>0</v>
      </c>
      <c r="K36" s="545">
        <f ca="1">ROUND(SUM(K33:K35),2)</f>
        <v>0</v>
      </c>
      <c r="L36" s="412"/>
      <c r="M36" s="412"/>
      <c r="N36" s="412"/>
      <c r="O36" s="412"/>
      <c r="P36" s="412"/>
      <c r="Q36" s="412"/>
      <c r="R36" s="346"/>
    </row>
    <row r="37" spans="1:28" s="361" customFormat="1" ht="8.25" customHeight="1" x14ac:dyDescent="0.3">
      <c r="A37" s="485"/>
      <c r="B37" s="492"/>
      <c r="C37" s="346"/>
      <c r="D37" s="346"/>
      <c r="E37" s="412"/>
      <c r="F37" s="412"/>
      <c r="G37" s="412"/>
      <c r="H37" s="412"/>
      <c r="I37" s="412"/>
      <c r="J37" s="412"/>
      <c r="K37" s="412"/>
      <c r="L37" s="412"/>
      <c r="M37" s="412"/>
      <c r="N37" s="412"/>
      <c r="O37" s="412"/>
      <c r="P37" s="412"/>
      <c r="Q37" s="412"/>
      <c r="R37" s="346"/>
    </row>
    <row r="38" spans="1:28" s="361" customFormat="1" ht="16.5" customHeight="1" x14ac:dyDescent="0.3">
      <c r="A38" s="485"/>
      <c r="B38" s="492"/>
      <c r="C38" s="346"/>
      <c r="D38" s="346"/>
      <c r="E38" s="1210" t="s">
        <v>497</v>
      </c>
      <c r="F38" s="1211"/>
      <c r="G38" s="1212"/>
      <c r="H38" s="549">
        <f>Datos!F1187</f>
        <v>0</v>
      </c>
      <c r="I38" s="549">
        <f>Datos!G1187</f>
        <v>0</v>
      </c>
      <c r="J38" s="549">
        <f>Datos!H1187</f>
        <v>0</v>
      </c>
      <c r="K38" s="550">
        <f ca="1">Datos!I1187</f>
        <v>0</v>
      </c>
      <c r="L38" s="412"/>
      <c r="M38" s="412"/>
      <c r="N38" s="412"/>
      <c r="O38" s="412"/>
      <c r="P38" s="412"/>
      <c r="Q38" s="412"/>
      <c r="R38" s="346"/>
    </row>
    <row r="39" spans="1:28" s="367" customFormat="1" ht="16.5" customHeight="1" x14ac:dyDescent="0.3">
      <c r="A39" s="485"/>
      <c r="B39" s="492"/>
      <c r="E39" s="1184" t="s">
        <v>1284</v>
      </c>
      <c r="F39" s="1184"/>
      <c r="G39" s="1184"/>
      <c r="H39" s="1184"/>
      <c r="I39" s="1184"/>
      <c r="J39" s="1184"/>
      <c r="K39" s="1184"/>
      <c r="L39" s="1184"/>
      <c r="M39" s="412"/>
      <c r="N39" s="412"/>
      <c r="O39" s="412"/>
      <c r="P39" s="412"/>
      <c r="Q39" s="412"/>
      <c r="S39" s="361"/>
      <c r="T39" s="361"/>
      <c r="U39" s="361"/>
      <c r="V39" s="361"/>
      <c r="W39" s="361"/>
      <c r="X39" s="361"/>
      <c r="Y39" s="361"/>
      <c r="Z39" s="361"/>
      <c r="AA39" s="361"/>
      <c r="AB39" s="361"/>
    </row>
    <row r="40" spans="1:28" s="367" customFormat="1" ht="16.5" customHeight="1" x14ac:dyDescent="0.3">
      <c r="A40" s="485"/>
      <c r="B40" s="492"/>
      <c r="E40" s="1184" t="s">
        <v>1285</v>
      </c>
      <c r="F40" s="1184"/>
      <c r="G40" s="1184"/>
      <c r="H40" s="1184"/>
      <c r="I40" s="1184"/>
      <c r="J40" s="1184"/>
      <c r="K40" s="1184"/>
      <c r="L40" s="1184"/>
      <c r="M40" s="412"/>
      <c r="N40" s="412"/>
      <c r="O40" s="412"/>
      <c r="P40" s="412"/>
      <c r="Q40" s="412"/>
      <c r="S40" s="361"/>
      <c r="T40" s="361"/>
      <c r="U40" s="361"/>
      <c r="V40" s="361"/>
      <c r="W40" s="361"/>
      <c r="X40" s="361"/>
      <c r="Y40" s="361"/>
      <c r="Z40" s="361"/>
      <c r="AA40" s="361"/>
      <c r="AB40" s="361"/>
    </row>
    <row r="41" spans="1:28" s="367" customFormat="1" ht="16.5" customHeight="1" x14ac:dyDescent="0.3">
      <c r="A41" s="485"/>
      <c r="B41" s="492"/>
      <c r="E41" s="665" t="s">
        <v>1348</v>
      </c>
      <c r="F41" s="704"/>
      <c r="G41" s="704"/>
      <c r="H41" s="704"/>
      <c r="I41" s="704"/>
      <c r="J41" s="704"/>
      <c r="K41" s="704"/>
      <c r="L41" s="704"/>
      <c r="M41" s="412"/>
      <c r="N41" s="412"/>
      <c r="O41" s="412"/>
      <c r="P41" s="412"/>
      <c r="Q41" s="412"/>
      <c r="S41" s="361"/>
      <c r="T41" s="361"/>
      <c r="U41" s="361"/>
      <c r="V41" s="361"/>
      <c r="W41" s="361"/>
      <c r="X41" s="361"/>
      <c r="Y41" s="361"/>
      <c r="Z41" s="361"/>
      <c r="AA41" s="361"/>
      <c r="AB41" s="361"/>
    </row>
    <row r="42" spans="1:28" s="367" customFormat="1" ht="16.5" customHeight="1" x14ac:dyDescent="0.3">
      <c r="A42" s="485"/>
      <c r="B42" s="492"/>
      <c r="E42" s="423"/>
      <c r="F42" s="423"/>
      <c r="G42" s="423"/>
      <c r="H42" s="423"/>
      <c r="I42" s="423"/>
      <c r="J42" s="423"/>
      <c r="K42" s="412"/>
      <c r="L42" s="412"/>
      <c r="M42" s="412"/>
      <c r="N42" s="412"/>
      <c r="O42" s="412"/>
      <c r="P42" s="412"/>
      <c r="Q42" s="412"/>
      <c r="S42" s="361"/>
      <c r="T42" s="361"/>
      <c r="U42" s="361"/>
      <c r="V42" s="361"/>
      <c r="W42" s="361"/>
      <c r="X42" s="361"/>
      <c r="Y42" s="361"/>
      <c r="Z42" s="361"/>
      <c r="AA42" s="361"/>
      <c r="AB42" s="361"/>
    </row>
    <row r="43" spans="1:28" s="367" customFormat="1" ht="17.25" customHeight="1" x14ac:dyDescent="0.3">
      <c r="A43" s="485"/>
      <c r="B43" s="492"/>
      <c r="D43" s="532" t="s">
        <v>1302</v>
      </c>
      <c r="E43" s="413"/>
      <c r="F43" s="413"/>
      <c r="G43" s="413"/>
      <c r="H43" s="413"/>
      <c r="I43" s="413"/>
      <c r="J43" s="413"/>
      <c r="K43" s="413"/>
      <c r="L43" s="413"/>
      <c r="M43" s="413"/>
      <c r="N43" s="413"/>
      <c r="O43" s="413"/>
      <c r="P43" s="413"/>
      <c r="Q43" s="413"/>
      <c r="S43" s="361"/>
      <c r="T43" s="361"/>
      <c r="U43" s="361"/>
      <c r="V43" s="361"/>
      <c r="W43" s="361"/>
      <c r="X43" s="361"/>
      <c r="Y43" s="361"/>
      <c r="Z43" s="361"/>
      <c r="AA43" s="361"/>
      <c r="AB43" s="361"/>
    </row>
    <row r="44" spans="1:28" s="367" customFormat="1" ht="9" customHeight="1" x14ac:dyDescent="0.3">
      <c r="A44" s="485"/>
      <c r="B44" s="492"/>
      <c r="E44" s="412"/>
      <c r="F44" s="412"/>
      <c r="G44" s="412"/>
      <c r="H44" s="412"/>
      <c r="I44" s="412"/>
      <c r="J44" s="412"/>
      <c r="K44" s="412"/>
      <c r="L44" s="412"/>
      <c r="M44" s="412"/>
      <c r="N44" s="412"/>
      <c r="O44" s="412"/>
      <c r="P44" s="412"/>
      <c r="Q44" s="412"/>
      <c r="S44" s="361"/>
      <c r="T44" s="361"/>
      <c r="U44" s="361"/>
      <c r="V44" s="361"/>
      <c r="W44" s="361"/>
      <c r="X44" s="361"/>
      <c r="Y44" s="361"/>
      <c r="Z44" s="361"/>
      <c r="AA44" s="361"/>
      <c r="AB44" s="361"/>
    </row>
    <row r="45" spans="1:28" s="367" customFormat="1" ht="4.5" customHeight="1" x14ac:dyDescent="0.3">
      <c r="A45" s="485"/>
      <c r="B45" s="492"/>
      <c r="E45" s="593"/>
      <c r="F45" s="594"/>
      <c r="G45" s="594"/>
      <c r="H45" s="595"/>
      <c r="I45" s="412"/>
      <c r="J45" s="412"/>
      <c r="K45" s="346"/>
      <c r="L45" s="346"/>
      <c r="M45" s="412"/>
      <c r="N45" s="412"/>
      <c r="O45" s="412"/>
      <c r="P45" s="412"/>
      <c r="Q45" s="412"/>
      <c r="S45" s="361"/>
      <c r="T45" s="361"/>
      <c r="U45" s="361"/>
      <c r="V45" s="361"/>
      <c r="W45" s="361"/>
      <c r="X45" s="361"/>
      <c r="Y45" s="361"/>
      <c r="Z45" s="361"/>
      <c r="AA45" s="361"/>
      <c r="AB45" s="361"/>
    </row>
    <row r="46" spans="1:28" s="361" customFormat="1" ht="18" customHeight="1" x14ac:dyDescent="0.3">
      <c r="A46" s="374"/>
      <c r="B46" s="492"/>
      <c r="C46" s="346"/>
      <c r="D46" s="346"/>
      <c r="E46" s="1188" t="s">
        <v>113</v>
      </c>
      <c r="F46" s="1189" t="str">
        <f>Datos!G1191</f>
        <v/>
      </c>
      <c r="G46" s="620">
        <f ca="1">Datos!G1200</f>
        <v>0</v>
      </c>
      <c r="H46" s="609" t="s">
        <v>1300</v>
      </c>
      <c r="I46" s="412"/>
      <c r="J46" s="412"/>
      <c r="K46" s="346"/>
      <c r="L46" s="346"/>
      <c r="M46" s="412"/>
      <c r="N46" s="412"/>
      <c r="O46" s="412"/>
      <c r="P46" s="412"/>
      <c r="Q46" s="412"/>
      <c r="R46" s="346"/>
    </row>
    <row r="47" spans="1:28" s="361" customFormat="1" ht="4.5" customHeight="1" x14ac:dyDescent="0.3">
      <c r="A47" s="374"/>
      <c r="B47" s="492"/>
      <c r="C47" s="346"/>
      <c r="D47" s="346"/>
      <c r="E47" s="1188"/>
      <c r="F47" s="1189"/>
      <c r="G47" s="596"/>
      <c r="H47" s="610"/>
      <c r="I47" s="412"/>
      <c r="J47" s="412"/>
      <c r="K47" s="346"/>
      <c r="L47" s="346"/>
      <c r="M47" s="346"/>
      <c r="N47" s="346"/>
      <c r="O47" s="346"/>
      <c r="P47" s="346"/>
      <c r="Q47" s="346"/>
      <c r="R47" s="346"/>
    </row>
    <row r="48" spans="1:28" s="361" customFormat="1" ht="18" customHeight="1" x14ac:dyDescent="0.3">
      <c r="A48" s="374"/>
      <c r="B48" s="492"/>
      <c r="C48" s="346"/>
      <c r="D48" s="346"/>
      <c r="E48" s="1188"/>
      <c r="F48" s="1189"/>
      <c r="G48" s="618" t="str">
        <f ca="1">Datos!G1201</f>
        <v/>
      </c>
      <c r="H48" s="609" t="s">
        <v>1301</v>
      </c>
      <c r="I48" s="412"/>
      <c r="J48" s="412"/>
      <c r="K48" s="346"/>
      <c r="L48" s="346"/>
      <c r="M48" s="346"/>
      <c r="N48" s="346"/>
      <c r="O48" s="346"/>
      <c r="P48" s="346"/>
      <c r="Q48" s="346"/>
      <c r="R48" s="346"/>
    </row>
    <row r="49" spans="1:18" s="361" customFormat="1" ht="4.5" customHeight="1" x14ac:dyDescent="0.3">
      <c r="A49" s="374"/>
      <c r="B49" s="492"/>
      <c r="C49" s="346"/>
      <c r="D49" s="346"/>
      <c r="E49" s="597"/>
      <c r="F49" s="598"/>
      <c r="G49" s="599"/>
      <c r="H49" s="611"/>
      <c r="I49" s="412"/>
      <c r="J49" s="412"/>
      <c r="K49" s="346"/>
      <c r="L49" s="346"/>
      <c r="M49" s="346"/>
      <c r="N49" s="346"/>
      <c r="O49" s="346"/>
      <c r="P49" s="346"/>
      <c r="Q49" s="346"/>
      <c r="R49" s="346"/>
    </row>
    <row r="50" spans="1:18" s="361" customFormat="1" ht="12.95" customHeight="1" x14ac:dyDescent="0.3">
      <c r="A50" s="374"/>
      <c r="B50" s="492"/>
      <c r="C50" s="346"/>
      <c r="D50" s="346"/>
      <c r="E50" s="346"/>
      <c r="F50" s="424"/>
      <c r="G50" s="425"/>
      <c r="H50" s="612"/>
      <c r="I50" s="412"/>
      <c r="J50" s="412"/>
      <c r="K50" s="426"/>
      <c r="L50" s="426"/>
      <c r="M50" s="346"/>
      <c r="N50" s="346"/>
      <c r="O50" s="346"/>
      <c r="P50" s="346"/>
      <c r="Q50" s="346"/>
      <c r="R50" s="346"/>
    </row>
    <row r="51" spans="1:18" s="361" customFormat="1" ht="4.5" customHeight="1" x14ac:dyDescent="0.3">
      <c r="A51" s="372"/>
      <c r="B51" s="492"/>
      <c r="C51" s="346"/>
      <c r="D51" s="346"/>
      <c r="E51" s="600"/>
      <c r="F51" s="601"/>
      <c r="G51" s="602"/>
      <c r="H51" s="613"/>
      <c r="I51" s="412"/>
      <c r="J51" s="412"/>
      <c r="K51" s="346"/>
      <c r="L51" s="346"/>
      <c r="M51" s="346"/>
      <c r="N51" s="346"/>
      <c r="O51" s="346"/>
      <c r="P51" s="346"/>
      <c r="Q51" s="346"/>
      <c r="R51" s="346"/>
    </row>
    <row r="52" spans="1:18" s="361" customFormat="1" ht="18" customHeight="1" x14ac:dyDescent="0.3">
      <c r="A52" s="486"/>
      <c r="B52" s="494"/>
      <c r="C52" s="346"/>
      <c r="D52" s="346"/>
      <c r="E52" s="1172" t="s">
        <v>149</v>
      </c>
      <c r="F52" s="1173" t="str">
        <f>Datos!D1191</f>
        <v/>
      </c>
      <c r="G52" s="619">
        <f>Datos!D1200</f>
        <v>0</v>
      </c>
      <c r="H52" s="614" t="s">
        <v>1300</v>
      </c>
      <c r="I52" s="412"/>
      <c r="J52" s="412"/>
      <c r="K52" s="346"/>
      <c r="L52" s="346"/>
      <c r="M52" s="346"/>
      <c r="N52" s="346"/>
      <c r="O52" s="346"/>
      <c r="P52" s="346"/>
      <c r="Q52" s="346"/>
      <c r="R52" s="346"/>
    </row>
    <row r="53" spans="1:18" s="361" customFormat="1" ht="4.5" customHeight="1" x14ac:dyDescent="0.3">
      <c r="A53" s="486"/>
      <c r="B53" s="494"/>
      <c r="C53" s="346"/>
      <c r="D53" s="346"/>
      <c r="E53" s="1172"/>
      <c r="F53" s="1173"/>
      <c r="G53" s="603"/>
      <c r="H53" s="615"/>
      <c r="I53" s="412"/>
      <c r="J53" s="412"/>
      <c r="K53" s="346"/>
      <c r="L53" s="346"/>
      <c r="M53" s="346"/>
      <c r="N53" s="346"/>
      <c r="O53" s="346"/>
      <c r="P53" s="346"/>
      <c r="Q53" s="346"/>
      <c r="R53" s="346"/>
    </row>
    <row r="54" spans="1:18" s="361" customFormat="1" ht="18" customHeight="1" x14ac:dyDescent="0.3">
      <c r="A54" s="486"/>
      <c r="B54" s="494"/>
      <c r="C54" s="346"/>
      <c r="D54" s="346"/>
      <c r="E54" s="1172"/>
      <c r="F54" s="1173"/>
      <c r="G54" s="619" t="str">
        <f>Datos!D1201</f>
        <v/>
      </c>
      <c r="H54" s="614" t="s">
        <v>1301</v>
      </c>
      <c r="I54" s="412"/>
      <c r="J54" s="412"/>
      <c r="K54" s="346"/>
      <c r="L54" s="346"/>
      <c r="M54" s="346"/>
      <c r="N54" s="346"/>
      <c r="O54" s="346"/>
      <c r="P54" s="346"/>
      <c r="Q54" s="346"/>
      <c r="R54" s="346"/>
    </row>
    <row r="55" spans="1:18" s="361" customFormat="1" ht="4.5" customHeight="1" x14ac:dyDescent="0.3">
      <c r="A55" s="486"/>
      <c r="B55" s="494"/>
      <c r="C55" s="346"/>
      <c r="D55" s="346"/>
      <c r="E55" s="604"/>
      <c r="F55" s="605"/>
      <c r="G55" s="606"/>
      <c r="H55" s="616"/>
      <c r="I55" s="412"/>
      <c r="J55" s="412"/>
      <c r="K55" s="346"/>
      <c r="L55" s="346"/>
      <c r="M55" s="346"/>
      <c r="N55" s="346"/>
      <c r="O55" s="346"/>
      <c r="P55" s="346"/>
      <c r="Q55" s="346"/>
      <c r="R55" s="346"/>
    </row>
    <row r="56" spans="1:18" s="361" customFormat="1" ht="12.95" customHeight="1" x14ac:dyDescent="0.3">
      <c r="A56" s="372"/>
      <c r="B56" s="492"/>
      <c r="C56" s="346"/>
      <c r="D56" s="346"/>
      <c r="E56" s="346"/>
      <c r="F56" s="424"/>
      <c r="G56" s="427"/>
      <c r="H56" s="617"/>
      <c r="I56" s="412"/>
      <c r="J56" s="412"/>
      <c r="K56" s="346"/>
      <c r="L56" s="346"/>
      <c r="M56" s="346"/>
      <c r="N56" s="346"/>
      <c r="O56" s="346"/>
      <c r="P56" s="346"/>
      <c r="Q56" s="346"/>
      <c r="R56" s="346"/>
    </row>
    <row r="57" spans="1:18" s="361" customFormat="1" ht="4.5" customHeight="1" x14ac:dyDescent="0.3">
      <c r="A57" s="372"/>
      <c r="B57" s="492"/>
      <c r="C57" s="346"/>
      <c r="D57" s="346"/>
      <c r="E57" s="600"/>
      <c r="F57" s="601"/>
      <c r="G57" s="602"/>
      <c r="H57" s="613"/>
      <c r="I57" s="412"/>
      <c r="J57" s="412"/>
      <c r="K57" s="346"/>
      <c r="L57" s="346"/>
      <c r="M57" s="346"/>
      <c r="N57" s="346"/>
      <c r="O57" s="346"/>
      <c r="P57" s="346"/>
      <c r="Q57" s="346"/>
      <c r="R57" s="346"/>
    </row>
    <row r="58" spans="1:18" s="361" customFormat="1" ht="18" customHeight="1" x14ac:dyDescent="0.3">
      <c r="A58" s="372"/>
      <c r="B58" s="492"/>
      <c r="C58" s="346"/>
      <c r="D58" s="346"/>
      <c r="E58" s="1172" t="s">
        <v>150</v>
      </c>
      <c r="F58" s="1173" t="str">
        <f>Datos!E1191</f>
        <v/>
      </c>
      <c r="G58" s="619">
        <f>Datos!E1200</f>
        <v>0</v>
      </c>
      <c r="H58" s="614" t="s">
        <v>1300</v>
      </c>
      <c r="I58" s="412"/>
      <c r="J58" s="412"/>
      <c r="K58" s="346"/>
      <c r="L58" s="346"/>
      <c r="M58" s="346"/>
      <c r="N58" s="346"/>
      <c r="O58" s="346"/>
      <c r="P58" s="346"/>
    </row>
    <row r="59" spans="1:18" s="361" customFormat="1" ht="4.5" customHeight="1" x14ac:dyDescent="0.3">
      <c r="A59" s="372"/>
      <c r="B59" s="492"/>
      <c r="C59" s="346"/>
      <c r="D59" s="346"/>
      <c r="E59" s="1172"/>
      <c r="F59" s="1173"/>
      <c r="G59" s="608"/>
      <c r="H59" s="615"/>
      <c r="I59" s="412"/>
      <c r="J59" s="412"/>
      <c r="K59" s="346"/>
      <c r="L59" s="346"/>
      <c r="M59" s="346"/>
      <c r="N59" s="346"/>
      <c r="O59" s="346"/>
      <c r="P59" s="346"/>
    </row>
    <row r="60" spans="1:18" s="361" customFormat="1" ht="18" customHeight="1" x14ac:dyDescent="0.3">
      <c r="A60" s="372"/>
      <c r="B60" s="492"/>
      <c r="C60" s="346"/>
      <c r="D60" s="346"/>
      <c r="E60" s="1172"/>
      <c r="F60" s="1173"/>
      <c r="G60" s="619" t="str">
        <f>Datos!E1201</f>
        <v/>
      </c>
      <c r="H60" s="614" t="s">
        <v>1301</v>
      </c>
      <c r="I60" s="412"/>
      <c r="J60" s="412"/>
      <c r="K60" s="346"/>
      <c r="L60" s="346"/>
      <c r="M60" s="346"/>
      <c r="N60" s="346"/>
      <c r="O60" s="346"/>
      <c r="P60" s="346"/>
      <c r="R60" s="429"/>
    </row>
    <row r="61" spans="1:18" s="361" customFormat="1" ht="4.5" customHeight="1" x14ac:dyDescent="0.3">
      <c r="A61" s="372"/>
      <c r="B61" s="492"/>
      <c r="C61" s="346"/>
      <c r="D61" s="346"/>
      <c r="E61" s="604"/>
      <c r="F61" s="605"/>
      <c r="G61" s="605"/>
      <c r="H61" s="616"/>
      <c r="I61" s="412"/>
      <c r="J61" s="412"/>
      <c r="K61" s="346"/>
      <c r="L61" s="346"/>
      <c r="M61" s="346"/>
      <c r="N61" s="346"/>
      <c r="O61" s="346"/>
      <c r="P61" s="346"/>
      <c r="Q61" s="429"/>
      <c r="R61" s="429"/>
    </row>
    <row r="62" spans="1:18" s="361" customFormat="1" ht="12.95" customHeight="1" x14ac:dyDescent="0.3">
      <c r="A62" s="372"/>
      <c r="B62" s="492"/>
      <c r="C62" s="346"/>
      <c r="D62" s="346"/>
      <c r="E62" s="346"/>
      <c r="F62" s="424"/>
      <c r="G62" s="427"/>
      <c r="H62" s="617"/>
      <c r="I62" s="412"/>
      <c r="J62" s="412"/>
      <c r="K62" s="346"/>
      <c r="L62" s="346"/>
      <c r="M62" s="346"/>
      <c r="N62" s="346"/>
      <c r="O62" s="346"/>
      <c r="P62" s="346"/>
      <c r="Q62" s="429"/>
      <c r="R62" s="429"/>
    </row>
    <row r="63" spans="1:18" s="361" customFormat="1" ht="4.5" customHeight="1" x14ac:dyDescent="0.3">
      <c r="A63" s="372"/>
      <c r="B63" s="492"/>
      <c r="C63" s="346"/>
      <c r="D63" s="346"/>
      <c r="E63" s="600"/>
      <c r="F63" s="601"/>
      <c r="G63" s="602"/>
      <c r="H63" s="613"/>
      <c r="I63" s="412"/>
      <c r="J63" s="412"/>
      <c r="K63" s="346"/>
      <c r="L63" s="346"/>
      <c r="M63" s="346"/>
      <c r="N63" s="346"/>
      <c r="O63" s="346"/>
      <c r="P63" s="346"/>
    </row>
    <row r="64" spans="1:18" s="361" customFormat="1" ht="18" customHeight="1" x14ac:dyDescent="0.3">
      <c r="A64" s="372"/>
      <c r="B64" s="492"/>
      <c r="C64" s="346"/>
      <c r="D64" s="346"/>
      <c r="E64" s="1172" t="s">
        <v>227</v>
      </c>
      <c r="F64" s="1173" t="str">
        <f>Datos!F1191</f>
        <v/>
      </c>
      <c r="G64" s="619">
        <f>Datos!F1200</f>
        <v>0</v>
      </c>
      <c r="H64" s="614" t="s">
        <v>1300</v>
      </c>
      <c r="I64" s="412"/>
      <c r="J64" s="412"/>
      <c r="K64" s="346"/>
      <c r="L64" s="346"/>
      <c r="M64" s="346"/>
      <c r="N64" s="346"/>
      <c r="O64" s="346"/>
      <c r="P64" s="346"/>
      <c r="Q64" s="346"/>
    </row>
    <row r="65" spans="1:29" s="361" customFormat="1" ht="4.5" customHeight="1" x14ac:dyDescent="0.3">
      <c r="A65" s="372"/>
      <c r="B65" s="492"/>
      <c r="C65" s="346"/>
      <c r="D65" s="346"/>
      <c r="E65" s="1172"/>
      <c r="F65" s="1173"/>
      <c r="G65" s="608"/>
      <c r="H65" s="615"/>
      <c r="I65" s="412"/>
      <c r="J65" s="412"/>
      <c r="K65" s="346"/>
      <c r="L65" s="346"/>
      <c r="M65" s="346"/>
      <c r="N65" s="346"/>
      <c r="O65" s="346"/>
      <c r="P65" s="346"/>
      <c r="Q65" s="346"/>
      <c r="R65" s="346"/>
    </row>
    <row r="66" spans="1:29" s="361" customFormat="1" ht="18" customHeight="1" x14ac:dyDescent="0.3">
      <c r="A66" s="372"/>
      <c r="B66" s="492"/>
      <c r="C66" s="346"/>
      <c r="D66" s="346"/>
      <c r="E66" s="1172"/>
      <c r="F66" s="1173"/>
      <c r="G66" s="619" t="str">
        <f>Datos!F1201</f>
        <v/>
      </c>
      <c r="H66" s="614" t="s">
        <v>1301</v>
      </c>
      <c r="J66" s="1193" t="str">
        <f ca="1">Datos!G1205</f>
        <v/>
      </c>
      <c r="K66" s="1193"/>
      <c r="L66" s="1194" t="str">
        <f ca="1">Datos!H1205</f>
        <v/>
      </c>
      <c r="M66" s="508"/>
      <c r="P66" s="430"/>
      <c r="Q66" s="346"/>
      <c r="R66" s="346"/>
    </row>
    <row r="67" spans="1:29" s="361" customFormat="1" ht="4.5" customHeight="1" x14ac:dyDescent="0.3">
      <c r="A67" s="372"/>
      <c r="B67" s="492"/>
      <c r="C67" s="346"/>
      <c r="D67" s="346"/>
      <c r="E67" s="604"/>
      <c r="F67" s="605"/>
      <c r="G67" s="605"/>
      <c r="H67" s="607"/>
      <c r="J67" s="1193"/>
      <c r="K67" s="1193"/>
      <c r="L67" s="1194"/>
      <c r="M67" s="508"/>
      <c r="O67" s="430"/>
      <c r="P67" s="430"/>
      <c r="Q67" s="346"/>
      <c r="R67" s="346"/>
    </row>
    <row r="68" spans="1:29" s="361" customFormat="1" ht="8.25" customHeight="1" x14ac:dyDescent="0.3">
      <c r="A68" s="372"/>
      <c r="B68" s="492"/>
      <c r="C68" s="346"/>
      <c r="D68" s="346"/>
      <c r="E68" s="346"/>
      <c r="F68" s="346"/>
      <c r="G68" s="428"/>
      <c r="H68" s="428"/>
      <c r="I68" s="412"/>
      <c r="J68" s="428"/>
      <c r="K68" s="346"/>
      <c r="L68" s="346"/>
      <c r="M68" s="346"/>
      <c r="N68" s="346"/>
      <c r="O68" s="346"/>
      <c r="P68" s="346"/>
      <c r="Q68" s="346"/>
      <c r="R68" s="346"/>
    </row>
    <row r="69" spans="1:29" x14ac:dyDescent="0.3">
      <c r="D69" s="532" t="s">
        <v>854</v>
      </c>
      <c r="E69" s="413"/>
      <c r="F69" s="413"/>
      <c r="G69" s="413"/>
      <c r="H69" s="413"/>
      <c r="I69" s="412"/>
      <c r="M69" s="413"/>
      <c r="N69" s="413"/>
      <c r="O69" s="413"/>
      <c r="P69" s="413"/>
      <c r="Q69" s="413"/>
    </row>
    <row r="70" spans="1:29" s="361" customFormat="1" ht="17.25" customHeight="1" x14ac:dyDescent="0.3">
      <c r="A70" s="372"/>
      <c r="B70" s="492"/>
      <c r="C70" s="346"/>
      <c r="D70" s="621"/>
      <c r="E70" s="622"/>
      <c r="F70" s="623"/>
      <c r="G70" s="624"/>
      <c r="H70" s="624"/>
      <c r="I70" s="624"/>
      <c r="J70" s="623"/>
      <c r="K70" s="623"/>
      <c r="L70" s="623"/>
      <c r="M70" s="623"/>
      <c r="N70" s="623"/>
      <c r="O70" s="623"/>
      <c r="P70" s="623"/>
      <c r="Q70" s="346"/>
      <c r="R70" s="346"/>
    </row>
    <row r="71" spans="1:29" ht="11.25" customHeight="1" x14ac:dyDescent="0.3">
      <c r="D71" s="623"/>
      <c r="E71" s="623" t="s">
        <v>220</v>
      </c>
      <c r="F71" s="623"/>
      <c r="G71" s="624"/>
      <c r="H71" s="624"/>
      <c r="I71" s="624"/>
      <c r="J71" s="623"/>
      <c r="K71" s="623"/>
      <c r="L71" s="623" t="s">
        <v>155</v>
      </c>
      <c r="M71" s="623"/>
      <c r="N71" s="624"/>
      <c r="O71" s="624"/>
      <c r="P71" s="624"/>
      <c r="Q71" s="432"/>
    </row>
    <row r="72" spans="1:29" s="433" customFormat="1" ht="18" customHeight="1" x14ac:dyDescent="0.3">
      <c r="A72" s="487"/>
      <c r="B72" s="497"/>
      <c r="D72" s="625"/>
      <c r="E72" s="1167" t="e">
        <f>Datos!$E$1217</f>
        <v>#N/A</v>
      </c>
      <c r="F72" s="1167"/>
      <c r="G72" s="1167"/>
      <c r="H72" s="1167"/>
      <c r="I72" s="1167"/>
      <c r="J72" s="1167"/>
      <c r="K72" s="625"/>
      <c r="L72" s="1167" t="e">
        <f>Datos!$E$1218</f>
        <v>#N/A</v>
      </c>
      <c r="M72" s="1167"/>
      <c r="N72" s="1167"/>
      <c r="O72" s="1167"/>
      <c r="P72" s="1167"/>
      <c r="Q72" s="435"/>
      <c r="R72" s="436"/>
      <c r="S72" s="434"/>
      <c r="T72" s="361"/>
      <c r="U72" s="434"/>
      <c r="V72" s="434"/>
      <c r="W72" s="434"/>
      <c r="X72" s="434"/>
      <c r="Y72" s="434"/>
      <c r="Z72" s="434"/>
      <c r="AA72" s="434"/>
      <c r="AB72" s="434"/>
      <c r="AC72" s="434"/>
    </row>
    <row r="73" spans="1:29" ht="9.75" customHeight="1" x14ac:dyDescent="0.3">
      <c r="D73" s="623"/>
      <c r="E73" s="623"/>
      <c r="F73" s="623"/>
      <c r="G73" s="624"/>
      <c r="H73" s="624"/>
      <c r="I73" s="624"/>
      <c r="J73" s="623"/>
      <c r="K73" s="623"/>
      <c r="L73" s="623"/>
      <c r="M73" s="623"/>
      <c r="N73" s="624"/>
      <c r="O73" s="624"/>
      <c r="P73" s="624"/>
      <c r="Q73" s="437"/>
      <c r="R73" s="432"/>
    </row>
    <row r="74" spans="1:29" ht="18" customHeight="1" x14ac:dyDescent="0.3">
      <c r="D74" s="623"/>
      <c r="E74" s="1166" t="s">
        <v>989</v>
      </c>
      <c r="F74" s="1165" t="s">
        <v>855</v>
      </c>
      <c r="G74" s="1165"/>
      <c r="H74" s="626">
        <f>DSUM(Datos!$C$152:$O$174,"emisiones",'8. Informe final. Resultados'!E71:J72)/1000</f>
        <v>0</v>
      </c>
      <c r="I74" s="627" t="s">
        <v>853</v>
      </c>
      <c r="J74" s="623"/>
      <c r="K74" s="623"/>
      <c r="L74" s="1166" t="s">
        <v>989</v>
      </c>
      <c r="M74" s="1165" t="s">
        <v>855</v>
      </c>
      <c r="N74" s="1165"/>
      <c r="O74" s="626">
        <f>DSUM(Datos!$C$152:$O$174,"emisiones",'8. Informe final. Resultados'!L71:P72)/1000</f>
        <v>0</v>
      </c>
      <c r="P74" s="627" t="s">
        <v>853</v>
      </c>
      <c r="Q74" s="437"/>
      <c r="R74" s="432"/>
    </row>
    <row r="75" spans="1:29" ht="18" customHeight="1" x14ac:dyDescent="0.3">
      <c r="D75" s="623"/>
      <c r="E75" s="1166"/>
      <c r="F75" s="1165" t="s">
        <v>670</v>
      </c>
      <c r="G75" s="1165"/>
      <c r="H75" s="626">
        <f>DSUM(Datos!$C$429:$P$469,"emisiones",'8. Informe final. Resultados'!E71:J72)/1000</f>
        <v>0</v>
      </c>
      <c r="I75" s="627" t="s">
        <v>853</v>
      </c>
      <c r="J75" s="623"/>
      <c r="K75" s="623"/>
      <c r="L75" s="1166"/>
      <c r="M75" s="1165" t="s">
        <v>670</v>
      </c>
      <c r="N75" s="1165"/>
      <c r="O75" s="626">
        <f>DSUM(Datos!$C$429:$P$469,"emisiones",'8. Informe final. Resultados'!L71:P72)/1000</f>
        <v>0</v>
      </c>
      <c r="P75" s="627" t="s">
        <v>853</v>
      </c>
      <c r="Q75" s="437"/>
      <c r="R75" s="432"/>
    </row>
    <row r="76" spans="1:29" ht="18" customHeight="1" x14ac:dyDescent="0.3">
      <c r="D76" s="623"/>
      <c r="E76" s="1166"/>
      <c r="F76" s="1165" t="s">
        <v>828</v>
      </c>
      <c r="G76" s="1165"/>
      <c r="H76" s="626">
        <f>DSUM(Datos!$C$505:$P$510,"emisiones",'8. Informe final. Resultados'!E71:J72)/1000</f>
        <v>0</v>
      </c>
      <c r="I76" s="627" t="s">
        <v>853</v>
      </c>
      <c r="J76" s="623"/>
      <c r="K76" s="623"/>
      <c r="L76" s="1166"/>
      <c r="M76" s="1165" t="s">
        <v>828</v>
      </c>
      <c r="N76" s="1165"/>
      <c r="O76" s="626">
        <f>DSUM(Datos!$C$505:$P$510,"emisiones",'8. Informe final. Resultados'!L71:P72)/1000</f>
        <v>0</v>
      </c>
      <c r="P76" s="627" t="s">
        <v>853</v>
      </c>
      <c r="Q76" s="437"/>
      <c r="R76" s="432"/>
    </row>
    <row r="77" spans="1:29" ht="18" customHeight="1" x14ac:dyDescent="0.3">
      <c r="D77" s="623"/>
      <c r="E77" s="1166"/>
      <c r="F77" s="1165" t="s">
        <v>678</v>
      </c>
      <c r="G77" s="1165"/>
      <c r="H77" s="626">
        <f>DSUM(Datos!$C$605:$P$616,"emisiones",'8. Informe final. Resultados'!E71:J72)/1000</f>
        <v>0</v>
      </c>
      <c r="I77" s="627" t="s">
        <v>853</v>
      </c>
      <c r="J77" s="623"/>
      <c r="K77" s="623"/>
      <c r="L77" s="1166"/>
      <c r="M77" s="1165" t="s">
        <v>678</v>
      </c>
      <c r="N77" s="1165"/>
      <c r="O77" s="626">
        <f>DSUM(Datos!$C$605:$P$616,"emisiones",'8. Informe final. Resultados'!L71:P72)/1000</f>
        <v>0</v>
      </c>
      <c r="P77" s="627" t="s">
        <v>853</v>
      </c>
      <c r="Q77" s="437"/>
      <c r="R77" s="432"/>
    </row>
    <row r="78" spans="1:29" ht="18" customHeight="1" x14ac:dyDescent="0.3">
      <c r="D78" s="623"/>
      <c r="E78" s="1166"/>
      <c r="F78" s="1165" t="s">
        <v>839</v>
      </c>
      <c r="G78" s="1165"/>
      <c r="H78" s="626">
        <f>DSUM(Datos!$C$745:$I$775,"emisiones",'8. Informe final. Resultados'!E71:J72)/1000</f>
        <v>0</v>
      </c>
      <c r="I78" s="627" t="s">
        <v>853</v>
      </c>
      <c r="J78" s="623"/>
      <c r="K78" s="623"/>
      <c r="L78" s="1166"/>
      <c r="M78" s="1165" t="s">
        <v>839</v>
      </c>
      <c r="N78" s="1165"/>
      <c r="O78" s="626">
        <f>DSUM(Datos!$C$745:$I$775,"emisiones",'8. Informe final. Resultados'!L71:P72)/1000</f>
        <v>0</v>
      </c>
      <c r="P78" s="627" t="s">
        <v>853</v>
      </c>
      <c r="Q78" s="437"/>
      <c r="R78" s="432"/>
    </row>
    <row r="79" spans="1:29" ht="18" customHeight="1" x14ac:dyDescent="0.3">
      <c r="D79" s="623"/>
      <c r="E79" s="1165" t="s">
        <v>844</v>
      </c>
      <c r="F79" s="1165"/>
      <c r="G79" s="1165"/>
      <c r="H79" s="628">
        <f>SUM(H74:H78)</f>
        <v>0</v>
      </c>
      <c r="I79" s="627" t="s">
        <v>853</v>
      </c>
      <c r="J79" s="623"/>
      <c r="K79" s="623"/>
      <c r="L79" s="1165" t="s">
        <v>844</v>
      </c>
      <c r="M79" s="1165"/>
      <c r="N79" s="1165"/>
      <c r="O79" s="626">
        <f>SUM(O74:O78)</f>
        <v>0</v>
      </c>
      <c r="P79" s="627" t="s">
        <v>853</v>
      </c>
      <c r="Q79" s="437"/>
      <c r="R79" s="432"/>
    </row>
    <row r="80" spans="1:29" ht="6" customHeight="1" x14ac:dyDescent="0.3">
      <c r="D80" s="623"/>
      <c r="E80" s="629"/>
      <c r="F80" s="630"/>
      <c r="G80" s="630"/>
      <c r="H80" s="626"/>
      <c r="I80" s="630"/>
      <c r="J80" s="623"/>
      <c r="K80" s="623"/>
      <c r="L80" s="629"/>
      <c r="M80" s="630"/>
      <c r="N80" s="630"/>
      <c r="O80" s="626"/>
      <c r="P80" s="630"/>
      <c r="Q80" s="437"/>
      <c r="R80" s="432"/>
    </row>
    <row r="81" spans="1:29" ht="18" customHeight="1" x14ac:dyDescent="0.3">
      <c r="D81" s="623"/>
      <c r="E81" s="1166" t="s">
        <v>990</v>
      </c>
      <c r="F81" s="1165" t="s">
        <v>833</v>
      </c>
      <c r="G81" s="1165"/>
      <c r="H81" s="631">
        <f>DSUM(Datos!$C$806:$H$856,"emisiones",'8. Informe final. Resultados'!E71:J72)/1000</f>
        <v>0</v>
      </c>
      <c r="I81" s="632" t="str">
        <f>IF($G$13&lt;2021,"t CO₂","t CO₂e")</f>
        <v>t CO₂e</v>
      </c>
      <c r="J81" s="623"/>
      <c r="K81" s="623"/>
      <c r="L81" s="1166" t="s">
        <v>990</v>
      </c>
      <c r="M81" s="1165" t="s">
        <v>833</v>
      </c>
      <c r="N81" s="1165"/>
      <c r="O81" s="631">
        <f>DSUM(Datos!$C$806:$H$856,"emisiones",'8. Informe final. Resultados'!L71:P72)/1000</f>
        <v>0</v>
      </c>
      <c r="P81" s="632" t="str">
        <f>IF($G$13&lt;2021,"t CO₂","t CO₂e")</f>
        <v>t CO₂e</v>
      </c>
      <c r="Q81" s="437"/>
      <c r="R81" s="432"/>
    </row>
    <row r="82" spans="1:29" ht="18" customHeight="1" x14ac:dyDescent="0.3">
      <c r="D82" s="623"/>
      <c r="E82" s="1166"/>
      <c r="F82" s="1165" t="s">
        <v>834</v>
      </c>
      <c r="G82" s="1165"/>
      <c r="H82" s="631">
        <f>DSUM(Datos!$C$1100:$H$1120,"emisiones",'8. Informe final. Resultados'!E71:J72)/1000</f>
        <v>0</v>
      </c>
      <c r="I82" s="632" t="str">
        <f>IF($G$13&lt;2021,"t CO₂","t CO₂e")</f>
        <v>t CO₂e</v>
      </c>
      <c r="J82" s="623"/>
      <c r="K82" s="623"/>
      <c r="L82" s="1166"/>
      <c r="M82" s="1165" t="s">
        <v>834</v>
      </c>
      <c r="N82" s="1165"/>
      <c r="O82" s="631">
        <f>DSUM(Datos!$C$1100:$H$1120,"emisiones",'8. Informe final. Resultados'!L71:P72)/1000</f>
        <v>0</v>
      </c>
      <c r="P82" s="632" t="str">
        <f>IF($G$13&lt;2021,"t CO₂","t CO₂e")</f>
        <v>t CO₂e</v>
      </c>
      <c r="Q82" s="437"/>
      <c r="R82" s="432"/>
    </row>
    <row r="83" spans="1:29" ht="18" customHeight="1" x14ac:dyDescent="0.3">
      <c r="D83" s="623"/>
      <c r="E83" s="1166"/>
      <c r="F83" s="1165" t="s">
        <v>967</v>
      </c>
      <c r="G83" s="1165"/>
      <c r="H83" s="631">
        <f>DSUM(Datos!$C$1134:$G$1144,"emisiones",'8. Informe final. Resultados'!E71:J72)/1000</f>
        <v>0</v>
      </c>
      <c r="I83" s="632" t="s">
        <v>853</v>
      </c>
      <c r="J83" s="623"/>
      <c r="K83" s="623"/>
      <c r="L83" s="1166"/>
      <c r="M83" s="1165" t="s">
        <v>967</v>
      </c>
      <c r="N83" s="1165"/>
      <c r="O83" s="631">
        <f>DSUM(Datos!$C$1134:$G$1144,"emisiones",'8. Informe final. Resultados'!L71:P72)/1000</f>
        <v>0</v>
      </c>
      <c r="P83" s="632" t="s">
        <v>853</v>
      </c>
      <c r="Q83" s="437"/>
      <c r="R83" s="432"/>
    </row>
    <row r="84" spans="1:29" ht="18" customHeight="1" x14ac:dyDescent="0.3">
      <c r="D84" s="623"/>
      <c r="E84" s="1165" t="s">
        <v>968</v>
      </c>
      <c r="F84" s="1165"/>
      <c r="G84" s="1165"/>
      <c r="H84" s="633">
        <f>SUM(H81:H83)</f>
        <v>0</v>
      </c>
      <c r="I84" s="632" t="str">
        <f t="shared" ref="I84" si="2">IF($G$13&lt;2021,"t CO₂","t CO₂e")</f>
        <v>t CO₂e</v>
      </c>
      <c r="J84" s="623"/>
      <c r="K84" s="623"/>
      <c r="L84" s="1165" t="s">
        <v>968</v>
      </c>
      <c r="M84" s="1165"/>
      <c r="N84" s="1165"/>
      <c r="O84" s="633">
        <f>SUM(O81:O83)</f>
        <v>0</v>
      </c>
      <c r="P84" s="632" t="str">
        <f t="shared" ref="P84" si="3">IF($G$13&lt;2021,"t CO₂","t CO₂e")</f>
        <v>t CO₂e</v>
      </c>
      <c r="Q84" s="437"/>
      <c r="R84" s="432"/>
    </row>
    <row r="85" spans="1:29" ht="5.25" customHeight="1" x14ac:dyDescent="0.3">
      <c r="D85" s="623"/>
      <c r="E85" s="629"/>
      <c r="F85" s="629"/>
      <c r="G85" s="629"/>
      <c r="H85" s="628"/>
      <c r="I85" s="629"/>
      <c r="J85" s="623"/>
      <c r="K85" s="623"/>
      <c r="L85" s="629"/>
      <c r="M85" s="629"/>
      <c r="N85" s="629"/>
      <c r="O85" s="628"/>
      <c r="P85" s="629"/>
      <c r="Q85" s="437"/>
      <c r="R85" s="432"/>
    </row>
    <row r="86" spans="1:29" ht="18" customHeight="1" x14ac:dyDescent="0.3">
      <c r="D86" s="623"/>
      <c r="E86" s="629" t="s">
        <v>497</v>
      </c>
      <c r="F86" s="1165"/>
      <c r="G86" s="1165"/>
      <c r="H86" s="628">
        <f>IF(ISNUMBER(SUM(H79+H84)),SUM(SUM(H84+H79)),"")</f>
        <v>0</v>
      </c>
      <c r="I86" s="634" t="s">
        <v>853</v>
      </c>
      <c r="J86" s="623"/>
      <c r="K86" s="623"/>
      <c r="L86" s="629" t="s">
        <v>497</v>
      </c>
      <c r="M86" s="1165"/>
      <c r="N86" s="1165"/>
      <c r="O86" s="628">
        <f>IF(ISNUMBER(SUM(O79+O84)),SUM(SUM(O84+O79)),"")</f>
        <v>0</v>
      </c>
      <c r="P86" s="635" t="s">
        <v>853</v>
      </c>
      <c r="Q86" s="437"/>
      <c r="R86" s="432"/>
    </row>
    <row r="87" spans="1:29" ht="18" customHeight="1" x14ac:dyDescent="0.3">
      <c r="D87" s="623"/>
      <c r="E87" s="623" t="s">
        <v>155</v>
      </c>
      <c r="F87" s="623"/>
      <c r="G87" s="624"/>
      <c r="H87" s="624"/>
      <c r="I87" s="624"/>
      <c r="J87" s="623"/>
      <c r="K87" s="623"/>
      <c r="L87" s="623" t="s">
        <v>155</v>
      </c>
      <c r="M87" s="623"/>
      <c r="N87" s="624"/>
      <c r="O87" s="624"/>
      <c r="P87" s="624"/>
      <c r="Q87" s="437"/>
      <c r="R87" s="432"/>
    </row>
    <row r="88" spans="1:29" s="433" customFormat="1" ht="18" customHeight="1" x14ac:dyDescent="0.3">
      <c r="A88" s="487"/>
      <c r="B88" s="497"/>
      <c r="D88" s="625"/>
      <c r="E88" s="1167" t="e">
        <f>Datos!$E$1219</f>
        <v>#N/A</v>
      </c>
      <c r="F88" s="1167"/>
      <c r="G88" s="1167"/>
      <c r="H88" s="1167"/>
      <c r="I88" s="1167"/>
      <c r="J88" s="1167"/>
      <c r="K88" s="625"/>
      <c r="L88" s="1167" t="e">
        <f>Datos!$E$1220</f>
        <v>#N/A</v>
      </c>
      <c r="M88" s="1167"/>
      <c r="N88" s="1167"/>
      <c r="O88" s="1167"/>
      <c r="P88" s="1167"/>
      <c r="Q88" s="435"/>
      <c r="R88" s="436"/>
      <c r="S88" s="434"/>
      <c r="T88" s="361"/>
      <c r="U88" s="434"/>
      <c r="V88" s="434"/>
      <c r="W88" s="434"/>
      <c r="X88" s="434"/>
      <c r="Y88" s="434"/>
      <c r="Z88" s="434"/>
      <c r="AA88" s="434"/>
      <c r="AB88" s="434"/>
      <c r="AC88" s="434"/>
    </row>
    <row r="89" spans="1:29" ht="9.75" customHeight="1" x14ac:dyDescent="0.3">
      <c r="D89" s="623"/>
      <c r="E89" s="623"/>
      <c r="F89" s="623"/>
      <c r="G89" s="624"/>
      <c r="H89" s="624"/>
      <c r="I89" s="624"/>
      <c r="J89" s="623"/>
      <c r="K89" s="623"/>
      <c r="L89" s="623"/>
      <c r="M89" s="623"/>
      <c r="N89" s="624"/>
      <c r="O89" s="624"/>
      <c r="P89" s="624"/>
      <c r="Q89" s="437"/>
      <c r="R89" s="432"/>
    </row>
    <row r="90" spans="1:29" ht="18" customHeight="1" x14ac:dyDescent="0.3">
      <c r="D90" s="623"/>
      <c r="E90" s="1166" t="s">
        <v>989</v>
      </c>
      <c r="F90" s="1165" t="s">
        <v>855</v>
      </c>
      <c r="G90" s="1165"/>
      <c r="H90" s="626">
        <f>DSUM(Datos!$C$152:$O$174,"emisiones",'8. Informe final. Resultados'!E87:J88)/1000</f>
        <v>0</v>
      </c>
      <c r="I90" s="627" t="s">
        <v>853</v>
      </c>
      <c r="J90" s="623"/>
      <c r="K90" s="623"/>
      <c r="L90" s="1166" t="s">
        <v>989</v>
      </c>
      <c r="M90" s="1165" t="s">
        <v>855</v>
      </c>
      <c r="N90" s="1165"/>
      <c r="O90" s="626">
        <f>DSUM(Datos!$C$152:$O$174,"emisiones",'8. Informe final. Resultados'!L87:P88)/1000</f>
        <v>0</v>
      </c>
      <c r="P90" s="627" t="s">
        <v>853</v>
      </c>
      <c r="Q90" s="437"/>
      <c r="R90" s="432"/>
    </row>
    <row r="91" spans="1:29" ht="18" customHeight="1" x14ac:dyDescent="0.3">
      <c r="D91" s="623"/>
      <c r="E91" s="1166"/>
      <c r="F91" s="1165" t="s">
        <v>670</v>
      </c>
      <c r="G91" s="1165"/>
      <c r="H91" s="626">
        <f>DSUM(Datos!$C$429:$P$469,"emisiones",'8. Informe final. Resultados'!E87:J88)/1000</f>
        <v>0</v>
      </c>
      <c r="I91" s="627" t="s">
        <v>853</v>
      </c>
      <c r="J91" s="623"/>
      <c r="K91" s="623"/>
      <c r="L91" s="1166"/>
      <c r="M91" s="1165" t="s">
        <v>670</v>
      </c>
      <c r="N91" s="1165"/>
      <c r="O91" s="626">
        <f>DSUM(Datos!$C$429:$P$469,"emisiones",'8. Informe final. Resultados'!L87:P88)/1000</f>
        <v>0</v>
      </c>
      <c r="P91" s="627" t="s">
        <v>853</v>
      </c>
      <c r="Q91" s="437"/>
      <c r="R91" s="432"/>
    </row>
    <row r="92" spans="1:29" ht="18" customHeight="1" x14ac:dyDescent="0.3">
      <c r="D92" s="623"/>
      <c r="E92" s="1166"/>
      <c r="F92" s="1165" t="s">
        <v>828</v>
      </c>
      <c r="G92" s="1165"/>
      <c r="H92" s="626">
        <f>DSUM(Datos!$C$505:$P$510,"emisiones",'8. Informe final. Resultados'!E87:J88)/1000</f>
        <v>0</v>
      </c>
      <c r="I92" s="627" t="s">
        <v>853</v>
      </c>
      <c r="J92" s="623"/>
      <c r="K92" s="623"/>
      <c r="L92" s="1166"/>
      <c r="M92" s="1165" t="s">
        <v>828</v>
      </c>
      <c r="N92" s="1165"/>
      <c r="O92" s="626">
        <f>DSUM(Datos!$C$505:$P$510,"emisiones",'8. Informe final. Resultados'!L87:P88)/1000</f>
        <v>0</v>
      </c>
      <c r="P92" s="627" t="s">
        <v>853</v>
      </c>
      <c r="Q92" s="437"/>
      <c r="R92" s="432"/>
    </row>
    <row r="93" spans="1:29" ht="18" customHeight="1" x14ac:dyDescent="0.3">
      <c r="D93" s="623"/>
      <c r="E93" s="1166"/>
      <c r="F93" s="1165" t="s">
        <v>678</v>
      </c>
      <c r="G93" s="1165"/>
      <c r="H93" s="626">
        <f>DSUM(Datos!$C$605:$P$616,"emisiones",'8. Informe final. Resultados'!E87:J88)/1000</f>
        <v>0</v>
      </c>
      <c r="I93" s="627" t="s">
        <v>853</v>
      </c>
      <c r="J93" s="623"/>
      <c r="K93" s="623"/>
      <c r="L93" s="1166"/>
      <c r="M93" s="1165" t="s">
        <v>678</v>
      </c>
      <c r="N93" s="1165"/>
      <c r="O93" s="626">
        <f>DSUM(Datos!$C$605:$P$616,"emisiones",'8. Informe final. Resultados'!L87:P88)/1000</f>
        <v>0</v>
      </c>
      <c r="P93" s="627" t="s">
        <v>853</v>
      </c>
      <c r="Q93" s="437"/>
      <c r="R93" s="432"/>
    </row>
    <row r="94" spans="1:29" ht="18" customHeight="1" x14ac:dyDescent="0.3">
      <c r="D94" s="623"/>
      <c r="E94" s="1166"/>
      <c r="F94" s="1165" t="s">
        <v>839</v>
      </c>
      <c r="G94" s="1165"/>
      <c r="H94" s="626">
        <f>DSUM(Datos!$C$745:$I$775,"emisiones",'8. Informe final. Resultados'!E87:J88)/1000</f>
        <v>0</v>
      </c>
      <c r="I94" s="627" t="s">
        <v>853</v>
      </c>
      <c r="J94" s="623"/>
      <c r="K94" s="623"/>
      <c r="L94" s="1166"/>
      <c r="M94" s="1165" t="s">
        <v>839</v>
      </c>
      <c r="N94" s="1165"/>
      <c r="O94" s="626">
        <f>DSUM(Datos!$C$745:$I$775,"emisiones",'8. Informe final. Resultados'!L87:P88)/1000</f>
        <v>0</v>
      </c>
      <c r="P94" s="627" t="s">
        <v>853</v>
      </c>
      <c r="Q94" s="437"/>
      <c r="R94" s="432"/>
    </row>
    <row r="95" spans="1:29" ht="18" customHeight="1" x14ac:dyDescent="0.3">
      <c r="D95" s="623"/>
      <c r="E95" s="1165" t="s">
        <v>844</v>
      </c>
      <c r="F95" s="1165"/>
      <c r="G95" s="1165"/>
      <c r="H95" s="626">
        <f>SUM(H90:H94)</f>
        <v>0</v>
      </c>
      <c r="I95" s="627" t="s">
        <v>853</v>
      </c>
      <c r="J95" s="623"/>
      <c r="K95" s="623"/>
      <c r="L95" s="1165" t="s">
        <v>844</v>
      </c>
      <c r="M95" s="1165"/>
      <c r="N95" s="1165"/>
      <c r="O95" s="626">
        <f>SUM(O90:O94)</f>
        <v>0</v>
      </c>
      <c r="P95" s="627" t="s">
        <v>853</v>
      </c>
      <c r="Q95" s="437"/>
      <c r="R95" s="432"/>
    </row>
    <row r="96" spans="1:29" ht="6" customHeight="1" x14ac:dyDescent="0.3">
      <c r="D96" s="623"/>
      <c r="E96" s="629"/>
      <c r="F96" s="630"/>
      <c r="G96" s="630"/>
      <c r="H96" s="626"/>
      <c r="I96" s="630"/>
      <c r="J96" s="623"/>
      <c r="K96" s="623"/>
      <c r="L96" s="629"/>
      <c r="M96" s="630"/>
      <c r="N96" s="630"/>
      <c r="O96" s="626"/>
      <c r="P96" s="630"/>
      <c r="Q96" s="437"/>
      <c r="R96" s="432"/>
    </row>
    <row r="97" spans="1:29" ht="18" customHeight="1" x14ac:dyDescent="0.3">
      <c r="D97" s="623"/>
      <c r="E97" s="1166" t="s">
        <v>990</v>
      </c>
      <c r="F97" s="1165" t="s">
        <v>833</v>
      </c>
      <c r="G97" s="1165"/>
      <c r="H97" s="631">
        <f>DSUM(Datos!$C$806:$H$856,"emisiones",'8. Informe final. Resultados'!E87:J88)/1000</f>
        <v>0</v>
      </c>
      <c r="I97" s="632" t="str">
        <f>IF($G$13&lt;2021,"t CO₂","t CO₂e")</f>
        <v>t CO₂e</v>
      </c>
      <c r="J97" s="623"/>
      <c r="K97" s="623"/>
      <c r="L97" s="1166" t="s">
        <v>990</v>
      </c>
      <c r="M97" s="1165" t="s">
        <v>833</v>
      </c>
      <c r="N97" s="1165"/>
      <c r="O97" s="631">
        <f>DSUM(Datos!$C$806:$H$856,"emisiones",'8. Informe final. Resultados'!L87:P88)/1000</f>
        <v>0</v>
      </c>
      <c r="P97" s="632" t="str">
        <f>IF($G$13&lt;2021,"t CO₂","t CO₂e")</f>
        <v>t CO₂e</v>
      </c>
      <c r="Q97" s="437"/>
      <c r="R97" s="432"/>
    </row>
    <row r="98" spans="1:29" ht="18" customHeight="1" x14ac:dyDescent="0.3">
      <c r="D98" s="623"/>
      <c r="E98" s="1166"/>
      <c r="F98" s="1165" t="s">
        <v>834</v>
      </c>
      <c r="G98" s="1165"/>
      <c r="H98" s="631">
        <f>DSUM(Datos!$C$1100:$H$1120,"emisiones",'8. Informe final. Resultados'!E87:J88)/1000</f>
        <v>0</v>
      </c>
      <c r="I98" s="632" t="str">
        <f>IF($G$13&lt;2021,"t CO₂","t CO₂e")</f>
        <v>t CO₂e</v>
      </c>
      <c r="J98" s="623"/>
      <c r="K98" s="623"/>
      <c r="L98" s="1166"/>
      <c r="M98" s="1165" t="s">
        <v>834</v>
      </c>
      <c r="N98" s="1165"/>
      <c r="O98" s="631">
        <f>DSUM(Datos!$C$1100:$H$1120,"emisiones",'8. Informe final. Resultados'!L87:P88)/1000</f>
        <v>0</v>
      </c>
      <c r="P98" s="632" t="str">
        <f>IF($G$13&lt;2021,"t CO₂","t CO₂e")</f>
        <v>t CO₂e</v>
      </c>
      <c r="Q98" s="437"/>
      <c r="R98" s="432"/>
    </row>
    <row r="99" spans="1:29" ht="18" customHeight="1" x14ac:dyDescent="0.3">
      <c r="D99" s="623"/>
      <c r="E99" s="1166"/>
      <c r="F99" s="1165" t="s">
        <v>967</v>
      </c>
      <c r="G99" s="1165"/>
      <c r="H99" s="631">
        <f>DSUM(Datos!$C$1134:$G$1144,"emisiones",'8. Informe final. Resultados'!E87:J88)/1000</f>
        <v>0</v>
      </c>
      <c r="I99" s="632" t="s">
        <v>853</v>
      </c>
      <c r="J99" s="623"/>
      <c r="K99" s="623"/>
      <c r="L99" s="1166"/>
      <c r="M99" s="1165" t="s">
        <v>967</v>
      </c>
      <c r="N99" s="1165"/>
      <c r="O99" s="631">
        <f>DSUM(Datos!$C$1134:$G$1144,"emisiones",'8. Informe final. Resultados'!L87:P88)/1000</f>
        <v>0</v>
      </c>
      <c r="P99" s="632" t="s">
        <v>853</v>
      </c>
      <c r="Q99" s="437"/>
      <c r="R99" s="432"/>
    </row>
    <row r="100" spans="1:29" ht="18" customHeight="1" x14ac:dyDescent="0.3">
      <c r="D100" s="623"/>
      <c r="E100" s="1165" t="s">
        <v>968</v>
      </c>
      <c r="F100" s="1165"/>
      <c r="G100" s="1165"/>
      <c r="H100" s="633">
        <f>SUM(H97:H99)</f>
        <v>0</v>
      </c>
      <c r="I100" s="632" t="str">
        <f t="shared" ref="I100" si="4">IF($G$13&lt;2021,"t CO₂","t CO₂e")</f>
        <v>t CO₂e</v>
      </c>
      <c r="J100" s="623"/>
      <c r="K100" s="623"/>
      <c r="L100" s="1165" t="s">
        <v>968</v>
      </c>
      <c r="M100" s="1165"/>
      <c r="N100" s="1165"/>
      <c r="O100" s="633">
        <f>SUM(O97:O99)</f>
        <v>0</v>
      </c>
      <c r="P100" s="632" t="str">
        <f t="shared" ref="P100" si="5">IF($G$13&lt;2021,"t CO₂","t CO₂e")</f>
        <v>t CO₂e</v>
      </c>
      <c r="Q100" s="437"/>
      <c r="R100" s="432"/>
    </row>
    <row r="101" spans="1:29" ht="5.25" customHeight="1" x14ac:dyDescent="0.3">
      <c r="D101" s="623"/>
      <c r="E101" s="629"/>
      <c r="F101" s="629"/>
      <c r="G101" s="629"/>
      <c r="H101" s="628"/>
      <c r="I101" s="629"/>
      <c r="J101" s="623"/>
      <c r="K101" s="623"/>
      <c r="L101" s="629"/>
      <c r="M101" s="629"/>
      <c r="N101" s="629"/>
      <c r="O101" s="628"/>
      <c r="P101" s="629"/>
      <c r="Q101" s="437"/>
      <c r="R101" s="432"/>
    </row>
    <row r="102" spans="1:29" ht="18" customHeight="1" x14ac:dyDescent="0.3">
      <c r="D102" s="623"/>
      <c r="E102" s="629" t="s">
        <v>497</v>
      </c>
      <c r="F102" s="1165"/>
      <c r="G102" s="1165"/>
      <c r="H102" s="628">
        <f>IF(ISNUMBER(SUM(H95+H100)),SUM(SUM(H100+H95)),"")</f>
        <v>0</v>
      </c>
      <c r="I102" s="634" t="s">
        <v>853</v>
      </c>
      <c r="J102" s="623"/>
      <c r="K102" s="623"/>
      <c r="L102" s="629" t="s">
        <v>497</v>
      </c>
      <c r="M102" s="1165"/>
      <c r="N102" s="1165"/>
      <c r="O102" s="628">
        <f>IF(ISNUMBER(SUM(O95+O100)),SUM(SUM(O100+O95)),"")</f>
        <v>0</v>
      </c>
      <c r="P102" s="635" t="s">
        <v>853</v>
      </c>
      <c r="Q102" s="437"/>
      <c r="R102" s="432"/>
    </row>
    <row r="103" spans="1:29" ht="18" customHeight="1" x14ac:dyDescent="0.3">
      <c r="A103" s="488"/>
      <c r="B103" s="498"/>
      <c r="C103" s="439"/>
      <c r="D103" s="624"/>
      <c r="E103" s="623" t="s">
        <v>155</v>
      </c>
      <c r="F103" s="623"/>
      <c r="G103" s="624"/>
      <c r="H103" s="624"/>
      <c r="I103" s="624"/>
      <c r="J103" s="623"/>
      <c r="K103" s="623"/>
      <c r="L103" s="623" t="s">
        <v>155</v>
      </c>
      <c r="M103" s="623"/>
      <c r="N103" s="624"/>
      <c r="O103" s="624"/>
      <c r="P103" s="624"/>
      <c r="Q103" s="437"/>
      <c r="R103" s="432"/>
    </row>
    <row r="104" spans="1:29" s="433" customFormat="1" ht="18" customHeight="1" x14ac:dyDescent="0.3">
      <c r="A104" s="487"/>
      <c r="B104" s="497"/>
      <c r="C104" s="440"/>
      <c r="D104" s="625"/>
      <c r="E104" s="1167" t="e">
        <f>Datos!$E$1221</f>
        <v>#N/A</v>
      </c>
      <c r="F104" s="1167"/>
      <c r="G104" s="1167"/>
      <c r="H104" s="1167"/>
      <c r="I104" s="1167"/>
      <c r="J104" s="1167"/>
      <c r="K104" s="625"/>
      <c r="L104" s="1167" t="e">
        <f>Datos!$E$1222</f>
        <v>#N/A</v>
      </c>
      <c r="M104" s="1167"/>
      <c r="N104" s="1167"/>
      <c r="O104" s="1167"/>
      <c r="P104" s="1167"/>
      <c r="Q104" s="435"/>
      <c r="R104" s="436"/>
      <c r="S104" s="434"/>
      <c r="T104" s="361"/>
      <c r="U104" s="434"/>
      <c r="V104" s="434"/>
      <c r="W104" s="434"/>
      <c r="X104" s="434"/>
      <c r="Y104" s="434"/>
      <c r="Z104" s="434"/>
      <c r="AA104" s="434"/>
      <c r="AB104" s="434"/>
      <c r="AC104" s="434"/>
    </row>
    <row r="105" spans="1:29" ht="9.75" customHeight="1" x14ac:dyDescent="0.3">
      <c r="A105" s="488"/>
      <c r="B105" s="498"/>
      <c r="C105" s="428"/>
      <c r="D105" s="624"/>
      <c r="E105" s="623" t="e">
        <f>E104</f>
        <v>#N/A</v>
      </c>
      <c r="F105" s="623"/>
      <c r="G105" s="624"/>
      <c r="H105" s="624"/>
      <c r="I105" s="624"/>
      <c r="J105" s="623"/>
      <c r="K105" s="623"/>
      <c r="L105" s="623"/>
      <c r="M105" s="623"/>
      <c r="N105" s="624"/>
      <c r="O105" s="624"/>
      <c r="P105" s="624"/>
      <c r="Q105" s="437"/>
      <c r="R105" s="432"/>
    </row>
    <row r="106" spans="1:29" ht="18" customHeight="1" x14ac:dyDescent="0.3">
      <c r="D106" s="623"/>
      <c r="E106" s="1166" t="s">
        <v>989</v>
      </c>
      <c r="F106" s="1165" t="s">
        <v>855</v>
      </c>
      <c r="G106" s="1165"/>
      <c r="H106" s="626">
        <f>DSUM(Datos!$C$152:$O$174,"emisiones",'8. Informe final. Resultados'!E103:J104)/1000</f>
        <v>0</v>
      </c>
      <c r="I106" s="627" t="s">
        <v>853</v>
      </c>
      <c r="J106" s="623"/>
      <c r="K106" s="623"/>
      <c r="L106" s="1166" t="s">
        <v>989</v>
      </c>
      <c r="M106" s="1165" t="s">
        <v>855</v>
      </c>
      <c r="N106" s="1165"/>
      <c r="O106" s="626">
        <f>DSUM(Datos!$C$152:$O$174,"emisiones",'8. Informe final. Resultados'!L103:P104)/1000</f>
        <v>0</v>
      </c>
      <c r="P106" s="627" t="s">
        <v>853</v>
      </c>
      <c r="Q106" s="437"/>
      <c r="R106" s="432"/>
    </row>
    <row r="107" spans="1:29" ht="18" customHeight="1" x14ac:dyDescent="0.3">
      <c r="D107" s="623"/>
      <c r="E107" s="1166"/>
      <c r="F107" s="1165" t="s">
        <v>670</v>
      </c>
      <c r="G107" s="1165"/>
      <c r="H107" s="626">
        <f>DSUM(Datos!$C$429:$P$469,"emisiones",'8. Informe final. Resultados'!E103:J104)/1000</f>
        <v>0</v>
      </c>
      <c r="I107" s="627" t="s">
        <v>853</v>
      </c>
      <c r="J107" s="623"/>
      <c r="K107" s="623"/>
      <c r="L107" s="1166"/>
      <c r="M107" s="1165" t="s">
        <v>670</v>
      </c>
      <c r="N107" s="1165"/>
      <c r="O107" s="626">
        <f>DSUM(Datos!$C$429:$P$469,"emisiones",'8. Informe final. Resultados'!L103:P104)/1000</f>
        <v>0</v>
      </c>
      <c r="P107" s="627" t="s">
        <v>853</v>
      </c>
      <c r="Q107" s="437"/>
      <c r="R107" s="432"/>
    </row>
    <row r="108" spans="1:29" ht="18" customHeight="1" x14ac:dyDescent="0.3">
      <c r="D108" s="623"/>
      <c r="E108" s="1166"/>
      <c r="F108" s="1165" t="s">
        <v>828</v>
      </c>
      <c r="G108" s="1165"/>
      <c r="H108" s="626">
        <f>DSUM(Datos!$C$505:$P$510,"emisiones",'8. Informe final. Resultados'!E103:J104)/1000</f>
        <v>0</v>
      </c>
      <c r="I108" s="627" t="s">
        <v>853</v>
      </c>
      <c r="J108" s="623"/>
      <c r="K108" s="623"/>
      <c r="L108" s="1166"/>
      <c r="M108" s="1165" t="s">
        <v>828</v>
      </c>
      <c r="N108" s="1165"/>
      <c r="O108" s="626">
        <f>DSUM(Datos!$C$505:$P$510,"emisiones",'8. Informe final. Resultados'!L103:P104)/1000</f>
        <v>0</v>
      </c>
      <c r="P108" s="627" t="s">
        <v>853</v>
      </c>
      <c r="Q108" s="437"/>
      <c r="R108" s="432"/>
    </row>
    <row r="109" spans="1:29" ht="18" customHeight="1" x14ac:dyDescent="0.3">
      <c r="D109" s="623"/>
      <c r="E109" s="1166"/>
      <c r="F109" s="1165" t="s">
        <v>678</v>
      </c>
      <c r="G109" s="1165"/>
      <c r="H109" s="626">
        <f>DSUM(Datos!$C$605:$P$616,"emisiones",'8. Informe final. Resultados'!E103:J104)/1000</f>
        <v>0</v>
      </c>
      <c r="I109" s="627" t="s">
        <v>853</v>
      </c>
      <c r="J109" s="623"/>
      <c r="K109" s="623"/>
      <c r="L109" s="1166"/>
      <c r="M109" s="1165" t="s">
        <v>678</v>
      </c>
      <c r="N109" s="1165"/>
      <c r="O109" s="626">
        <f>DSUM(Datos!$C$605:$P$616,"emisiones",'8. Informe final. Resultados'!L103:P104)/1000</f>
        <v>0</v>
      </c>
      <c r="P109" s="627" t="s">
        <v>853</v>
      </c>
      <c r="Q109" s="437"/>
      <c r="R109" s="432"/>
    </row>
    <row r="110" spans="1:29" ht="18" customHeight="1" x14ac:dyDescent="0.3">
      <c r="D110" s="623"/>
      <c r="E110" s="1166"/>
      <c r="F110" s="1165" t="s">
        <v>839</v>
      </c>
      <c r="G110" s="1165"/>
      <c r="H110" s="626">
        <f>DSUM(Datos!$C$745:$I$775,"emisiones",'8. Informe final. Resultados'!E103:J104)/1000</f>
        <v>0</v>
      </c>
      <c r="I110" s="627" t="s">
        <v>853</v>
      </c>
      <c r="J110" s="623"/>
      <c r="K110" s="623"/>
      <c r="L110" s="1166"/>
      <c r="M110" s="1165" t="s">
        <v>839</v>
      </c>
      <c r="N110" s="1165"/>
      <c r="O110" s="626">
        <f>DSUM(Datos!$C$745:$I$775,"emisiones",'8. Informe final. Resultados'!L103:P104)/1000</f>
        <v>0</v>
      </c>
      <c r="P110" s="627" t="s">
        <v>853</v>
      </c>
      <c r="Q110" s="437"/>
      <c r="R110" s="432"/>
    </row>
    <row r="111" spans="1:29" ht="18" customHeight="1" x14ac:dyDescent="0.3">
      <c r="D111" s="623"/>
      <c r="E111" s="1165" t="s">
        <v>844</v>
      </c>
      <c r="F111" s="1165"/>
      <c r="G111" s="1165"/>
      <c r="H111" s="626">
        <f>SUM(H106:H110)</f>
        <v>0</v>
      </c>
      <c r="I111" s="627" t="s">
        <v>853</v>
      </c>
      <c r="J111" s="623"/>
      <c r="K111" s="623"/>
      <c r="L111" s="1165" t="s">
        <v>844</v>
      </c>
      <c r="M111" s="1165"/>
      <c r="N111" s="1165"/>
      <c r="O111" s="626">
        <f>SUM(O106:O110)</f>
        <v>0</v>
      </c>
      <c r="P111" s="627" t="s">
        <v>853</v>
      </c>
      <c r="Q111" s="437"/>
      <c r="R111" s="432"/>
    </row>
    <row r="112" spans="1:29" ht="6" customHeight="1" x14ac:dyDescent="0.3">
      <c r="D112" s="623"/>
      <c r="E112" s="629"/>
      <c r="F112" s="630"/>
      <c r="G112" s="630"/>
      <c r="H112" s="626"/>
      <c r="I112" s="630"/>
      <c r="J112" s="623"/>
      <c r="K112" s="623"/>
      <c r="L112" s="629"/>
      <c r="M112" s="630"/>
      <c r="N112" s="630"/>
      <c r="O112" s="626"/>
      <c r="P112" s="630"/>
      <c r="Q112" s="437"/>
      <c r="R112" s="432"/>
    </row>
    <row r="113" spans="1:29" ht="18" customHeight="1" x14ac:dyDescent="0.3">
      <c r="D113" s="623"/>
      <c r="E113" s="1166" t="s">
        <v>990</v>
      </c>
      <c r="F113" s="1165" t="s">
        <v>833</v>
      </c>
      <c r="G113" s="1165"/>
      <c r="H113" s="631">
        <f>DSUM(Datos!$C$806:$H$856,"emisiones",'8. Informe final. Resultados'!E103:J104)/1000</f>
        <v>0</v>
      </c>
      <c r="I113" s="632" t="str">
        <f>IF($G$13&lt;2021,"t CO₂","t CO₂e")</f>
        <v>t CO₂e</v>
      </c>
      <c r="J113" s="623"/>
      <c r="K113" s="623"/>
      <c r="L113" s="1166" t="s">
        <v>990</v>
      </c>
      <c r="M113" s="1165" t="s">
        <v>833</v>
      </c>
      <c r="N113" s="1165"/>
      <c r="O113" s="631">
        <f>DSUM(Datos!$C$806:$H$856,"emisiones",'8. Informe final. Resultados'!L103:P104)/1000</f>
        <v>0</v>
      </c>
      <c r="P113" s="632" t="str">
        <f>IF($G$13&lt;2021,"t CO₂","t CO₂e")</f>
        <v>t CO₂e</v>
      </c>
      <c r="Q113" s="437"/>
      <c r="R113" s="432"/>
    </row>
    <row r="114" spans="1:29" ht="18" customHeight="1" x14ac:dyDescent="0.3">
      <c r="D114" s="623"/>
      <c r="E114" s="1166"/>
      <c r="F114" s="1165" t="s">
        <v>834</v>
      </c>
      <c r="G114" s="1165"/>
      <c r="H114" s="631">
        <f>DSUM(Datos!$C$1100:$H$1120,"emisiones",'8. Informe final. Resultados'!E103:J104)/1000</f>
        <v>0</v>
      </c>
      <c r="I114" s="632" t="str">
        <f>IF($G$13&lt;2021,"t CO₂","t CO₂e")</f>
        <v>t CO₂e</v>
      </c>
      <c r="J114" s="623"/>
      <c r="K114" s="623"/>
      <c r="L114" s="1166"/>
      <c r="M114" s="1165" t="s">
        <v>834</v>
      </c>
      <c r="N114" s="1165"/>
      <c r="O114" s="631">
        <f>DSUM(Datos!$C$1100:$H$1120,"emisiones",'8. Informe final. Resultados'!L103:P104)/1000</f>
        <v>0</v>
      </c>
      <c r="P114" s="632" t="str">
        <f>IF($G$13&lt;2021,"t CO₂","t CO₂e")</f>
        <v>t CO₂e</v>
      </c>
      <c r="Q114" s="437"/>
      <c r="R114" s="432"/>
    </row>
    <row r="115" spans="1:29" ht="18" customHeight="1" x14ac:dyDescent="0.3">
      <c r="D115" s="623"/>
      <c r="E115" s="1166"/>
      <c r="F115" s="1165" t="s">
        <v>967</v>
      </c>
      <c r="G115" s="1165"/>
      <c r="H115" s="631">
        <f>DSUM(Datos!$C$1134:$G$1144,"emisiones",'8. Informe final. Resultados'!E103:J104)/1000</f>
        <v>0</v>
      </c>
      <c r="I115" s="632" t="s">
        <v>853</v>
      </c>
      <c r="J115" s="623"/>
      <c r="K115" s="623"/>
      <c r="L115" s="1166"/>
      <c r="M115" s="1165" t="s">
        <v>967</v>
      </c>
      <c r="N115" s="1165"/>
      <c r="O115" s="631">
        <f>DSUM(Datos!$C$1134:$G$1144,"emisiones",'8. Informe final. Resultados'!L103:P104)/1000</f>
        <v>0</v>
      </c>
      <c r="P115" s="632" t="s">
        <v>853</v>
      </c>
      <c r="Q115" s="437"/>
      <c r="R115" s="432"/>
    </row>
    <row r="116" spans="1:29" ht="18" customHeight="1" x14ac:dyDescent="0.3">
      <c r="D116" s="623"/>
      <c r="E116" s="1165" t="s">
        <v>968</v>
      </c>
      <c r="F116" s="1165"/>
      <c r="G116" s="1165"/>
      <c r="H116" s="633">
        <f>SUM(H113:H115)</f>
        <v>0</v>
      </c>
      <c r="I116" s="632" t="str">
        <f t="shared" ref="I116" si="6">IF($G$13&lt;2021,"t CO₂","t CO₂e")</f>
        <v>t CO₂e</v>
      </c>
      <c r="J116" s="623"/>
      <c r="K116" s="623"/>
      <c r="L116" s="1165" t="s">
        <v>968</v>
      </c>
      <c r="M116" s="1165"/>
      <c r="N116" s="1165"/>
      <c r="O116" s="633">
        <f>SUM(O113:O115)</f>
        <v>0</v>
      </c>
      <c r="P116" s="632" t="str">
        <f t="shared" ref="P116" si="7">IF($G$13&lt;2021,"t CO₂","t CO₂e")</f>
        <v>t CO₂e</v>
      </c>
      <c r="Q116" s="437"/>
      <c r="R116" s="432"/>
    </row>
    <row r="117" spans="1:29" ht="5.25" customHeight="1" x14ac:dyDescent="0.3">
      <c r="D117" s="623"/>
      <c r="E117" s="629"/>
      <c r="F117" s="629"/>
      <c r="G117" s="629"/>
      <c r="H117" s="628"/>
      <c r="I117" s="629"/>
      <c r="J117" s="623"/>
      <c r="K117" s="623"/>
      <c r="L117" s="629"/>
      <c r="M117" s="629"/>
      <c r="N117" s="629"/>
      <c r="O117" s="628"/>
      <c r="P117" s="629"/>
      <c r="Q117" s="437"/>
      <c r="R117" s="432"/>
    </row>
    <row r="118" spans="1:29" ht="18" customHeight="1" x14ac:dyDescent="0.3">
      <c r="D118" s="623"/>
      <c r="E118" s="629" t="s">
        <v>497</v>
      </c>
      <c r="F118" s="1165"/>
      <c r="G118" s="1165"/>
      <c r="H118" s="628">
        <f>IF(ISNUMBER(SUM(H111+H116)),SUM(SUM(H116+H111)),"")</f>
        <v>0</v>
      </c>
      <c r="I118" s="634" t="s">
        <v>853</v>
      </c>
      <c r="J118" s="623"/>
      <c r="K118" s="623"/>
      <c r="L118" s="629" t="s">
        <v>497</v>
      </c>
      <c r="M118" s="1165"/>
      <c r="N118" s="1165"/>
      <c r="O118" s="628">
        <f>IF(ISNUMBER(SUM(O111+O116)),SUM(SUM(O116+O111)),"")</f>
        <v>0</v>
      </c>
      <c r="P118" s="635" t="s">
        <v>853</v>
      </c>
      <c r="Q118" s="437"/>
      <c r="R118" s="432"/>
    </row>
    <row r="119" spans="1:29" ht="18" customHeight="1" x14ac:dyDescent="0.3">
      <c r="A119" s="488"/>
      <c r="B119" s="498"/>
      <c r="C119" s="431"/>
      <c r="D119" s="624"/>
      <c r="E119" s="623" t="s">
        <v>155</v>
      </c>
      <c r="F119" s="623"/>
      <c r="G119" s="624"/>
      <c r="H119" s="624"/>
      <c r="I119" s="624"/>
      <c r="J119" s="623"/>
      <c r="K119" s="623"/>
      <c r="L119" s="623" t="s">
        <v>155</v>
      </c>
      <c r="M119" s="623"/>
      <c r="N119" s="624"/>
      <c r="O119" s="624"/>
      <c r="P119" s="624"/>
      <c r="Q119" s="437"/>
      <c r="R119" s="432"/>
    </row>
    <row r="120" spans="1:29" s="433" customFormat="1" ht="18" customHeight="1" x14ac:dyDescent="0.3">
      <c r="A120" s="487"/>
      <c r="B120" s="497"/>
      <c r="C120" s="438"/>
      <c r="D120" s="625"/>
      <c r="E120" s="1167" t="e">
        <f>Datos!$E$1223</f>
        <v>#N/A</v>
      </c>
      <c r="F120" s="1167"/>
      <c r="G120" s="1167"/>
      <c r="H120" s="1167"/>
      <c r="I120" s="1167"/>
      <c r="J120" s="1167"/>
      <c r="K120" s="625"/>
      <c r="L120" s="1167" t="e">
        <f>Datos!$E$1224</f>
        <v>#N/A</v>
      </c>
      <c r="M120" s="1167"/>
      <c r="N120" s="1167"/>
      <c r="O120" s="1167"/>
      <c r="P120" s="1167"/>
      <c r="Q120" s="435"/>
      <c r="R120" s="432"/>
      <c r="S120" s="434"/>
      <c r="T120" s="361"/>
      <c r="U120" s="434"/>
      <c r="V120" s="434"/>
      <c r="W120" s="434"/>
      <c r="X120" s="434"/>
      <c r="Y120" s="434"/>
      <c r="Z120" s="434"/>
      <c r="AA120" s="434"/>
      <c r="AB120" s="434"/>
      <c r="AC120" s="434"/>
    </row>
    <row r="121" spans="1:29" ht="9.75" customHeight="1" x14ac:dyDescent="0.3">
      <c r="A121" s="488"/>
      <c r="B121" s="498"/>
      <c r="C121" s="431"/>
      <c r="D121" s="624"/>
      <c r="E121" s="623"/>
      <c r="F121" s="623"/>
      <c r="G121" s="624"/>
      <c r="H121" s="624"/>
      <c r="I121" s="624"/>
      <c r="J121" s="623"/>
      <c r="K121" s="623"/>
      <c r="L121" s="623"/>
      <c r="M121" s="623"/>
      <c r="N121" s="624"/>
      <c r="O121" s="624"/>
      <c r="P121" s="624"/>
      <c r="Q121" s="437"/>
      <c r="R121" s="432"/>
    </row>
    <row r="122" spans="1:29" ht="18" customHeight="1" x14ac:dyDescent="0.3">
      <c r="D122" s="623"/>
      <c r="E122" s="1166" t="s">
        <v>989</v>
      </c>
      <c r="F122" s="1165" t="s">
        <v>855</v>
      </c>
      <c r="G122" s="1165"/>
      <c r="H122" s="626">
        <f>DSUM(Datos!$C$152:$O$174,"emisiones",'8. Informe final. Resultados'!E119:J120)/1000</f>
        <v>0</v>
      </c>
      <c r="I122" s="627" t="s">
        <v>853</v>
      </c>
      <c r="J122" s="623"/>
      <c r="K122" s="623"/>
      <c r="L122" s="1166" t="s">
        <v>989</v>
      </c>
      <c r="M122" s="1165" t="s">
        <v>855</v>
      </c>
      <c r="N122" s="1165"/>
      <c r="O122" s="626">
        <f>DSUM(Datos!$C$152:$O$174,"emisiones",'8. Informe final. Resultados'!L119:P120)/1000</f>
        <v>0</v>
      </c>
      <c r="P122" s="627" t="s">
        <v>853</v>
      </c>
      <c r="Q122" s="437"/>
      <c r="R122" s="432"/>
    </row>
    <row r="123" spans="1:29" ht="18" customHeight="1" x14ac:dyDescent="0.3">
      <c r="D123" s="623"/>
      <c r="E123" s="1166"/>
      <c r="F123" s="1165" t="s">
        <v>670</v>
      </c>
      <c r="G123" s="1165"/>
      <c r="H123" s="626">
        <f>DSUM(Datos!$C$429:$P$469,"emisiones",'8. Informe final. Resultados'!E119:J120)/1000</f>
        <v>0</v>
      </c>
      <c r="I123" s="627" t="s">
        <v>853</v>
      </c>
      <c r="J123" s="623"/>
      <c r="K123" s="623"/>
      <c r="L123" s="1166"/>
      <c r="M123" s="1165" t="s">
        <v>670</v>
      </c>
      <c r="N123" s="1165"/>
      <c r="O123" s="626">
        <f>DSUM(Datos!$C$429:$P$469,"emisiones",'8. Informe final. Resultados'!L119:P120)/1000</f>
        <v>0</v>
      </c>
      <c r="P123" s="627" t="s">
        <v>853</v>
      </c>
      <c r="Q123" s="437"/>
      <c r="R123" s="432"/>
    </row>
    <row r="124" spans="1:29" ht="18" customHeight="1" x14ac:dyDescent="0.3">
      <c r="D124" s="623"/>
      <c r="E124" s="1166"/>
      <c r="F124" s="1165" t="s">
        <v>828</v>
      </c>
      <c r="G124" s="1165"/>
      <c r="H124" s="626">
        <f>DSUM(Datos!$C$505:$P$510,"emisiones",'8. Informe final. Resultados'!E119:J120)/1000</f>
        <v>0</v>
      </c>
      <c r="I124" s="627" t="s">
        <v>853</v>
      </c>
      <c r="J124" s="623"/>
      <c r="K124" s="623"/>
      <c r="L124" s="1166"/>
      <c r="M124" s="1165" t="s">
        <v>828</v>
      </c>
      <c r="N124" s="1165"/>
      <c r="O124" s="626">
        <f>DSUM(Datos!$C$505:$P$510,"emisiones",'8. Informe final. Resultados'!L119:P120)/1000</f>
        <v>0</v>
      </c>
      <c r="P124" s="627" t="s">
        <v>853</v>
      </c>
      <c r="Q124" s="437"/>
      <c r="R124" s="432"/>
    </row>
    <row r="125" spans="1:29" ht="18" customHeight="1" x14ac:dyDescent="0.3">
      <c r="D125" s="623"/>
      <c r="E125" s="1166"/>
      <c r="F125" s="1165" t="s">
        <v>678</v>
      </c>
      <c r="G125" s="1165"/>
      <c r="H125" s="626">
        <f>DSUM(Datos!$C$605:$P$616,"emisiones",'8. Informe final. Resultados'!E119:J120)/1000</f>
        <v>0</v>
      </c>
      <c r="I125" s="627" t="s">
        <v>853</v>
      </c>
      <c r="J125" s="623"/>
      <c r="K125" s="623"/>
      <c r="L125" s="1166"/>
      <c r="M125" s="1165" t="s">
        <v>678</v>
      </c>
      <c r="N125" s="1165"/>
      <c r="O125" s="626">
        <f>DSUM(Datos!$C$605:$P$616,"emisiones",'8. Informe final. Resultados'!L119:P120)/1000</f>
        <v>0</v>
      </c>
      <c r="P125" s="627" t="s">
        <v>853</v>
      </c>
      <c r="Q125" s="437"/>
      <c r="R125" s="432"/>
    </row>
    <row r="126" spans="1:29" ht="18" customHeight="1" x14ac:dyDescent="0.3">
      <c r="D126" s="623"/>
      <c r="E126" s="1166"/>
      <c r="F126" s="1165" t="s">
        <v>839</v>
      </c>
      <c r="G126" s="1165"/>
      <c r="H126" s="626">
        <f>DSUM(Datos!$C$745:$I$775,"emisiones",'8. Informe final. Resultados'!E119:J120)/1000</f>
        <v>0</v>
      </c>
      <c r="I126" s="627" t="s">
        <v>853</v>
      </c>
      <c r="J126" s="623"/>
      <c r="K126" s="623"/>
      <c r="L126" s="1166"/>
      <c r="M126" s="1165" t="s">
        <v>839</v>
      </c>
      <c r="N126" s="1165"/>
      <c r="O126" s="626">
        <f>DSUM(Datos!$C$745:$I$775,"emisiones",'8. Informe final. Resultados'!L119:P120)/1000</f>
        <v>0</v>
      </c>
      <c r="P126" s="627" t="s">
        <v>853</v>
      </c>
      <c r="Q126" s="437"/>
      <c r="R126" s="432"/>
    </row>
    <row r="127" spans="1:29" ht="18" customHeight="1" x14ac:dyDescent="0.3">
      <c r="D127" s="623"/>
      <c r="E127" s="1165" t="s">
        <v>844</v>
      </c>
      <c r="F127" s="1165"/>
      <c r="G127" s="1165"/>
      <c r="H127" s="626">
        <f>SUM(H122:H126)</f>
        <v>0</v>
      </c>
      <c r="I127" s="627" t="s">
        <v>853</v>
      </c>
      <c r="J127" s="623"/>
      <c r="K127" s="623"/>
      <c r="L127" s="1165" t="s">
        <v>844</v>
      </c>
      <c r="M127" s="1165"/>
      <c r="N127" s="1165"/>
      <c r="O127" s="626">
        <f>SUM(O122:O126)</f>
        <v>0</v>
      </c>
      <c r="P127" s="627" t="s">
        <v>853</v>
      </c>
      <c r="Q127" s="437"/>
      <c r="R127" s="432"/>
    </row>
    <row r="128" spans="1:29" ht="6" customHeight="1" x14ac:dyDescent="0.3">
      <c r="D128" s="623"/>
      <c r="E128" s="629"/>
      <c r="F128" s="630"/>
      <c r="G128" s="630"/>
      <c r="H128" s="626"/>
      <c r="I128" s="630"/>
      <c r="J128" s="623"/>
      <c r="K128" s="623"/>
      <c r="L128" s="629"/>
      <c r="M128" s="630"/>
      <c r="N128" s="630"/>
      <c r="O128" s="626"/>
      <c r="P128" s="630"/>
      <c r="Q128" s="437"/>
      <c r="R128" s="432"/>
    </row>
    <row r="129" spans="1:29" ht="18" customHeight="1" x14ac:dyDescent="0.3">
      <c r="D129" s="623"/>
      <c r="E129" s="1166" t="s">
        <v>990</v>
      </c>
      <c r="F129" s="1165" t="s">
        <v>833</v>
      </c>
      <c r="G129" s="1165"/>
      <c r="H129" s="631">
        <f>DSUM(Datos!$C$806:$H$856,"emisiones",'8. Informe final. Resultados'!E119:J120)/1000</f>
        <v>0</v>
      </c>
      <c r="I129" s="632" t="str">
        <f>IF($G$13&lt;2021,"t CO₂","t CO₂e")</f>
        <v>t CO₂e</v>
      </c>
      <c r="J129" s="623"/>
      <c r="K129" s="623"/>
      <c r="L129" s="1166" t="s">
        <v>990</v>
      </c>
      <c r="M129" s="1165" t="s">
        <v>833</v>
      </c>
      <c r="N129" s="1165"/>
      <c r="O129" s="631">
        <f>DSUM(Datos!$C$806:$H$856,"emisiones",'8. Informe final. Resultados'!L119:P120)/1000</f>
        <v>0</v>
      </c>
      <c r="P129" s="632" t="str">
        <f>IF($G$13&lt;2021,"t CO₂","t CO₂e")</f>
        <v>t CO₂e</v>
      </c>
      <c r="Q129" s="437"/>
      <c r="R129" s="432"/>
    </row>
    <row r="130" spans="1:29" ht="18" customHeight="1" x14ac:dyDescent="0.3">
      <c r="D130" s="623"/>
      <c r="E130" s="1166"/>
      <c r="F130" s="1165" t="s">
        <v>834</v>
      </c>
      <c r="G130" s="1165"/>
      <c r="H130" s="631">
        <f>DSUM(Datos!$C$1100:$H$1120,"emisiones",'8. Informe final. Resultados'!E119:J120)/1000</f>
        <v>0</v>
      </c>
      <c r="I130" s="632" t="str">
        <f>IF($G$13&lt;2021,"t CO₂","t CO₂e")</f>
        <v>t CO₂e</v>
      </c>
      <c r="J130" s="623"/>
      <c r="K130" s="623"/>
      <c r="L130" s="1166"/>
      <c r="M130" s="1165" t="s">
        <v>834</v>
      </c>
      <c r="N130" s="1165"/>
      <c r="O130" s="631">
        <f>DSUM(Datos!$C$1100:$H$1120,"emisiones",'8. Informe final. Resultados'!L119:P120)/1000</f>
        <v>0</v>
      </c>
      <c r="P130" s="632" t="str">
        <f>IF($G$13&lt;2021,"t CO₂","t CO₂e")</f>
        <v>t CO₂e</v>
      </c>
      <c r="Q130" s="437"/>
      <c r="R130" s="432"/>
    </row>
    <row r="131" spans="1:29" ht="18" customHeight="1" x14ac:dyDescent="0.3">
      <c r="D131" s="623"/>
      <c r="E131" s="1166"/>
      <c r="F131" s="1165" t="s">
        <v>967</v>
      </c>
      <c r="G131" s="1165"/>
      <c r="H131" s="631">
        <f>DSUM(Datos!$C$1134:$G$1144,"emisiones",'8. Informe final. Resultados'!E119:J120)/1000</f>
        <v>0</v>
      </c>
      <c r="I131" s="632" t="s">
        <v>853</v>
      </c>
      <c r="J131" s="623"/>
      <c r="K131" s="623"/>
      <c r="L131" s="1166"/>
      <c r="M131" s="1165" t="s">
        <v>967</v>
      </c>
      <c r="N131" s="1165"/>
      <c r="O131" s="631">
        <f>DSUM(Datos!$C$1134:$G$1144,"emisiones",'8. Informe final. Resultados'!L119:P120)/1000</f>
        <v>0</v>
      </c>
      <c r="P131" s="632" t="s">
        <v>853</v>
      </c>
      <c r="Q131" s="437"/>
      <c r="R131" s="432"/>
    </row>
    <row r="132" spans="1:29" ht="18" customHeight="1" x14ac:dyDescent="0.3">
      <c r="D132" s="623"/>
      <c r="E132" s="1165" t="s">
        <v>968</v>
      </c>
      <c r="F132" s="1165"/>
      <c r="G132" s="1165"/>
      <c r="H132" s="633">
        <f>SUM(H129:H131)</f>
        <v>0</v>
      </c>
      <c r="I132" s="632" t="str">
        <f t="shared" ref="I132" si="8">IF($G$13&lt;2021,"t CO₂","t CO₂e")</f>
        <v>t CO₂e</v>
      </c>
      <c r="J132" s="623"/>
      <c r="K132" s="623"/>
      <c r="L132" s="1165" t="s">
        <v>968</v>
      </c>
      <c r="M132" s="1165"/>
      <c r="N132" s="1165"/>
      <c r="O132" s="633">
        <f>SUM(O129:O131)</f>
        <v>0</v>
      </c>
      <c r="P132" s="632" t="str">
        <f t="shared" ref="P132" si="9">IF($G$13&lt;2021,"t CO₂","t CO₂e")</f>
        <v>t CO₂e</v>
      </c>
      <c r="Q132" s="437"/>
      <c r="R132" s="432"/>
    </row>
    <row r="133" spans="1:29" ht="5.25" customHeight="1" x14ac:dyDescent="0.3">
      <c r="D133" s="623"/>
      <c r="E133" s="629"/>
      <c r="F133" s="629"/>
      <c r="G133" s="629"/>
      <c r="H133" s="628"/>
      <c r="I133" s="629"/>
      <c r="J133" s="623"/>
      <c r="K133" s="623"/>
      <c r="L133" s="629"/>
      <c r="M133" s="629"/>
      <c r="N133" s="629"/>
      <c r="O133" s="628"/>
      <c r="P133" s="629"/>
      <c r="Q133" s="437"/>
      <c r="R133" s="432"/>
    </row>
    <row r="134" spans="1:29" ht="18" customHeight="1" x14ac:dyDescent="0.3">
      <c r="D134" s="623"/>
      <c r="E134" s="629" t="s">
        <v>497</v>
      </c>
      <c r="F134" s="1165"/>
      <c r="G134" s="1165"/>
      <c r="H134" s="628">
        <f>IF(ISNUMBER(SUM(H127+H132)),SUM(SUM(H132+H127)),"")</f>
        <v>0</v>
      </c>
      <c r="I134" s="634" t="s">
        <v>853</v>
      </c>
      <c r="J134" s="623"/>
      <c r="K134" s="623"/>
      <c r="L134" s="629" t="s">
        <v>497</v>
      </c>
      <c r="M134" s="1165"/>
      <c r="N134" s="1165"/>
      <c r="O134" s="628">
        <f>IF(ISNUMBER(SUM(O127+O132)),SUM(SUM(O132+O127)),"")</f>
        <v>0</v>
      </c>
      <c r="P134" s="635" t="s">
        <v>853</v>
      </c>
      <c r="Q134" s="437"/>
      <c r="R134" s="432"/>
    </row>
    <row r="135" spans="1:29" s="432" customFormat="1" ht="18" customHeight="1" x14ac:dyDescent="0.3">
      <c r="A135" s="372"/>
      <c r="B135" s="492"/>
      <c r="C135" s="431"/>
      <c r="D135" s="624"/>
      <c r="E135" s="623" t="s">
        <v>155</v>
      </c>
      <c r="F135" s="623"/>
      <c r="G135" s="624"/>
      <c r="H135" s="624"/>
      <c r="I135" s="624"/>
      <c r="J135" s="623"/>
      <c r="K135" s="623"/>
      <c r="L135" s="623" t="s">
        <v>155</v>
      </c>
      <c r="M135" s="623"/>
      <c r="N135" s="624"/>
      <c r="O135" s="624"/>
      <c r="P135" s="624"/>
      <c r="Q135" s="437"/>
      <c r="S135" s="361"/>
      <c r="T135" s="361"/>
      <c r="U135" s="361"/>
      <c r="V135" s="361"/>
      <c r="W135" s="361"/>
      <c r="X135" s="361"/>
      <c r="Y135" s="361"/>
      <c r="Z135" s="361"/>
      <c r="AA135" s="361"/>
      <c r="AB135" s="361"/>
      <c r="AC135" s="361"/>
    </row>
    <row r="136" spans="1:29" s="432" customFormat="1" ht="18" customHeight="1" x14ac:dyDescent="0.3">
      <c r="A136" s="372"/>
      <c r="B136" s="492"/>
      <c r="C136" s="431"/>
      <c r="D136" s="624"/>
      <c r="E136" s="1167" t="e">
        <f>Datos!$E$1225</f>
        <v>#N/A</v>
      </c>
      <c r="F136" s="1167"/>
      <c r="G136" s="1167"/>
      <c r="H136" s="1167"/>
      <c r="I136" s="1167"/>
      <c r="J136" s="1167"/>
      <c r="K136" s="625"/>
      <c r="L136" s="1167" t="e">
        <f>Datos!$E$1226</f>
        <v>#N/A</v>
      </c>
      <c r="M136" s="1167"/>
      <c r="N136" s="1167"/>
      <c r="O136" s="1167"/>
      <c r="P136" s="1167"/>
      <c r="Q136" s="435"/>
      <c r="S136" s="361"/>
      <c r="T136" s="361"/>
      <c r="U136" s="361"/>
      <c r="V136" s="361"/>
      <c r="W136" s="361"/>
      <c r="X136" s="361"/>
      <c r="Y136" s="361"/>
      <c r="Z136" s="361"/>
      <c r="AA136" s="361"/>
      <c r="AB136" s="361"/>
      <c r="AC136" s="361"/>
    </row>
    <row r="137" spans="1:29" s="432" customFormat="1" ht="9.75" customHeight="1" x14ac:dyDescent="0.3">
      <c r="A137" s="372"/>
      <c r="B137" s="492"/>
      <c r="C137" s="431"/>
      <c r="D137" s="624"/>
      <c r="E137" s="623"/>
      <c r="F137" s="623"/>
      <c r="G137" s="624"/>
      <c r="H137" s="624"/>
      <c r="I137" s="624"/>
      <c r="J137" s="623"/>
      <c r="K137" s="623"/>
      <c r="L137" s="623"/>
      <c r="M137" s="623"/>
      <c r="N137" s="624"/>
      <c r="O137" s="624"/>
      <c r="P137" s="624"/>
      <c r="Q137" s="437"/>
      <c r="S137" s="361"/>
      <c r="T137" s="361"/>
      <c r="U137" s="361"/>
      <c r="V137" s="361"/>
      <c r="W137" s="361"/>
      <c r="X137" s="361"/>
      <c r="Y137" s="361"/>
      <c r="Z137" s="361"/>
      <c r="AA137" s="361"/>
      <c r="AB137" s="361"/>
      <c r="AC137" s="361"/>
    </row>
    <row r="138" spans="1:29" ht="18" customHeight="1" x14ac:dyDescent="0.3">
      <c r="D138" s="623"/>
      <c r="E138" s="1166" t="s">
        <v>989</v>
      </c>
      <c r="F138" s="1165" t="s">
        <v>855</v>
      </c>
      <c r="G138" s="1165"/>
      <c r="H138" s="626">
        <f>DSUM(Datos!$C$152:$O$174,"emisiones",'8. Informe final. Resultados'!E135:J136)/1000</f>
        <v>0</v>
      </c>
      <c r="I138" s="627" t="s">
        <v>853</v>
      </c>
      <c r="J138" s="623"/>
      <c r="K138" s="623"/>
      <c r="L138" s="1166" t="s">
        <v>989</v>
      </c>
      <c r="M138" s="1165" t="s">
        <v>855</v>
      </c>
      <c r="N138" s="1165"/>
      <c r="O138" s="626">
        <f>DSUM(Datos!$C$152:$O$174,"emisiones",'8. Informe final. Resultados'!L135:P136)/1000</f>
        <v>0</v>
      </c>
      <c r="P138" s="627" t="s">
        <v>853</v>
      </c>
      <c r="Q138" s="437"/>
      <c r="R138" s="432"/>
    </row>
    <row r="139" spans="1:29" ht="18" customHeight="1" x14ac:dyDescent="0.3">
      <c r="D139" s="623"/>
      <c r="E139" s="1166"/>
      <c r="F139" s="1165" t="s">
        <v>670</v>
      </c>
      <c r="G139" s="1165"/>
      <c r="H139" s="626">
        <f>DSUM(Datos!$C$429:$P$469,"emisiones",'8. Informe final. Resultados'!E135:J136)/1000</f>
        <v>0</v>
      </c>
      <c r="I139" s="627" t="s">
        <v>853</v>
      </c>
      <c r="J139" s="623"/>
      <c r="K139" s="623"/>
      <c r="L139" s="1166"/>
      <c r="M139" s="1165" t="s">
        <v>670</v>
      </c>
      <c r="N139" s="1165"/>
      <c r="O139" s="626">
        <f>DSUM(Datos!$C$429:$P$469,"emisiones",'8. Informe final. Resultados'!L135:P136)/1000</f>
        <v>0</v>
      </c>
      <c r="P139" s="627" t="s">
        <v>853</v>
      </c>
      <c r="Q139" s="437"/>
      <c r="R139" s="432"/>
    </row>
    <row r="140" spans="1:29" ht="18" customHeight="1" x14ac:dyDescent="0.3">
      <c r="D140" s="623"/>
      <c r="E140" s="1166"/>
      <c r="F140" s="1165" t="s">
        <v>828</v>
      </c>
      <c r="G140" s="1165"/>
      <c r="H140" s="626">
        <f>DSUM(Datos!$C$505:$P$510,"emisiones",'8. Informe final. Resultados'!E135:J136)/1000</f>
        <v>0</v>
      </c>
      <c r="I140" s="627" t="s">
        <v>853</v>
      </c>
      <c r="J140" s="623"/>
      <c r="K140" s="623"/>
      <c r="L140" s="1166"/>
      <c r="M140" s="1165" t="s">
        <v>828</v>
      </c>
      <c r="N140" s="1165"/>
      <c r="O140" s="626">
        <f>DSUM(Datos!$C$505:$P$510,"emisiones",'8. Informe final. Resultados'!L135:P136)/1000</f>
        <v>0</v>
      </c>
      <c r="P140" s="627" t="s">
        <v>853</v>
      </c>
      <c r="Q140" s="437"/>
      <c r="R140" s="432"/>
    </row>
    <row r="141" spans="1:29" ht="18" customHeight="1" x14ac:dyDescent="0.3">
      <c r="D141" s="623"/>
      <c r="E141" s="1166"/>
      <c r="F141" s="1165" t="s">
        <v>678</v>
      </c>
      <c r="G141" s="1165"/>
      <c r="H141" s="626">
        <f>DSUM(Datos!$C$605:$P$616,"emisiones",'8. Informe final. Resultados'!E135:J136)/1000</f>
        <v>0</v>
      </c>
      <c r="I141" s="627" t="s">
        <v>853</v>
      </c>
      <c r="J141" s="623"/>
      <c r="K141" s="623"/>
      <c r="L141" s="1166"/>
      <c r="M141" s="1165" t="s">
        <v>678</v>
      </c>
      <c r="N141" s="1165"/>
      <c r="O141" s="626">
        <f>DSUM(Datos!$C$605:$P$616,"emisiones",'8. Informe final. Resultados'!L135:P136)/1000</f>
        <v>0</v>
      </c>
      <c r="P141" s="627" t="s">
        <v>853</v>
      </c>
      <c r="Q141" s="437"/>
      <c r="R141" s="432"/>
    </row>
    <row r="142" spans="1:29" ht="18" customHeight="1" x14ac:dyDescent="0.3">
      <c r="D142" s="623"/>
      <c r="E142" s="1166"/>
      <c r="F142" s="1165" t="s">
        <v>839</v>
      </c>
      <c r="G142" s="1165"/>
      <c r="H142" s="626">
        <f>DSUM(Datos!$C$745:$I$775,"emisiones",'8. Informe final. Resultados'!E135:J136)/1000</f>
        <v>0</v>
      </c>
      <c r="I142" s="627" t="s">
        <v>853</v>
      </c>
      <c r="J142" s="623"/>
      <c r="K142" s="623"/>
      <c r="L142" s="1166"/>
      <c r="M142" s="1165" t="s">
        <v>839</v>
      </c>
      <c r="N142" s="1165"/>
      <c r="O142" s="626">
        <f>DSUM(Datos!$C$745:$I$775,"emisiones",'8. Informe final. Resultados'!L135:P136)/1000</f>
        <v>0</v>
      </c>
      <c r="P142" s="627" t="s">
        <v>853</v>
      </c>
      <c r="Q142" s="437"/>
      <c r="R142" s="432"/>
    </row>
    <row r="143" spans="1:29" ht="18" customHeight="1" x14ac:dyDescent="0.3">
      <c r="D143" s="623"/>
      <c r="E143" s="1165" t="s">
        <v>844</v>
      </c>
      <c r="F143" s="1165"/>
      <c r="G143" s="1165"/>
      <c r="H143" s="626">
        <f>SUM(H138:H142)</f>
        <v>0</v>
      </c>
      <c r="I143" s="627" t="s">
        <v>853</v>
      </c>
      <c r="J143" s="623"/>
      <c r="K143" s="623"/>
      <c r="L143" s="1165" t="s">
        <v>844</v>
      </c>
      <c r="M143" s="1165"/>
      <c r="N143" s="1165"/>
      <c r="O143" s="626">
        <f>SUM(O138:O142)</f>
        <v>0</v>
      </c>
      <c r="P143" s="627" t="s">
        <v>853</v>
      </c>
      <c r="Q143" s="437"/>
      <c r="R143" s="432"/>
    </row>
    <row r="144" spans="1:29" ht="6" customHeight="1" x14ac:dyDescent="0.3">
      <c r="D144" s="623"/>
      <c r="E144" s="629"/>
      <c r="F144" s="630"/>
      <c r="G144" s="630"/>
      <c r="H144" s="626"/>
      <c r="I144" s="630"/>
      <c r="J144" s="623"/>
      <c r="K144" s="623"/>
      <c r="L144" s="629"/>
      <c r="M144" s="630"/>
      <c r="N144" s="630"/>
      <c r="O144" s="626"/>
      <c r="P144" s="630"/>
      <c r="Q144" s="437"/>
      <c r="R144" s="432"/>
    </row>
    <row r="145" spans="1:29" ht="18" customHeight="1" x14ac:dyDescent="0.3">
      <c r="D145" s="623"/>
      <c r="E145" s="1166" t="s">
        <v>990</v>
      </c>
      <c r="F145" s="1165" t="s">
        <v>833</v>
      </c>
      <c r="G145" s="1165"/>
      <c r="H145" s="631">
        <f>DSUM(Datos!$C$806:$H$856,"emisiones",'8. Informe final. Resultados'!E135:J136)/1000</f>
        <v>0</v>
      </c>
      <c r="I145" s="632" t="str">
        <f>IF($G$13&lt;2021,"t CO₂","t CO₂e")</f>
        <v>t CO₂e</v>
      </c>
      <c r="J145" s="623"/>
      <c r="K145" s="623"/>
      <c r="L145" s="1166" t="s">
        <v>990</v>
      </c>
      <c r="M145" s="1165" t="s">
        <v>833</v>
      </c>
      <c r="N145" s="1165"/>
      <c r="O145" s="631">
        <f>DSUM(Datos!$C$806:$H$856,"emisiones",'8. Informe final. Resultados'!L135:P136)/1000</f>
        <v>0</v>
      </c>
      <c r="P145" s="632" t="str">
        <f>IF($G$13&lt;2021,"t CO₂","t CO₂e")</f>
        <v>t CO₂e</v>
      </c>
      <c r="Q145" s="437"/>
      <c r="R145" s="432"/>
    </row>
    <row r="146" spans="1:29" ht="18" customHeight="1" x14ac:dyDescent="0.3">
      <c r="D146" s="623"/>
      <c r="E146" s="1166"/>
      <c r="F146" s="1165" t="s">
        <v>834</v>
      </c>
      <c r="G146" s="1165"/>
      <c r="H146" s="631">
        <f>DSUM(Datos!$C$1100:$H$1120,"emisiones",'8. Informe final. Resultados'!E135:J136)/1000</f>
        <v>0</v>
      </c>
      <c r="I146" s="632" t="str">
        <f>IF($G$13&lt;2021,"t CO₂","t CO₂e")</f>
        <v>t CO₂e</v>
      </c>
      <c r="J146" s="623"/>
      <c r="K146" s="623"/>
      <c r="L146" s="1166"/>
      <c r="M146" s="1165" t="s">
        <v>834</v>
      </c>
      <c r="N146" s="1165"/>
      <c r="O146" s="631">
        <f>DSUM(Datos!$C$1100:$H$1120,"emisiones",'8. Informe final. Resultados'!L135:P136)/1000</f>
        <v>0</v>
      </c>
      <c r="P146" s="632" t="str">
        <f>IF($G$13&lt;2021,"t CO₂","t CO₂e")</f>
        <v>t CO₂e</v>
      </c>
      <c r="Q146" s="437"/>
      <c r="R146" s="432"/>
    </row>
    <row r="147" spans="1:29" ht="18" customHeight="1" x14ac:dyDescent="0.3">
      <c r="D147" s="623"/>
      <c r="E147" s="1166"/>
      <c r="F147" s="1165" t="s">
        <v>967</v>
      </c>
      <c r="G147" s="1165"/>
      <c r="H147" s="631">
        <f>DSUM(Datos!$C$1134:$G$1144,"emisiones",'8. Informe final. Resultados'!E135:J136)/1000</f>
        <v>0</v>
      </c>
      <c r="I147" s="632" t="s">
        <v>853</v>
      </c>
      <c r="J147" s="623"/>
      <c r="K147" s="623"/>
      <c r="L147" s="1166"/>
      <c r="M147" s="1165" t="s">
        <v>967</v>
      </c>
      <c r="N147" s="1165"/>
      <c r="O147" s="631">
        <f>DSUM(Datos!$C$1134:$G$1144,"emisiones",'8. Informe final. Resultados'!L135:P136)/1000</f>
        <v>0</v>
      </c>
      <c r="P147" s="632" t="s">
        <v>853</v>
      </c>
      <c r="Q147" s="437"/>
      <c r="R147" s="432"/>
    </row>
    <row r="148" spans="1:29" ht="18" customHeight="1" x14ac:dyDescent="0.3">
      <c r="D148" s="623"/>
      <c r="E148" s="1165" t="s">
        <v>968</v>
      </c>
      <c r="F148" s="1165"/>
      <c r="G148" s="1165"/>
      <c r="H148" s="633">
        <f>SUM(H145:H147)</f>
        <v>0</v>
      </c>
      <c r="I148" s="632" t="str">
        <f t="shared" ref="I148" si="10">IF($G$13&lt;2021,"t CO₂","t CO₂e")</f>
        <v>t CO₂e</v>
      </c>
      <c r="J148" s="623"/>
      <c r="K148" s="623"/>
      <c r="L148" s="1165" t="s">
        <v>968</v>
      </c>
      <c r="M148" s="1165"/>
      <c r="N148" s="1165"/>
      <c r="O148" s="633">
        <f>SUM(O145:O147)</f>
        <v>0</v>
      </c>
      <c r="P148" s="632" t="str">
        <f t="shared" ref="P148" si="11">IF($G$13&lt;2021,"t CO₂","t CO₂e")</f>
        <v>t CO₂e</v>
      </c>
      <c r="Q148" s="437"/>
      <c r="R148" s="432"/>
    </row>
    <row r="149" spans="1:29" ht="5.25" customHeight="1" x14ac:dyDescent="0.3">
      <c r="D149" s="623"/>
      <c r="E149" s="629"/>
      <c r="F149" s="629"/>
      <c r="G149" s="629"/>
      <c r="H149" s="628"/>
      <c r="I149" s="629"/>
      <c r="J149" s="623"/>
      <c r="K149" s="623"/>
      <c r="L149" s="629"/>
      <c r="M149" s="629"/>
      <c r="N149" s="629"/>
      <c r="O149" s="628"/>
      <c r="P149" s="629"/>
      <c r="Q149" s="437"/>
      <c r="R149" s="432"/>
    </row>
    <row r="150" spans="1:29" ht="18" customHeight="1" x14ac:dyDescent="0.3">
      <c r="D150" s="623"/>
      <c r="E150" s="629" t="s">
        <v>497</v>
      </c>
      <c r="F150" s="1165"/>
      <c r="G150" s="1165"/>
      <c r="H150" s="628">
        <f>IF(ISNUMBER(SUM(H143+H148)),SUM(SUM(H148+H143)),"")</f>
        <v>0</v>
      </c>
      <c r="I150" s="634" t="s">
        <v>853</v>
      </c>
      <c r="J150" s="623"/>
      <c r="K150" s="623"/>
      <c r="L150" s="629" t="s">
        <v>497</v>
      </c>
      <c r="M150" s="1165"/>
      <c r="N150" s="1165"/>
      <c r="O150" s="628">
        <f>IF(ISNUMBER(SUM(O143+O148)),SUM(SUM(O148+O143)),"")</f>
        <v>0</v>
      </c>
      <c r="P150" s="635" t="s">
        <v>853</v>
      </c>
      <c r="Q150" s="437"/>
      <c r="R150" s="432"/>
    </row>
    <row r="151" spans="1:29" s="432" customFormat="1" ht="18" customHeight="1" x14ac:dyDescent="0.3">
      <c r="A151" s="372"/>
      <c r="B151" s="492"/>
      <c r="C151" s="431"/>
      <c r="D151" s="624"/>
      <c r="E151" s="623" t="s">
        <v>155</v>
      </c>
      <c r="F151" s="623"/>
      <c r="G151" s="624"/>
      <c r="H151" s="624"/>
      <c r="I151" s="624"/>
      <c r="J151" s="623"/>
      <c r="K151" s="623"/>
      <c r="L151" s="623" t="s">
        <v>155</v>
      </c>
      <c r="M151" s="623"/>
      <c r="N151" s="624"/>
      <c r="O151" s="624"/>
      <c r="P151" s="624"/>
      <c r="Q151" s="437"/>
      <c r="S151" s="361"/>
      <c r="T151" s="361"/>
      <c r="U151" s="361"/>
      <c r="V151" s="361"/>
      <c r="W151" s="361"/>
      <c r="X151" s="361"/>
      <c r="Y151" s="361"/>
      <c r="Z151" s="361"/>
      <c r="AA151" s="361"/>
      <c r="AB151" s="361"/>
      <c r="AC151" s="361"/>
    </row>
    <row r="152" spans="1:29" s="432" customFormat="1" ht="18" customHeight="1" x14ac:dyDescent="0.3">
      <c r="A152" s="372"/>
      <c r="B152" s="492"/>
      <c r="C152" s="431"/>
      <c r="D152" s="624"/>
      <c r="E152" s="1167" t="e">
        <f>Datos!$E$1227</f>
        <v>#N/A</v>
      </c>
      <c r="F152" s="1167"/>
      <c r="G152" s="1167"/>
      <c r="H152" s="1167"/>
      <c r="I152" s="1167"/>
      <c r="J152" s="1167"/>
      <c r="K152" s="625"/>
      <c r="L152" s="1167" t="e">
        <f>Datos!$E$1228</f>
        <v>#N/A</v>
      </c>
      <c r="M152" s="1167"/>
      <c r="N152" s="1167"/>
      <c r="O152" s="1167"/>
      <c r="P152" s="1167"/>
      <c r="Q152" s="435"/>
      <c r="S152" s="361"/>
      <c r="T152" s="361"/>
      <c r="U152" s="361"/>
      <c r="V152" s="361"/>
      <c r="W152" s="361"/>
      <c r="X152" s="361"/>
      <c r="Y152" s="361"/>
      <c r="Z152" s="361"/>
      <c r="AA152" s="361"/>
      <c r="AB152" s="361"/>
      <c r="AC152" s="361"/>
    </row>
    <row r="153" spans="1:29" s="432" customFormat="1" ht="9.75" customHeight="1" x14ac:dyDescent="0.3">
      <c r="A153" s="372"/>
      <c r="B153" s="492"/>
      <c r="C153" s="431"/>
      <c r="D153" s="624"/>
      <c r="E153" s="623"/>
      <c r="F153" s="623"/>
      <c r="G153" s="624"/>
      <c r="H153" s="624"/>
      <c r="I153" s="624"/>
      <c r="J153" s="623"/>
      <c r="K153" s="623"/>
      <c r="L153" s="623"/>
      <c r="M153" s="623"/>
      <c r="N153" s="624"/>
      <c r="O153" s="624"/>
      <c r="P153" s="624"/>
      <c r="Q153" s="437"/>
      <c r="S153" s="361"/>
      <c r="T153" s="361"/>
      <c r="U153" s="361"/>
      <c r="V153" s="361"/>
      <c r="W153" s="361"/>
      <c r="X153" s="361"/>
      <c r="Y153" s="361"/>
      <c r="Z153" s="361"/>
      <c r="AA153" s="361"/>
      <c r="AB153" s="361"/>
      <c r="AC153" s="361"/>
    </row>
    <row r="154" spans="1:29" ht="18" customHeight="1" x14ac:dyDescent="0.3">
      <c r="D154" s="623"/>
      <c r="E154" s="1166" t="s">
        <v>989</v>
      </c>
      <c r="F154" s="1165" t="s">
        <v>855</v>
      </c>
      <c r="G154" s="1165"/>
      <c r="H154" s="626">
        <f>DSUM(Datos!$C$152:$O$174,"emisiones",'8. Informe final. Resultados'!E151:J152)/1000</f>
        <v>0</v>
      </c>
      <c r="I154" s="627" t="s">
        <v>853</v>
      </c>
      <c r="J154" s="623"/>
      <c r="K154" s="623"/>
      <c r="L154" s="1166" t="s">
        <v>989</v>
      </c>
      <c r="M154" s="1165" t="s">
        <v>855</v>
      </c>
      <c r="N154" s="1165"/>
      <c r="O154" s="626">
        <f>DSUM(Datos!$C$152:$O$174,"emisiones",'8. Informe final. Resultados'!L151:P152)/1000</f>
        <v>0</v>
      </c>
      <c r="P154" s="627" t="s">
        <v>853</v>
      </c>
      <c r="Q154" s="437"/>
      <c r="R154" s="432"/>
    </row>
    <row r="155" spans="1:29" ht="18" customHeight="1" x14ac:dyDescent="0.3">
      <c r="D155" s="623"/>
      <c r="E155" s="1166"/>
      <c r="F155" s="1165" t="s">
        <v>670</v>
      </c>
      <c r="G155" s="1165"/>
      <c r="H155" s="626">
        <f>DSUM(Datos!$C$429:$P$469,"emisiones",'8. Informe final. Resultados'!E151:J152)/1000</f>
        <v>0</v>
      </c>
      <c r="I155" s="627" t="s">
        <v>853</v>
      </c>
      <c r="J155" s="623"/>
      <c r="K155" s="623"/>
      <c r="L155" s="1166"/>
      <c r="M155" s="1165" t="s">
        <v>670</v>
      </c>
      <c r="N155" s="1165"/>
      <c r="O155" s="626">
        <f>DSUM(Datos!$C$429:$P$469,"emisiones",'8. Informe final. Resultados'!L151:P152)/1000</f>
        <v>0</v>
      </c>
      <c r="P155" s="627" t="s">
        <v>853</v>
      </c>
      <c r="Q155" s="437"/>
      <c r="R155" s="432"/>
    </row>
    <row r="156" spans="1:29" ht="18" customHeight="1" x14ac:dyDescent="0.3">
      <c r="D156" s="623"/>
      <c r="E156" s="1166"/>
      <c r="F156" s="1165" t="s">
        <v>828</v>
      </c>
      <c r="G156" s="1165"/>
      <c r="H156" s="626">
        <f>DSUM(Datos!$C$505:$P$510,"emisiones",'8. Informe final. Resultados'!E151:J152)/1000</f>
        <v>0</v>
      </c>
      <c r="I156" s="627" t="s">
        <v>853</v>
      </c>
      <c r="J156" s="623"/>
      <c r="K156" s="623"/>
      <c r="L156" s="1166"/>
      <c r="M156" s="1165" t="s">
        <v>828</v>
      </c>
      <c r="N156" s="1165"/>
      <c r="O156" s="626">
        <f>DSUM(Datos!$C$505:$P$510,"emisiones",'8. Informe final. Resultados'!L151:P152)/1000</f>
        <v>0</v>
      </c>
      <c r="P156" s="627" t="s">
        <v>853</v>
      </c>
      <c r="Q156" s="437"/>
      <c r="R156" s="432"/>
    </row>
    <row r="157" spans="1:29" ht="18" customHeight="1" x14ac:dyDescent="0.3">
      <c r="D157" s="623"/>
      <c r="E157" s="1166"/>
      <c r="F157" s="1165" t="s">
        <v>678</v>
      </c>
      <c r="G157" s="1165"/>
      <c r="H157" s="626">
        <f>DSUM(Datos!$C$605:$P$616,"emisiones",'8. Informe final. Resultados'!E151:J152)/1000</f>
        <v>0</v>
      </c>
      <c r="I157" s="627" t="s">
        <v>853</v>
      </c>
      <c r="J157" s="623"/>
      <c r="K157" s="623"/>
      <c r="L157" s="1166"/>
      <c r="M157" s="1165" t="s">
        <v>678</v>
      </c>
      <c r="N157" s="1165"/>
      <c r="O157" s="626">
        <f>DSUM(Datos!$C$605:$P$616,"emisiones",'8. Informe final. Resultados'!L151:P152)/1000</f>
        <v>0</v>
      </c>
      <c r="P157" s="627" t="s">
        <v>853</v>
      </c>
      <c r="Q157" s="437"/>
      <c r="R157" s="432"/>
    </row>
    <row r="158" spans="1:29" ht="18" customHeight="1" x14ac:dyDescent="0.3">
      <c r="D158" s="623"/>
      <c r="E158" s="1166"/>
      <c r="F158" s="1165" t="s">
        <v>839</v>
      </c>
      <c r="G158" s="1165"/>
      <c r="H158" s="626">
        <f>DSUM(Datos!$C$745:$I$775,"emisiones",'8. Informe final. Resultados'!E151:J152)/1000</f>
        <v>0</v>
      </c>
      <c r="I158" s="627" t="s">
        <v>853</v>
      </c>
      <c r="J158" s="623"/>
      <c r="K158" s="623"/>
      <c r="L158" s="1166"/>
      <c r="M158" s="1165" t="s">
        <v>839</v>
      </c>
      <c r="N158" s="1165"/>
      <c r="O158" s="626">
        <f>DSUM(Datos!$C$745:$I$775,"emisiones",'8. Informe final. Resultados'!L151:P152)/1000</f>
        <v>0</v>
      </c>
      <c r="P158" s="627" t="s">
        <v>853</v>
      </c>
      <c r="Q158" s="437"/>
      <c r="R158" s="432"/>
    </row>
    <row r="159" spans="1:29" ht="18" customHeight="1" x14ac:dyDescent="0.3">
      <c r="D159" s="623"/>
      <c r="E159" s="1165" t="s">
        <v>844</v>
      </c>
      <c r="F159" s="1165"/>
      <c r="G159" s="1165"/>
      <c r="H159" s="626">
        <f>SUM(H154:H158)</f>
        <v>0</v>
      </c>
      <c r="I159" s="627" t="s">
        <v>853</v>
      </c>
      <c r="J159" s="623"/>
      <c r="K159" s="623"/>
      <c r="L159" s="1165" t="s">
        <v>844</v>
      </c>
      <c r="M159" s="1165"/>
      <c r="N159" s="1165"/>
      <c r="O159" s="626">
        <f>SUM(O154:O158)</f>
        <v>0</v>
      </c>
      <c r="P159" s="627" t="s">
        <v>853</v>
      </c>
      <c r="Q159" s="437"/>
      <c r="R159" s="432"/>
    </row>
    <row r="160" spans="1:29" ht="6" customHeight="1" x14ac:dyDescent="0.3">
      <c r="D160" s="623"/>
      <c r="E160" s="629"/>
      <c r="F160" s="630"/>
      <c r="G160" s="630"/>
      <c r="H160" s="626"/>
      <c r="I160" s="630"/>
      <c r="J160" s="623"/>
      <c r="K160" s="623"/>
      <c r="L160" s="629"/>
      <c r="M160" s="630"/>
      <c r="N160" s="630"/>
      <c r="O160" s="626"/>
      <c r="P160" s="630"/>
      <c r="Q160" s="437"/>
      <c r="R160" s="432"/>
    </row>
    <row r="161" spans="1:29" ht="18" customHeight="1" x14ac:dyDescent="0.3">
      <c r="D161" s="623"/>
      <c r="E161" s="1166" t="s">
        <v>990</v>
      </c>
      <c r="F161" s="1165" t="s">
        <v>833</v>
      </c>
      <c r="G161" s="1165"/>
      <c r="H161" s="631">
        <f>DSUM(Datos!$C$806:$H$856,"emisiones",'8. Informe final. Resultados'!E151:J152)/1000</f>
        <v>0</v>
      </c>
      <c r="I161" s="632" t="str">
        <f>IF($G$13&lt;2021,"t CO₂","t CO₂e")</f>
        <v>t CO₂e</v>
      </c>
      <c r="J161" s="623"/>
      <c r="K161" s="623"/>
      <c r="L161" s="1166" t="s">
        <v>990</v>
      </c>
      <c r="M161" s="1165" t="s">
        <v>833</v>
      </c>
      <c r="N161" s="1165"/>
      <c r="O161" s="631">
        <f>DSUM(Datos!$C$806:$H$856,"emisiones",'8. Informe final. Resultados'!L151:P152)/1000</f>
        <v>0</v>
      </c>
      <c r="P161" s="632" t="str">
        <f>IF($G$13&lt;2021,"t CO₂","t CO₂e")</f>
        <v>t CO₂e</v>
      </c>
      <c r="Q161" s="437"/>
      <c r="R161" s="432"/>
    </row>
    <row r="162" spans="1:29" ht="18" customHeight="1" x14ac:dyDescent="0.3">
      <c r="D162" s="623"/>
      <c r="E162" s="1166"/>
      <c r="F162" s="1165" t="s">
        <v>834</v>
      </c>
      <c r="G162" s="1165"/>
      <c r="H162" s="631">
        <f>DSUM(Datos!$C$1100:$H$1120,"emisiones",'8. Informe final. Resultados'!E151:J152)/1000</f>
        <v>0</v>
      </c>
      <c r="I162" s="632" t="str">
        <f>IF($G$13&lt;2021,"t CO₂","t CO₂e")</f>
        <v>t CO₂e</v>
      </c>
      <c r="J162" s="623"/>
      <c r="K162" s="623"/>
      <c r="L162" s="1166"/>
      <c r="M162" s="1165" t="s">
        <v>834</v>
      </c>
      <c r="N162" s="1165"/>
      <c r="O162" s="631">
        <f>DSUM(Datos!$C$1100:$H$1120,"emisiones",'8. Informe final. Resultados'!L151:P152)/1000</f>
        <v>0</v>
      </c>
      <c r="P162" s="632" t="str">
        <f>IF($G$13&lt;2021,"t CO₂","t CO₂e")</f>
        <v>t CO₂e</v>
      </c>
      <c r="Q162" s="437"/>
      <c r="R162" s="432"/>
    </row>
    <row r="163" spans="1:29" ht="18" customHeight="1" x14ac:dyDescent="0.3">
      <c r="D163" s="623"/>
      <c r="E163" s="1166"/>
      <c r="F163" s="1165" t="s">
        <v>967</v>
      </c>
      <c r="G163" s="1165"/>
      <c r="H163" s="631">
        <f>DSUM(Datos!$C$1134:$G$1144,"emisiones",'8. Informe final. Resultados'!E151:J152)/1000</f>
        <v>0</v>
      </c>
      <c r="I163" s="632" t="s">
        <v>853</v>
      </c>
      <c r="J163" s="623"/>
      <c r="K163" s="623"/>
      <c r="L163" s="1166"/>
      <c r="M163" s="1165" t="s">
        <v>967</v>
      </c>
      <c r="N163" s="1165"/>
      <c r="O163" s="631">
        <f>DSUM(Datos!$C$1134:$G$1144,"emisiones",'8. Informe final. Resultados'!L151:P152)/1000</f>
        <v>0</v>
      </c>
      <c r="P163" s="632" t="s">
        <v>853</v>
      </c>
      <c r="Q163" s="437"/>
      <c r="R163" s="432"/>
    </row>
    <row r="164" spans="1:29" ht="18" customHeight="1" x14ac:dyDescent="0.3">
      <c r="D164" s="623"/>
      <c r="E164" s="1165" t="s">
        <v>968</v>
      </c>
      <c r="F164" s="1165"/>
      <c r="G164" s="1165"/>
      <c r="H164" s="633">
        <f>SUM(H161:H163)</f>
        <v>0</v>
      </c>
      <c r="I164" s="632" t="str">
        <f t="shared" ref="I164" si="12">IF($G$13&lt;2021,"t CO₂","t CO₂e")</f>
        <v>t CO₂e</v>
      </c>
      <c r="J164" s="623"/>
      <c r="K164" s="623"/>
      <c r="L164" s="1165" t="s">
        <v>968</v>
      </c>
      <c r="M164" s="1165"/>
      <c r="N164" s="1165"/>
      <c r="O164" s="633">
        <f>SUM(O161:O163)</f>
        <v>0</v>
      </c>
      <c r="P164" s="632" t="str">
        <f t="shared" ref="P164" si="13">IF($G$13&lt;2021,"t CO₂","t CO₂e")</f>
        <v>t CO₂e</v>
      </c>
      <c r="Q164" s="437"/>
      <c r="R164" s="432"/>
    </row>
    <row r="165" spans="1:29" ht="5.25" customHeight="1" x14ac:dyDescent="0.3">
      <c r="D165" s="623"/>
      <c r="E165" s="629"/>
      <c r="F165" s="629"/>
      <c r="G165" s="629"/>
      <c r="H165" s="628"/>
      <c r="I165" s="629"/>
      <c r="J165" s="623"/>
      <c r="K165" s="623"/>
      <c r="L165" s="629"/>
      <c r="M165" s="629"/>
      <c r="N165" s="629"/>
      <c r="O165" s="628"/>
      <c r="P165" s="629"/>
      <c r="Q165" s="437"/>
      <c r="R165" s="432"/>
    </row>
    <row r="166" spans="1:29" ht="18" customHeight="1" x14ac:dyDescent="0.3">
      <c r="D166" s="623"/>
      <c r="E166" s="629" t="s">
        <v>497</v>
      </c>
      <c r="F166" s="1165"/>
      <c r="G166" s="1165"/>
      <c r="H166" s="628">
        <f>IF(ISNUMBER(SUM(H159+H164)),SUM(SUM(H164+H159)),"")</f>
        <v>0</v>
      </c>
      <c r="I166" s="634" t="s">
        <v>853</v>
      </c>
      <c r="J166" s="623"/>
      <c r="K166" s="623"/>
      <c r="L166" s="629" t="s">
        <v>497</v>
      </c>
      <c r="M166" s="1165"/>
      <c r="N166" s="1165"/>
      <c r="O166" s="628">
        <f>IF(ISNUMBER(SUM(O159+O164)),SUM(SUM(O164+O159)),"")</f>
        <v>0</v>
      </c>
      <c r="P166" s="635" t="s">
        <v>853</v>
      </c>
      <c r="Q166" s="437"/>
      <c r="R166" s="432"/>
    </row>
    <row r="167" spans="1:29" s="432" customFormat="1" ht="18" customHeight="1" x14ac:dyDescent="0.3">
      <c r="A167" s="372"/>
      <c r="B167" s="492"/>
      <c r="C167" s="439"/>
      <c r="D167" s="624"/>
      <c r="E167" s="623" t="s">
        <v>155</v>
      </c>
      <c r="F167" s="623"/>
      <c r="G167" s="624"/>
      <c r="H167" s="624"/>
      <c r="I167" s="624"/>
      <c r="J167" s="623"/>
      <c r="K167" s="623"/>
      <c r="L167" s="623" t="s">
        <v>155</v>
      </c>
      <c r="M167" s="623"/>
      <c r="N167" s="624"/>
      <c r="O167" s="624"/>
      <c r="P167" s="624"/>
      <c r="Q167" s="437"/>
      <c r="S167" s="361"/>
      <c r="T167" s="361"/>
      <c r="U167" s="361"/>
      <c r="V167" s="361"/>
      <c r="W167" s="361"/>
      <c r="X167" s="361"/>
      <c r="Y167" s="361"/>
      <c r="Z167" s="361"/>
      <c r="AA167" s="361"/>
      <c r="AB167" s="361"/>
      <c r="AC167" s="361"/>
    </row>
    <row r="168" spans="1:29" s="432" customFormat="1" ht="18" customHeight="1" x14ac:dyDescent="0.3">
      <c r="A168" s="372"/>
      <c r="B168" s="492"/>
      <c r="C168" s="439"/>
      <c r="D168" s="624"/>
      <c r="E168" s="1167" t="e">
        <f>Datos!$E$1229</f>
        <v>#N/A</v>
      </c>
      <c r="F168" s="1167"/>
      <c r="G168" s="1167"/>
      <c r="H168" s="1167"/>
      <c r="I168" s="1167"/>
      <c r="J168" s="1167"/>
      <c r="K168" s="625"/>
      <c r="L168" s="1167" t="e">
        <f>Datos!$E$1230</f>
        <v>#N/A</v>
      </c>
      <c r="M168" s="1167"/>
      <c r="N168" s="1167"/>
      <c r="O168" s="1167"/>
      <c r="P168" s="1167"/>
      <c r="Q168" s="435"/>
      <c r="S168" s="361"/>
      <c r="T168" s="361"/>
      <c r="U168" s="361"/>
      <c r="V168" s="361"/>
      <c r="W168" s="361"/>
      <c r="X168" s="361"/>
      <c r="Y168" s="361"/>
      <c r="Z168" s="361"/>
      <c r="AA168" s="361"/>
      <c r="AB168" s="361"/>
      <c r="AC168" s="361"/>
    </row>
    <row r="169" spans="1:29" s="432" customFormat="1" ht="9.75" customHeight="1" x14ac:dyDescent="0.3">
      <c r="A169" s="372"/>
      <c r="B169" s="492"/>
      <c r="C169" s="439"/>
      <c r="D169" s="624"/>
      <c r="E169" s="623"/>
      <c r="F169" s="623"/>
      <c r="G169" s="624"/>
      <c r="H169" s="624"/>
      <c r="I169" s="624"/>
      <c r="J169" s="623"/>
      <c r="K169" s="623"/>
      <c r="L169" s="623"/>
      <c r="M169" s="623"/>
      <c r="N169" s="624"/>
      <c r="O169" s="624"/>
      <c r="P169" s="624"/>
      <c r="Q169" s="437"/>
      <c r="S169" s="361"/>
      <c r="T169" s="361"/>
      <c r="U169" s="361"/>
      <c r="V169" s="361"/>
      <c r="W169" s="361"/>
      <c r="X169" s="361"/>
      <c r="Y169" s="361"/>
      <c r="Z169" s="361"/>
      <c r="AA169" s="361"/>
      <c r="AB169" s="361"/>
      <c r="AC169" s="361"/>
    </row>
    <row r="170" spans="1:29" ht="18" customHeight="1" x14ac:dyDescent="0.3">
      <c r="D170" s="623"/>
      <c r="E170" s="1166" t="s">
        <v>989</v>
      </c>
      <c r="F170" s="1165" t="s">
        <v>855</v>
      </c>
      <c r="G170" s="1165"/>
      <c r="H170" s="626">
        <f>DSUM(Datos!$C$152:$O$174,"emisiones",'8. Informe final. Resultados'!E167:J168)/1000</f>
        <v>0</v>
      </c>
      <c r="I170" s="627" t="s">
        <v>853</v>
      </c>
      <c r="J170" s="623"/>
      <c r="K170" s="623"/>
      <c r="L170" s="1166" t="s">
        <v>989</v>
      </c>
      <c r="M170" s="1165" t="s">
        <v>855</v>
      </c>
      <c r="N170" s="1165"/>
      <c r="O170" s="626">
        <f>DSUM(Datos!$C$152:$O$174,"emisiones",'8. Informe final. Resultados'!L167:P168)/1000</f>
        <v>0</v>
      </c>
      <c r="P170" s="627" t="s">
        <v>853</v>
      </c>
      <c r="Q170" s="437"/>
      <c r="R170" s="432"/>
    </row>
    <row r="171" spans="1:29" ht="18" customHeight="1" x14ac:dyDescent="0.3">
      <c r="D171" s="623"/>
      <c r="E171" s="1166"/>
      <c r="F171" s="1165" t="s">
        <v>670</v>
      </c>
      <c r="G171" s="1165"/>
      <c r="H171" s="626">
        <f>DSUM(Datos!$C$429:$P$469,"emisiones",'8. Informe final. Resultados'!E167:J168)/1000</f>
        <v>0</v>
      </c>
      <c r="I171" s="627" t="s">
        <v>853</v>
      </c>
      <c r="J171" s="623"/>
      <c r="K171" s="623"/>
      <c r="L171" s="1166"/>
      <c r="M171" s="1165" t="s">
        <v>670</v>
      </c>
      <c r="N171" s="1165"/>
      <c r="O171" s="626">
        <f>DSUM(Datos!$C$429:$P$469,"emisiones",'8. Informe final. Resultados'!L167:P168)/1000</f>
        <v>0</v>
      </c>
      <c r="P171" s="627" t="s">
        <v>853</v>
      </c>
      <c r="Q171" s="437"/>
      <c r="R171" s="432"/>
    </row>
    <row r="172" spans="1:29" ht="18" customHeight="1" x14ac:dyDescent="0.3">
      <c r="D172" s="623"/>
      <c r="E172" s="1166"/>
      <c r="F172" s="1165" t="s">
        <v>828</v>
      </c>
      <c r="G172" s="1165"/>
      <c r="H172" s="626">
        <f>DSUM(Datos!$C$505:$P$510,"emisiones",'8. Informe final. Resultados'!E167:J168)/1000</f>
        <v>0</v>
      </c>
      <c r="I172" s="627" t="s">
        <v>853</v>
      </c>
      <c r="J172" s="623"/>
      <c r="K172" s="623"/>
      <c r="L172" s="1166"/>
      <c r="M172" s="1165" t="s">
        <v>828</v>
      </c>
      <c r="N172" s="1165"/>
      <c r="O172" s="626">
        <f>DSUM(Datos!$C$505:$P$510,"emisiones",'8. Informe final. Resultados'!L167:P168)/1000</f>
        <v>0</v>
      </c>
      <c r="P172" s="627" t="s">
        <v>853</v>
      </c>
      <c r="Q172" s="437"/>
      <c r="R172" s="432"/>
    </row>
    <row r="173" spans="1:29" ht="18" customHeight="1" x14ac:dyDescent="0.3">
      <c r="D173" s="623"/>
      <c r="E173" s="1166"/>
      <c r="F173" s="1165" t="s">
        <v>678</v>
      </c>
      <c r="G173" s="1165"/>
      <c r="H173" s="626">
        <f>DSUM(Datos!$C$605:$P$616,"emisiones",'8. Informe final. Resultados'!E167:J168)/1000</f>
        <v>0</v>
      </c>
      <c r="I173" s="627" t="s">
        <v>853</v>
      </c>
      <c r="J173" s="623"/>
      <c r="K173" s="623"/>
      <c r="L173" s="1166"/>
      <c r="M173" s="1165" t="s">
        <v>678</v>
      </c>
      <c r="N173" s="1165"/>
      <c r="O173" s="626">
        <f>DSUM(Datos!$C$605:$P$616,"emisiones",'8. Informe final. Resultados'!L167:P168)/1000</f>
        <v>0</v>
      </c>
      <c r="P173" s="627" t="s">
        <v>853</v>
      </c>
      <c r="Q173" s="437"/>
      <c r="R173" s="432"/>
    </row>
    <row r="174" spans="1:29" ht="18" customHeight="1" x14ac:dyDescent="0.3">
      <c r="D174" s="623"/>
      <c r="E174" s="1166"/>
      <c r="F174" s="1165" t="s">
        <v>839</v>
      </c>
      <c r="G174" s="1165"/>
      <c r="H174" s="626">
        <f>DSUM(Datos!$C$745:$I$775,"emisiones",'8. Informe final. Resultados'!E167:J168)/1000</f>
        <v>0</v>
      </c>
      <c r="I174" s="627" t="s">
        <v>853</v>
      </c>
      <c r="J174" s="623"/>
      <c r="K174" s="623"/>
      <c r="L174" s="1166"/>
      <c r="M174" s="1165" t="s">
        <v>839</v>
      </c>
      <c r="N174" s="1165"/>
      <c r="O174" s="626">
        <f>DSUM(Datos!$C$745:$I$775,"emisiones",'8. Informe final. Resultados'!L167:P168)/1000</f>
        <v>0</v>
      </c>
      <c r="P174" s="627" t="s">
        <v>853</v>
      </c>
      <c r="Q174" s="437"/>
      <c r="R174" s="432"/>
    </row>
    <row r="175" spans="1:29" ht="18" customHeight="1" x14ac:dyDescent="0.3">
      <c r="D175" s="623"/>
      <c r="E175" s="1165" t="s">
        <v>844</v>
      </c>
      <c r="F175" s="1165"/>
      <c r="G175" s="1165"/>
      <c r="H175" s="626">
        <f>SUM(H170:H174)</f>
        <v>0</v>
      </c>
      <c r="I175" s="627" t="s">
        <v>853</v>
      </c>
      <c r="J175" s="623"/>
      <c r="K175" s="623"/>
      <c r="L175" s="1165" t="s">
        <v>844</v>
      </c>
      <c r="M175" s="1165"/>
      <c r="N175" s="1165"/>
      <c r="O175" s="626">
        <f>SUM(O170:O174)</f>
        <v>0</v>
      </c>
      <c r="P175" s="627" t="s">
        <v>853</v>
      </c>
      <c r="Q175" s="437"/>
      <c r="R175" s="432"/>
    </row>
    <row r="176" spans="1:29" ht="6" customHeight="1" x14ac:dyDescent="0.3">
      <c r="D176" s="623"/>
      <c r="E176" s="629"/>
      <c r="F176" s="630"/>
      <c r="G176" s="630"/>
      <c r="H176" s="626"/>
      <c r="I176" s="630"/>
      <c r="J176" s="623"/>
      <c r="K176" s="623"/>
      <c r="L176" s="629"/>
      <c r="M176" s="630"/>
      <c r="N176" s="630"/>
      <c r="O176" s="626"/>
      <c r="P176" s="630"/>
      <c r="Q176" s="437"/>
      <c r="R176" s="432"/>
    </row>
    <row r="177" spans="1:29" ht="18" customHeight="1" x14ac:dyDescent="0.3">
      <c r="D177" s="623"/>
      <c r="E177" s="1166" t="s">
        <v>990</v>
      </c>
      <c r="F177" s="1165" t="s">
        <v>833</v>
      </c>
      <c r="G177" s="1165"/>
      <c r="H177" s="631">
        <f>DSUM(Datos!$C$806:$H$856,"emisiones",'8. Informe final. Resultados'!E167:J168)/1000</f>
        <v>0</v>
      </c>
      <c r="I177" s="632" t="str">
        <f>IF($G$13&lt;2021,"t CO₂","t CO₂e")</f>
        <v>t CO₂e</v>
      </c>
      <c r="J177" s="623"/>
      <c r="K177" s="623"/>
      <c r="L177" s="1166" t="s">
        <v>990</v>
      </c>
      <c r="M177" s="1165" t="s">
        <v>833</v>
      </c>
      <c r="N177" s="1165"/>
      <c r="O177" s="631">
        <f>DSUM(Datos!$C$806:$H$856,"emisiones",'8. Informe final. Resultados'!L167:P168)/1000</f>
        <v>0</v>
      </c>
      <c r="P177" s="632" t="str">
        <f>IF($G$13&lt;2021,"t CO₂","t CO₂e")</f>
        <v>t CO₂e</v>
      </c>
      <c r="Q177" s="437"/>
      <c r="R177" s="432"/>
    </row>
    <row r="178" spans="1:29" ht="18" customHeight="1" x14ac:dyDescent="0.3">
      <c r="D178" s="623"/>
      <c r="E178" s="1166"/>
      <c r="F178" s="1165" t="s">
        <v>834</v>
      </c>
      <c r="G178" s="1165"/>
      <c r="H178" s="631">
        <f>DSUM(Datos!$C$1100:$H$1120,"emisiones",'8. Informe final. Resultados'!E167:J168)/1000</f>
        <v>0</v>
      </c>
      <c r="I178" s="632" t="str">
        <f>IF($G$13&lt;2021,"t CO₂","t CO₂e")</f>
        <v>t CO₂e</v>
      </c>
      <c r="J178" s="623"/>
      <c r="K178" s="623"/>
      <c r="L178" s="1166"/>
      <c r="M178" s="1165" t="s">
        <v>834</v>
      </c>
      <c r="N178" s="1165"/>
      <c r="O178" s="631">
        <f>DSUM(Datos!$C$1100:$H$1120,"emisiones",'8. Informe final. Resultados'!L167:P168)/1000</f>
        <v>0</v>
      </c>
      <c r="P178" s="632" t="str">
        <f>IF($G$13&lt;2021,"t CO₂","t CO₂e")</f>
        <v>t CO₂e</v>
      </c>
      <c r="Q178" s="437"/>
      <c r="R178" s="432"/>
    </row>
    <row r="179" spans="1:29" ht="18" customHeight="1" x14ac:dyDescent="0.3">
      <c r="D179" s="623"/>
      <c r="E179" s="1166"/>
      <c r="F179" s="1165" t="s">
        <v>967</v>
      </c>
      <c r="G179" s="1165"/>
      <c r="H179" s="631">
        <f>DSUM(Datos!$C$1134:$G$1144,"emisiones",'8. Informe final. Resultados'!E167:J168)/1000</f>
        <v>0</v>
      </c>
      <c r="I179" s="632" t="s">
        <v>853</v>
      </c>
      <c r="J179" s="623"/>
      <c r="K179" s="623"/>
      <c r="L179" s="1166"/>
      <c r="M179" s="1165" t="s">
        <v>967</v>
      </c>
      <c r="N179" s="1165"/>
      <c r="O179" s="631">
        <f>DSUM(Datos!$C$1134:$G$1144,"emisiones",'8. Informe final. Resultados'!L167:P168)/1000</f>
        <v>0</v>
      </c>
      <c r="P179" s="632" t="s">
        <v>853</v>
      </c>
      <c r="Q179" s="437"/>
      <c r="R179" s="432"/>
    </row>
    <row r="180" spans="1:29" ht="18" customHeight="1" x14ac:dyDescent="0.3">
      <c r="D180" s="623"/>
      <c r="E180" s="1165" t="s">
        <v>968</v>
      </c>
      <c r="F180" s="1165"/>
      <c r="G180" s="1165"/>
      <c r="H180" s="633">
        <f>SUM(H177:H179)</f>
        <v>0</v>
      </c>
      <c r="I180" s="632" t="str">
        <f t="shared" ref="I180" si="14">IF($G$13&lt;2021,"t CO₂","t CO₂e")</f>
        <v>t CO₂e</v>
      </c>
      <c r="J180" s="623"/>
      <c r="K180" s="623"/>
      <c r="L180" s="1165" t="s">
        <v>968</v>
      </c>
      <c r="M180" s="1165"/>
      <c r="N180" s="1165"/>
      <c r="O180" s="633">
        <f>SUM(O177:O179)</f>
        <v>0</v>
      </c>
      <c r="P180" s="632" t="str">
        <f t="shared" ref="P180" si="15">IF($G$13&lt;2021,"t CO₂","t CO₂e")</f>
        <v>t CO₂e</v>
      </c>
      <c r="Q180" s="437"/>
      <c r="R180" s="432"/>
    </row>
    <row r="181" spans="1:29" ht="5.25" customHeight="1" x14ac:dyDescent="0.3">
      <c r="D181" s="623"/>
      <c r="E181" s="629"/>
      <c r="F181" s="629"/>
      <c r="G181" s="629"/>
      <c r="H181" s="628"/>
      <c r="I181" s="629"/>
      <c r="J181" s="623"/>
      <c r="K181" s="623"/>
      <c r="L181" s="629"/>
      <c r="M181" s="629"/>
      <c r="N181" s="629"/>
      <c r="O181" s="628"/>
      <c r="P181" s="629"/>
      <c r="Q181" s="437"/>
      <c r="R181" s="432"/>
    </row>
    <row r="182" spans="1:29" ht="18" customHeight="1" x14ac:dyDescent="0.3">
      <c r="D182" s="623"/>
      <c r="E182" s="629" t="s">
        <v>497</v>
      </c>
      <c r="F182" s="1165"/>
      <c r="G182" s="1165"/>
      <c r="H182" s="628">
        <f>IF(ISNUMBER(SUM(H175+H180)),SUM(SUM(H180+H175)),"")</f>
        <v>0</v>
      </c>
      <c r="I182" s="634" t="s">
        <v>853</v>
      </c>
      <c r="J182" s="623"/>
      <c r="K182" s="623"/>
      <c r="L182" s="629" t="s">
        <v>497</v>
      </c>
      <c r="M182" s="1165"/>
      <c r="N182" s="1165"/>
      <c r="O182" s="628">
        <f>IF(ISNUMBER(SUM(O175+O180)),SUM(SUM(O180+O175)),"")</f>
        <v>0</v>
      </c>
      <c r="P182" s="635" t="s">
        <v>853</v>
      </c>
      <c r="Q182" s="437"/>
      <c r="R182" s="432"/>
    </row>
    <row r="183" spans="1:29" s="432" customFormat="1" ht="18" customHeight="1" x14ac:dyDescent="0.3">
      <c r="A183" s="372"/>
      <c r="B183" s="492"/>
      <c r="C183" s="439"/>
      <c r="D183" s="624"/>
      <c r="E183" s="623" t="s">
        <v>155</v>
      </c>
      <c r="F183" s="623"/>
      <c r="G183" s="624"/>
      <c r="H183" s="624"/>
      <c r="I183" s="624"/>
      <c r="J183" s="623"/>
      <c r="K183" s="623"/>
      <c r="L183" s="623" t="s">
        <v>155</v>
      </c>
      <c r="M183" s="623"/>
      <c r="N183" s="624"/>
      <c r="O183" s="624"/>
      <c r="P183" s="624"/>
      <c r="Q183" s="437"/>
      <c r="S183" s="361"/>
      <c r="T183" s="361"/>
      <c r="U183" s="361"/>
      <c r="V183" s="361"/>
      <c r="W183" s="361"/>
      <c r="X183" s="361"/>
      <c r="Y183" s="361"/>
      <c r="Z183" s="361"/>
      <c r="AA183" s="361"/>
      <c r="AB183" s="361"/>
      <c r="AC183" s="361"/>
    </row>
    <row r="184" spans="1:29" s="432" customFormat="1" ht="18" customHeight="1" x14ac:dyDescent="0.3">
      <c r="A184" s="372"/>
      <c r="B184" s="492"/>
      <c r="C184" s="439"/>
      <c r="D184" s="624"/>
      <c r="E184" s="1167" t="e">
        <f>Datos!$E$1231</f>
        <v>#N/A</v>
      </c>
      <c r="F184" s="1167"/>
      <c r="G184" s="1167"/>
      <c r="H184" s="1167"/>
      <c r="I184" s="1167"/>
      <c r="J184" s="1167"/>
      <c r="K184" s="625"/>
      <c r="L184" s="1167" t="e">
        <f>Datos!$E$1232</f>
        <v>#N/A</v>
      </c>
      <c r="M184" s="1167"/>
      <c r="N184" s="1167"/>
      <c r="O184" s="1167"/>
      <c r="P184" s="1167"/>
      <c r="Q184" s="435"/>
      <c r="S184" s="361"/>
      <c r="T184" s="361"/>
      <c r="U184" s="361"/>
      <c r="V184" s="361"/>
      <c r="W184" s="361"/>
      <c r="X184" s="361"/>
      <c r="Y184" s="361"/>
      <c r="Z184" s="361"/>
      <c r="AA184" s="361"/>
      <c r="AB184" s="361"/>
      <c r="AC184" s="361"/>
    </row>
    <row r="185" spans="1:29" s="432" customFormat="1" ht="9.75" customHeight="1" x14ac:dyDescent="0.3">
      <c r="A185" s="372"/>
      <c r="B185" s="492"/>
      <c r="C185" s="439"/>
      <c r="D185" s="624"/>
      <c r="E185" s="623"/>
      <c r="F185" s="623"/>
      <c r="G185" s="624"/>
      <c r="H185" s="624"/>
      <c r="I185" s="624"/>
      <c r="J185" s="623"/>
      <c r="K185" s="623"/>
      <c r="L185" s="623"/>
      <c r="M185" s="623"/>
      <c r="N185" s="624"/>
      <c r="O185" s="624"/>
      <c r="P185" s="624"/>
      <c r="Q185" s="437"/>
      <c r="S185" s="361"/>
      <c r="T185" s="361"/>
      <c r="U185" s="361"/>
      <c r="V185" s="361"/>
      <c r="W185" s="361"/>
      <c r="X185" s="361"/>
      <c r="Y185" s="361"/>
      <c r="Z185" s="361"/>
      <c r="AA185" s="361"/>
      <c r="AB185" s="361"/>
      <c r="AC185" s="361"/>
    </row>
    <row r="186" spans="1:29" ht="18" customHeight="1" x14ac:dyDescent="0.3">
      <c r="D186" s="623"/>
      <c r="E186" s="1166" t="s">
        <v>989</v>
      </c>
      <c r="F186" s="1165" t="s">
        <v>855</v>
      </c>
      <c r="G186" s="1165"/>
      <c r="H186" s="626">
        <f>DSUM(Datos!$C$152:$O$174,"emisiones",'8. Informe final. Resultados'!E183:J184)/1000</f>
        <v>0</v>
      </c>
      <c r="I186" s="627" t="s">
        <v>853</v>
      </c>
      <c r="J186" s="623"/>
      <c r="K186" s="623"/>
      <c r="L186" s="1166" t="s">
        <v>989</v>
      </c>
      <c r="M186" s="1165" t="s">
        <v>855</v>
      </c>
      <c r="N186" s="1165"/>
      <c r="O186" s="626">
        <f>DSUM(Datos!$C$152:$O$174,"emisiones",'8. Informe final. Resultados'!L183:P184)/1000</f>
        <v>0</v>
      </c>
      <c r="P186" s="627" t="s">
        <v>853</v>
      </c>
      <c r="Q186" s="437"/>
      <c r="R186" s="432"/>
    </row>
    <row r="187" spans="1:29" ht="18" customHeight="1" x14ac:dyDescent="0.3">
      <c r="D187" s="623"/>
      <c r="E187" s="1166"/>
      <c r="F187" s="1165" t="s">
        <v>670</v>
      </c>
      <c r="G187" s="1165"/>
      <c r="H187" s="626">
        <f>DSUM(Datos!$C$429:$P$469,"emisiones",'8. Informe final. Resultados'!E183:J184)/1000</f>
        <v>0</v>
      </c>
      <c r="I187" s="627" t="s">
        <v>853</v>
      </c>
      <c r="J187" s="623"/>
      <c r="K187" s="623"/>
      <c r="L187" s="1166"/>
      <c r="M187" s="1165" t="s">
        <v>670</v>
      </c>
      <c r="N187" s="1165"/>
      <c r="O187" s="626">
        <f>DSUM(Datos!$C$429:$P$469,"emisiones",'8. Informe final. Resultados'!L183:P184)/1000</f>
        <v>0</v>
      </c>
      <c r="P187" s="627" t="s">
        <v>853</v>
      </c>
      <c r="Q187" s="437"/>
      <c r="R187" s="432"/>
    </row>
    <row r="188" spans="1:29" ht="18" customHeight="1" x14ac:dyDescent="0.3">
      <c r="D188" s="623"/>
      <c r="E188" s="1166"/>
      <c r="F188" s="1165" t="s">
        <v>828</v>
      </c>
      <c r="G188" s="1165"/>
      <c r="H188" s="626">
        <f>DSUM(Datos!$C$505:$P$510,"emisiones",'8. Informe final. Resultados'!E183:J184)/1000</f>
        <v>0</v>
      </c>
      <c r="I188" s="627" t="s">
        <v>853</v>
      </c>
      <c r="J188" s="623"/>
      <c r="K188" s="623"/>
      <c r="L188" s="1166"/>
      <c r="M188" s="1165" t="s">
        <v>828</v>
      </c>
      <c r="N188" s="1165"/>
      <c r="O188" s="626">
        <f>DSUM(Datos!$C$505:$P$510,"emisiones",'8. Informe final. Resultados'!L183:P184)/1000</f>
        <v>0</v>
      </c>
      <c r="P188" s="627" t="s">
        <v>853</v>
      </c>
      <c r="Q188" s="437"/>
      <c r="R188" s="432"/>
    </row>
    <row r="189" spans="1:29" ht="18" customHeight="1" x14ac:dyDescent="0.3">
      <c r="D189" s="623"/>
      <c r="E189" s="1166"/>
      <c r="F189" s="1165" t="s">
        <v>678</v>
      </c>
      <c r="G189" s="1165"/>
      <c r="H189" s="626">
        <f>DSUM(Datos!$C$605:$P$616,"emisiones",'8. Informe final. Resultados'!E183:J184)/1000</f>
        <v>0</v>
      </c>
      <c r="I189" s="627" t="s">
        <v>853</v>
      </c>
      <c r="J189" s="623"/>
      <c r="K189" s="623"/>
      <c r="L189" s="1166"/>
      <c r="M189" s="1165" t="s">
        <v>678</v>
      </c>
      <c r="N189" s="1165"/>
      <c r="O189" s="626">
        <f>DSUM(Datos!$C$605:$P$616,"emisiones",'8. Informe final. Resultados'!L183:P184)/1000</f>
        <v>0</v>
      </c>
      <c r="P189" s="627" t="s">
        <v>853</v>
      </c>
      <c r="Q189" s="437"/>
      <c r="R189" s="432"/>
    </row>
    <row r="190" spans="1:29" ht="18" customHeight="1" x14ac:dyDescent="0.3">
      <c r="D190" s="623"/>
      <c r="E190" s="1166"/>
      <c r="F190" s="1165" t="s">
        <v>839</v>
      </c>
      <c r="G190" s="1165"/>
      <c r="H190" s="626">
        <f>DSUM(Datos!$C$745:$I$775,"emisiones",'8. Informe final. Resultados'!E183:J184)/1000</f>
        <v>0</v>
      </c>
      <c r="I190" s="627" t="s">
        <v>853</v>
      </c>
      <c r="J190" s="623"/>
      <c r="K190" s="623"/>
      <c r="L190" s="1166"/>
      <c r="M190" s="1165" t="s">
        <v>839</v>
      </c>
      <c r="N190" s="1165"/>
      <c r="O190" s="626">
        <f>DSUM(Datos!$C$745:$I$775,"emisiones",'8. Informe final. Resultados'!L183:P184)/1000</f>
        <v>0</v>
      </c>
      <c r="P190" s="627" t="s">
        <v>853</v>
      </c>
      <c r="Q190" s="437"/>
      <c r="R190" s="432"/>
    </row>
    <row r="191" spans="1:29" ht="18" customHeight="1" x14ac:dyDescent="0.3">
      <c r="D191" s="623"/>
      <c r="E191" s="1165" t="s">
        <v>844</v>
      </c>
      <c r="F191" s="1165"/>
      <c r="G191" s="1165"/>
      <c r="H191" s="626">
        <f>SUM(H186:H190)</f>
        <v>0</v>
      </c>
      <c r="I191" s="627" t="s">
        <v>853</v>
      </c>
      <c r="J191" s="623"/>
      <c r="K191" s="623"/>
      <c r="L191" s="1165" t="s">
        <v>844</v>
      </c>
      <c r="M191" s="1165"/>
      <c r="N191" s="1165"/>
      <c r="O191" s="626">
        <f>SUM(O186:O190)</f>
        <v>0</v>
      </c>
      <c r="P191" s="627" t="s">
        <v>853</v>
      </c>
      <c r="Q191" s="437"/>
      <c r="R191" s="432"/>
    </row>
    <row r="192" spans="1:29" ht="6" customHeight="1" x14ac:dyDescent="0.3">
      <c r="D192" s="623"/>
      <c r="E192" s="629"/>
      <c r="F192" s="630"/>
      <c r="G192" s="630"/>
      <c r="H192" s="626"/>
      <c r="I192" s="630"/>
      <c r="J192" s="623"/>
      <c r="K192" s="623"/>
      <c r="L192" s="629"/>
      <c r="M192" s="630"/>
      <c r="N192" s="630"/>
      <c r="O192" s="626"/>
      <c r="P192" s="630"/>
      <c r="Q192" s="437"/>
      <c r="R192" s="432"/>
    </row>
    <row r="193" spans="1:29" ht="18" customHeight="1" x14ac:dyDescent="0.3">
      <c r="D193" s="623"/>
      <c r="E193" s="1166" t="s">
        <v>990</v>
      </c>
      <c r="F193" s="1165" t="s">
        <v>833</v>
      </c>
      <c r="G193" s="1165"/>
      <c r="H193" s="631">
        <f>DSUM(Datos!$C$806:$H$856,"emisiones",'8. Informe final. Resultados'!E183:J184)/1000</f>
        <v>0</v>
      </c>
      <c r="I193" s="632" t="str">
        <f>IF($G$13&lt;2021,"t CO₂","t CO₂e")</f>
        <v>t CO₂e</v>
      </c>
      <c r="J193" s="623"/>
      <c r="K193" s="623"/>
      <c r="L193" s="1166" t="s">
        <v>990</v>
      </c>
      <c r="M193" s="1165" t="s">
        <v>833</v>
      </c>
      <c r="N193" s="1165"/>
      <c r="O193" s="631">
        <f>DSUM(Datos!$C$806:$H$856,"emisiones",'8. Informe final. Resultados'!L183:P184)/1000</f>
        <v>0</v>
      </c>
      <c r="P193" s="632" t="str">
        <f>IF($G$13&lt;2021,"t CO₂","t CO₂e")</f>
        <v>t CO₂e</v>
      </c>
      <c r="Q193" s="437"/>
      <c r="R193" s="432"/>
    </row>
    <row r="194" spans="1:29" ht="18" customHeight="1" x14ac:dyDescent="0.3">
      <c r="D194" s="623"/>
      <c r="E194" s="1166"/>
      <c r="F194" s="1165" t="s">
        <v>834</v>
      </c>
      <c r="G194" s="1165"/>
      <c r="H194" s="631">
        <f>DSUM(Datos!$C$1100:$H$1120,"emisiones",'8. Informe final. Resultados'!E183:J184)/1000</f>
        <v>0</v>
      </c>
      <c r="I194" s="632" t="str">
        <f>IF($G$13&lt;2021,"t CO₂","t CO₂e")</f>
        <v>t CO₂e</v>
      </c>
      <c r="J194" s="623"/>
      <c r="K194" s="623"/>
      <c r="L194" s="1166"/>
      <c r="M194" s="1165" t="s">
        <v>834</v>
      </c>
      <c r="N194" s="1165"/>
      <c r="O194" s="631">
        <f>DSUM(Datos!$C$1100:$H$1120,"emisiones",'8. Informe final. Resultados'!L183:P184)/1000</f>
        <v>0</v>
      </c>
      <c r="P194" s="632" t="str">
        <f>IF($G$13&lt;2021,"t CO₂","t CO₂e")</f>
        <v>t CO₂e</v>
      </c>
      <c r="Q194" s="437"/>
      <c r="R194" s="432"/>
    </row>
    <row r="195" spans="1:29" ht="18" customHeight="1" x14ac:dyDescent="0.3">
      <c r="D195" s="623"/>
      <c r="E195" s="1166"/>
      <c r="F195" s="1165" t="s">
        <v>967</v>
      </c>
      <c r="G195" s="1165"/>
      <c r="H195" s="631">
        <f>DSUM(Datos!$C$1134:$G$1144,"emisiones",'8. Informe final. Resultados'!E183:J184)/1000</f>
        <v>0</v>
      </c>
      <c r="I195" s="632" t="s">
        <v>853</v>
      </c>
      <c r="J195" s="623"/>
      <c r="K195" s="623"/>
      <c r="L195" s="1166"/>
      <c r="M195" s="1165" t="s">
        <v>967</v>
      </c>
      <c r="N195" s="1165"/>
      <c r="O195" s="631">
        <f>DSUM(Datos!$C$1134:$G$1144,"emisiones",'8. Informe final. Resultados'!L183:P184)/1000</f>
        <v>0</v>
      </c>
      <c r="P195" s="632" t="s">
        <v>853</v>
      </c>
      <c r="Q195" s="437"/>
      <c r="R195" s="432"/>
    </row>
    <row r="196" spans="1:29" ht="18" customHeight="1" x14ac:dyDescent="0.3">
      <c r="D196" s="623"/>
      <c r="E196" s="1165" t="s">
        <v>968</v>
      </c>
      <c r="F196" s="1165"/>
      <c r="G196" s="1165"/>
      <c r="H196" s="633">
        <f>SUM(H193:H195)</f>
        <v>0</v>
      </c>
      <c r="I196" s="632" t="str">
        <f t="shared" ref="I196" si="16">IF($G$13&lt;2021,"t CO₂","t CO₂e")</f>
        <v>t CO₂e</v>
      </c>
      <c r="J196" s="623"/>
      <c r="K196" s="623"/>
      <c r="L196" s="1165" t="s">
        <v>968</v>
      </c>
      <c r="M196" s="1165"/>
      <c r="N196" s="1165"/>
      <c r="O196" s="633">
        <f>SUM(O193:O195)</f>
        <v>0</v>
      </c>
      <c r="P196" s="632" t="str">
        <f t="shared" ref="P196" si="17">IF($G$13&lt;2021,"t CO₂","t CO₂e")</f>
        <v>t CO₂e</v>
      </c>
      <c r="Q196" s="437"/>
      <c r="R196" s="432"/>
    </row>
    <row r="197" spans="1:29" ht="5.25" customHeight="1" x14ac:dyDescent="0.3">
      <c r="D197" s="623"/>
      <c r="E197" s="629"/>
      <c r="F197" s="629"/>
      <c r="G197" s="629"/>
      <c r="H197" s="628"/>
      <c r="I197" s="629"/>
      <c r="J197" s="623"/>
      <c r="K197" s="623"/>
      <c r="L197" s="629"/>
      <c r="M197" s="629"/>
      <c r="N197" s="629"/>
      <c r="O197" s="628"/>
      <c r="P197" s="629"/>
      <c r="Q197" s="437"/>
      <c r="R197" s="432"/>
    </row>
    <row r="198" spans="1:29" ht="18" customHeight="1" x14ac:dyDescent="0.3">
      <c r="D198" s="623"/>
      <c r="E198" s="629" t="s">
        <v>497</v>
      </c>
      <c r="F198" s="1165"/>
      <c r="G198" s="1165"/>
      <c r="H198" s="628">
        <f>IF(ISNUMBER(SUM(H191+H196)),SUM(SUM(H196+H191)),"")</f>
        <v>0</v>
      </c>
      <c r="I198" s="634" t="s">
        <v>853</v>
      </c>
      <c r="J198" s="623"/>
      <c r="K198" s="623"/>
      <c r="L198" s="629" t="s">
        <v>497</v>
      </c>
      <c r="M198" s="1165"/>
      <c r="N198" s="1165"/>
      <c r="O198" s="628">
        <f>IF(ISNUMBER(SUM(O191+O196)),SUM(SUM(O196+O191)),"")</f>
        <v>0</v>
      </c>
      <c r="P198" s="635" t="s">
        <v>853</v>
      </c>
      <c r="Q198" s="437"/>
      <c r="R198" s="432"/>
    </row>
    <row r="199" spans="1:29" s="432" customFormat="1" ht="18" customHeight="1" x14ac:dyDescent="0.3">
      <c r="A199" s="372"/>
      <c r="B199" s="492"/>
      <c r="C199" s="439"/>
      <c r="D199" s="624"/>
      <c r="E199" s="623" t="s">
        <v>155</v>
      </c>
      <c r="F199" s="623"/>
      <c r="G199" s="624"/>
      <c r="H199" s="624"/>
      <c r="I199" s="624"/>
      <c r="J199" s="623"/>
      <c r="K199" s="623"/>
      <c r="L199" s="623" t="s">
        <v>155</v>
      </c>
      <c r="M199" s="623"/>
      <c r="N199" s="624"/>
      <c r="O199" s="624"/>
      <c r="P199" s="624"/>
      <c r="Q199" s="437"/>
      <c r="S199" s="361"/>
      <c r="T199" s="361"/>
      <c r="U199" s="361"/>
      <c r="V199" s="361"/>
      <c r="W199" s="361"/>
      <c r="X199" s="361"/>
      <c r="Y199" s="361"/>
      <c r="Z199" s="361"/>
      <c r="AA199" s="361"/>
      <c r="AB199" s="361"/>
      <c r="AC199" s="361"/>
    </row>
    <row r="200" spans="1:29" s="432" customFormat="1" ht="18" customHeight="1" x14ac:dyDescent="0.3">
      <c r="A200" s="372"/>
      <c r="B200" s="492"/>
      <c r="C200" s="439"/>
      <c r="D200" s="624"/>
      <c r="E200" s="1167" t="e">
        <f>Datos!$E$1233</f>
        <v>#N/A</v>
      </c>
      <c r="F200" s="1167"/>
      <c r="G200" s="1167"/>
      <c r="H200" s="1167"/>
      <c r="I200" s="1167"/>
      <c r="J200" s="1167"/>
      <c r="K200" s="625"/>
      <c r="L200" s="1167" t="e">
        <f>Datos!$E$1234</f>
        <v>#N/A</v>
      </c>
      <c r="M200" s="1167"/>
      <c r="N200" s="1167"/>
      <c r="O200" s="1167"/>
      <c r="P200" s="1167"/>
      <c r="Q200" s="435"/>
      <c r="S200" s="361"/>
      <c r="T200" s="361"/>
      <c r="U200" s="361"/>
      <c r="V200" s="361"/>
      <c r="W200" s="361"/>
      <c r="X200" s="361"/>
      <c r="Y200" s="361"/>
      <c r="Z200" s="361"/>
      <c r="AA200" s="361"/>
      <c r="AB200" s="361"/>
      <c r="AC200" s="361"/>
    </row>
    <row r="201" spans="1:29" s="432" customFormat="1" ht="9.75" customHeight="1" x14ac:dyDescent="0.3">
      <c r="A201" s="372"/>
      <c r="B201" s="492"/>
      <c r="C201" s="439"/>
      <c r="D201" s="624"/>
      <c r="E201" s="623"/>
      <c r="F201" s="623"/>
      <c r="G201" s="624"/>
      <c r="H201" s="624"/>
      <c r="I201" s="624"/>
      <c r="J201" s="623"/>
      <c r="K201" s="623"/>
      <c r="L201" s="623"/>
      <c r="M201" s="623"/>
      <c r="N201" s="624"/>
      <c r="O201" s="624"/>
      <c r="P201" s="624"/>
      <c r="Q201" s="437"/>
      <c r="S201" s="361"/>
      <c r="T201" s="361"/>
      <c r="U201" s="361"/>
      <c r="V201" s="361"/>
      <c r="W201" s="361"/>
      <c r="X201" s="361"/>
      <c r="Y201" s="361"/>
      <c r="Z201" s="361"/>
      <c r="AA201" s="361"/>
      <c r="AB201" s="361"/>
      <c r="AC201" s="361"/>
    </row>
    <row r="202" spans="1:29" ht="18" customHeight="1" x14ac:dyDescent="0.3">
      <c r="D202" s="623"/>
      <c r="E202" s="1166" t="s">
        <v>989</v>
      </c>
      <c r="F202" s="1165" t="s">
        <v>855</v>
      </c>
      <c r="G202" s="1165"/>
      <c r="H202" s="626">
        <f>DSUM(Datos!$C$152:$O$174,"emisiones",'8. Informe final. Resultados'!E199:J200)/1000</f>
        <v>0</v>
      </c>
      <c r="I202" s="627" t="s">
        <v>853</v>
      </c>
      <c r="J202" s="623"/>
      <c r="K202" s="623"/>
      <c r="L202" s="1166" t="s">
        <v>989</v>
      </c>
      <c r="M202" s="1165" t="s">
        <v>855</v>
      </c>
      <c r="N202" s="1165"/>
      <c r="O202" s="626">
        <f>DSUM(Datos!$C$152:$O$174,"emisiones",'8. Informe final. Resultados'!L199:P200)/1000</f>
        <v>0</v>
      </c>
      <c r="P202" s="627" t="s">
        <v>853</v>
      </c>
      <c r="Q202" s="437"/>
      <c r="R202" s="432"/>
    </row>
    <row r="203" spans="1:29" ht="18" customHeight="1" x14ac:dyDescent="0.3">
      <c r="D203" s="623"/>
      <c r="E203" s="1166"/>
      <c r="F203" s="1165" t="s">
        <v>670</v>
      </c>
      <c r="G203" s="1165"/>
      <c r="H203" s="626">
        <f>DSUM(Datos!$C$429:$P$469,"emisiones",'8. Informe final. Resultados'!E199:J200)/1000</f>
        <v>0</v>
      </c>
      <c r="I203" s="627" t="s">
        <v>853</v>
      </c>
      <c r="J203" s="623"/>
      <c r="K203" s="623"/>
      <c r="L203" s="1166"/>
      <c r="M203" s="1165" t="s">
        <v>670</v>
      </c>
      <c r="N203" s="1165"/>
      <c r="O203" s="626">
        <f>DSUM(Datos!$C$429:$P$469,"emisiones",'8. Informe final. Resultados'!L199:P200)/1000</f>
        <v>0</v>
      </c>
      <c r="P203" s="627" t="s">
        <v>853</v>
      </c>
      <c r="Q203" s="437"/>
      <c r="R203" s="432"/>
    </row>
    <row r="204" spans="1:29" ht="18" customHeight="1" x14ac:dyDescent="0.3">
      <c r="D204" s="623"/>
      <c r="E204" s="1166"/>
      <c r="F204" s="1165" t="s">
        <v>828</v>
      </c>
      <c r="G204" s="1165"/>
      <c r="H204" s="626">
        <f>DSUM(Datos!$C$505:$P$510,"emisiones",'8. Informe final. Resultados'!E199:J200)/1000</f>
        <v>0</v>
      </c>
      <c r="I204" s="627" t="s">
        <v>853</v>
      </c>
      <c r="J204" s="623"/>
      <c r="K204" s="623"/>
      <c r="L204" s="1166"/>
      <c r="M204" s="1165" t="s">
        <v>828</v>
      </c>
      <c r="N204" s="1165"/>
      <c r="O204" s="626">
        <f>DSUM(Datos!$C$505:$P$510,"emisiones",'8. Informe final. Resultados'!L199:P200)/1000</f>
        <v>0</v>
      </c>
      <c r="P204" s="627" t="s">
        <v>853</v>
      </c>
      <c r="Q204" s="437"/>
      <c r="R204" s="432"/>
    </row>
    <row r="205" spans="1:29" ht="18" customHeight="1" x14ac:dyDescent="0.3">
      <c r="D205" s="623"/>
      <c r="E205" s="1166"/>
      <c r="F205" s="1165" t="s">
        <v>678</v>
      </c>
      <c r="G205" s="1165"/>
      <c r="H205" s="626">
        <f>DSUM(Datos!$C$605:$P$616,"emisiones",'8. Informe final. Resultados'!E199:J200)/1000</f>
        <v>0</v>
      </c>
      <c r="I205" s="627" t="s">
        <v>853</v>
      </c>
      <c r="J205" s="623"/>
      <c r="K205" s="623"/>
      <c r="L205" s="1166"/>
      <c r="M205" s="1165" t="s">
        <v>678</v>
      </c>
      <c r="N205" s="1165"/>
      <c r="O205" s="626">
        <f>DSUM(Datos!$C$605:$P$616,"emisiones",'8. Informe final. Resultados'!L199:P200)/1000</f>
        <v>0</v>
      </c>
      <c r="P205" s="627" t="s">
        <v>853</v>
      </c>
      <c r="Q205" s="437"/>
      <c r="R205" s="432"/>
    </row>
    <row r="206" spans="1:29" ht="18" customHeight="1" x14ac:dyDescent="0.3">
      <c r="D206" s="623"/>
      <c r="E206" s="1166"/>
      <c r="F206" s="1165" t="s">
        <v>839</v>
      </c>
      <c r="G206" s="1165"/>
      <c r="H206" s="626">
        <f>DSUM(Datos!$C$745:$I$775,"emisiones",'8. Informe final. Resultados'!E199:J200)/1000</f>
        <v>0</v>
      </c>
      <c r="I206" s="627" t="s">
        <v>853</v>
      </c>
      <c r="J206" s="623"/>
      <c r="K206" s="623"/>
      <c r="L206" s="1166"/>
      <c r="M206" s="1165" t="s">
        <v>839</v>
      </c>
      <c r="N206" s="1165"/>
      <c r="O206" s="626">
        <f>DSUM(Datos!$C$745:$I$775,"emisiones",'8. Informe final. Resultados'!L199:P200)/1000</f>
        <v>0</v>
      </c>
      <c r="P206" s="627" t="s">
        <v>853</v>
      </c>
      <c r="Q206" s="437"/>
      <c r="R206" s="432"/>
    </row>
    <row r="207" spans="1:29" ht="18" customHeight="1" x14ac:dyDescent="0.3">
      <c r="D207" s="623"/>
      <c r="E207" s="1165" t="s">
        <v>844</v>
      </c>
      <c r="F207" s="1165"/>
      <c r="G207" s="1165"/>
      <c r="H207" s="626">
        <f>SUM(H202:H206)</f>
        <v>0</v>
      </c>
      <c r="I207" s="627" t="s">
        <v>853</v>
      </c>
      <c r="J207" s="623"/>
      <c r="K207" s="623"/>
      <c r="L207" s="1165" t="s">
        <v>844</v>
      </c>
      <c r="M207" s="1165"/>
      <c r="N207" s="1165"/>
      <c r="O207" s="626">
        <f>SUM(O202:O206)</f>
        <v>0</v>
      </c>
      <c r="P207" s="627" t="s">
        <v>853</v>
      </c>
      <c r="Q207" s="437"/>
      <c r="R207" s="432"/>
    </row>
    <row r="208" spans="1:29" ht="6" customHeight="1" x14ac:dyDescent="0.3">
      <c r="D208" s="623"/>
      <c r="E208" s="629"/>
      <c r="F208" s="630"/>
      <c r="G208" s="630"/>
      <c r="H208" s="626"/>
      <c r="I208" s="630"/>
      <c r="J208" s="623"/>
      <c r="K208" s="623"/>
      <c r="L208" s="629"/>
      <c r="M208" s="630"/>
      <c r="N208" s="630"/>
      <c r="O208" s="626"/>
      <c r="P208" s="630"/>
      <c r="Q208" s="437"/>
      <c r="R208" s="432"/>
    </row>
    <row r="209" spans="1:29" ht="18" customHeight="1" x14ac:dyDescent="0.3">
      <c r="D209" s="623"/>
      <c r="E209" s="1166" t="s">
        <v>990</v>
      </c>
      <c r="F209" s="1165" t="s">
        <v>833</v>
      </c>
      <c r="G209" s="1165"/>
      <c r="H209" s="631">
        <f>DSUM(Datos!$C$806:$H$856,"emisiones",'8. Informe final. Resultados'!E199:J200)/1000</f>
        <v>0</v>
      </c>
      <c r="I209" s="632" t="str">
        <f>IF($G$13&lt;2021,"t CO₂","t CO₂e")</f>
        <v>t CO₂e</v>
      </c>
      <c r="J209" s="623"/>
      <c r="K209" s="623"/>
      <c r="L209" s="1166" t="s">
        <v>990</v>
      </c>
      <c r="M209" s="1165" t="s">
        <v>833</v>
      </c>
      <c r="N209" s="1165"/>
      <c r="O209" s="631">
        <f>DSUM(Datos!$C$806:$H$856,"emisiones",'8. Informe final. Resultados'!L199:P200)/1000</f>
        <v>0</v>
      </c>
      <c r="P209" s="632" t="str">
        <f>IF($G$13&lt;2021,"t CO₂","t CO₂e")</f>
        <v>t CO₂e</v>
      </c>
      <c r="Q209" s="437"/>
      <c r="R209" s="432"/>
    </row>
    <row r="210" spans="1:29" ht="18" customHeight="1" x14ac:dyDescent="0.3">
      <c r="D210" s="623"/>
      <c r="E210" s="1166"/>
      <c r="F210" s="1165" t="s">
        <v>834</v>
      </c>
      <c r="G210" s="1165"/>
      <c r="H210" s="631">
        <f>DSUM(Datos!$C$1100:$H$1120,"emisiones",'8. Informe final. Resultados'!E199:J200)/1000</f>
        <v>0</v>
      </c>
      <c r="I210" s="632" t="str">
        <f>IF($G$13&lt;2021,"t CO₂","t CO₂e")</f>
        <v>t CO₂e</v>
      </c>
      <c r="J210" s="623"/>
      <c r="K210" s="623"/>
      <c r="L210" s="1166"/>
      <c r="M210" s="1165" t="s">
        <v>834</v>
      </c>
      <c r="N210" s="1165"/>
      <c r="O210" s="631">
        <f>DSUM(Datos!$C$1100:$H$1120,"emisiones",'8. Informe final. Resultados'!L199:P200)/1000</f>
        <v>0</v>
      </c>
      <c r="P210" s="632" t="str">
        <f>IF($G$13&lt;2021,"t CO₂","t CO₂e")</f>
        <v>t CO₂e</v>
      </c>
      <c r="Q210" s="437"/>
      <c r="R210" s="432"/>
    </row>
    <row r="211" spans="1:29" ht="18" customHeight="1" x14ac:dyDescent="0.3">
      <c r="D211" s="623"/>
      <c r="E211" s="1166"/>
      <c r="F211" s="1165" t="s">
        <v>967</v>
      </c>
      <c r="G211" s="1165"/>
      <c r="H211" s="631">
        <f>DSUM(Datos!$C$1134:$G$1144,"emisiones",'8. Informe final. Resultados'!E199:J200)/1000</f>
        <v>0</v>
      </c>
      <c r="I211" s="632" t="s">
        <v>853</v>
      </c>
      <c r="J211" s="623"/>
      <c r="K211" s="623"/>
      <c r="L211" s="1166"/>
      <c r="M211" s="1165" t="s">
        <v>967</v>
      </c>
      <c r="N211" s="1165"/>
      <c r="O211" s="631">
        <f>DSUM(Datos!$C$1134:$G$1144,"emisiones",'8. Informe final. Resultados'!L199:P200)/1000</f>
        <v>0</v>
      </c>
      <c r="P211" s="632" t="s">
        <v>853</v>
      </c>
      <c r="Q211" s="437"/>
      <c r="R211" s="432"/>
    </row>
    <row r="212" spans="1:29" ht="18" customHeight="1" x14ac:dyDescent="0.3">
      <c r="D212" s="623"/>
      <c r="E212" s="1165" t="s">
        <v>968</v>
      </c>
      <c r="F212" s="1165"/>
      <c r="G212" s="1165"/>
      <c r="H212" s="633">
        <f>SUM(H209:H211)</f>
        <v>0</v>
      </c>
      <c r="I212" s="632" t="str">
        <f t="shared" ref="I212" si="18">IF($G$13&lt;2021,"t CO₂","t CO₂e")</f>
        <v>t CO₂e</v>
      </c>
      <c r="J212" s="623"/>
      <c r="K212" s="623"/>
      <c r="L212" s="1165" t="s">
        <v>968</v>
      </c>
      <c r="M212" s="1165"/>
      <c r="N212" s="1165"/>
      <c r="O212" s="633">
        <f>SUM(O209:O211)</f>
        <v>0</v>
      </c>
      <c r="P212" s="632" t="str">
        <f t="shared" ref="P212" si="19">IF($G$13&lt;2021,"t CO₂","t CO₂e")</f>
        <v>t CO₂e</v>
      </c>
      <c r="Q212" s="437"/>
      <c r="R212" s="432"/>
    </row>
    <row r="213" spans="1:29" ht="5.25" customHeight="1" x14ac:dyDescent="0.3">
      <c r="D213" s="623"/>
      <c r="E213" s="629"/>
      <c r="F213" s="629"/>
      <c r="G213" s="629"/>
      <c r="H213" s="628"/>
      <c r="I213" s="629"/>
      <c r="J213" s="623"/>
      <c r="K213" s="623"/>
      <c r="L213" s="629"/>
      <c r="M213" s="629"/>
      <c r="N213" s="629"/>
      <c r="O213" s="628"/>
      <c r="P213" s="629"/>
      <c r="Q213" s="437"/>
      <c r="R213" s="432"/>
    </row>
    <row r="214" spans="1:29" ht="18" customHeight="1" x14ac:dyDescent="0.3">
      <c r="D214" s="623"/>
      <c r="E214" s="629" t="s">
        <v>497</v>
      </c>
      <c r="F214" s="1165"/>
      <c r="G214" s="1165"/>
      <c r="H214" s="628">
        <f>IF(ISNUMBER(SUM(H207+H212)),SUM(SUM(H212+H207)),"")</f>
        <v>0</v>
      </c>
      <c r="I214" s="634" t="s">
        <v>853</v>
      </c>
      <c r="J214" s="623"/>
      <c r="K214" s="623"/>
      <c r="L214" s="629" t="s">
        <v>497</v>
      </c>
      <c r="M214" s="1165"/>
      <c r="N214" s="1165"/>
      <c r="O214" s="628">
        <f>IF(ISNUMBER(SUM(O207+O212)),SUM(SUM(O212+O207)),"")</f>
        <v>0</v>
      </c>
      <c r="P214" s="635" t="s">
        <v>853</v>
      </c>
      <c r="Q214" s="437"/>
      <c r="R214" s="432"/>
    </row>
    <row r="215" spans="1:29" s="432" customFormat="1" ht="18" customHeight="1" x14ac:dyDescent="0.3">
      <c r="A215" s="372"/>
      <c r="B215" s="492"/>
      <c r="C215" s="439"/>
      <c r="D215" s="624"/>
      <c r="E215" s="623" t="s">
        <v>155</v>
      </c>
      <c r="F215" s="623"/>
      <c r="G215" s="624"/>
      <c r="H215" s="624"/>
      <c r="I215" s="624"/>
      <c r="J215" s="623"/>
      <c r="K215" s="623"/>
      <c r="L215" s="623" t="s">
        <v>155</v>
      </c>
      <c r="M215" s="623"/>
      <c r="N215" s="624"/>
      <c r="O215" s="624"/>
      <c r="P215" s="624"/>
      <c r="Q215" s="437"/>
      <c r="S215" s="361"/>
      <c r="T215" s="361"/>
      <c r="U215" s="361"/>
      <c r="V215" s="361"/>
      <c r="W215" s="361"/>
      <c r="X215" s="361"/>
      <c r="Y215" s="361"/>
      <c r="Z215" s="361"/>
      <c r="AA215" s="361"/>
      <c r="AB215" s="361"/>
      <c r="AC215" s="361"/>
    </row>
    <row r="216" spans="1:29" s="432" customFormat="1" ht="18" customHeight="1" x14ac:dyDescent="0.3">
      <c r="A216" s="372"/>
      <c r="B216" s="492"/>
      <c r="C216" s="439"/>
      <c r="D216" s="624"/>
      <c r="E216" s="1167" t="e">
        <f>Datos!$E$1235</f>
        <v>#N/A</v>
      </c>
      <c r="F216" s="1167"/>
      <c r="G216" s="1167"/>
      <c r="H216" s="1167"/>
      <c r="I216" s="1167"/>
      <c r="J216" s="1167"/>
      <c r="K216" s="625"/>
      <c r="L216" s="1167" t="e">
        <f>Datos!$E$1236</f>
        <v>#N/A</v>
      </c>
      <c r="M216" s="1167"/>
      <c r="N216" s="1167"/>
      <c r="O216" s="1167"/>
      <c r="P216" s="1167"/>
      <c r="Q216" s="435"/>
      <c r="S216" s="361"/>
      <c r="T216" s="361"/>
      <c r="U216" s="361"/>
      <c r="V216" s="361"/>
      <c r="W216" s="361"/>
      <c r="X216" s="361"/>
      <c r="Y216" s="361"/>
      <c r="Z216" s="361"/>
      <c r="AA216" s="361"/>
      <c r="AB216" s="361"/>
      <c r="AC216" s="361"/>
    </row>
    <row r="217" spans="1:29" s="432" customFormat="1" ht="9.75" customHeight="1" x14ac:dyDescent="0.3">
      <c r="A217" s="372"/>
      <c r="B217" s="492"/>
      <c r="C217" s="439"/>
      <c r="D217" s="624"/>
      <c r="E217" s="623"/>
      <c r="F217" s="623"/>
      <c r="G217" s="624"/>
      <c r="H217" s="624"/>
      <c r="I217" s="624"/>
      <c r="J217" s="623"/>
      <c r="K217" s="623"/>
      <c r="L217" s="623"/>
      <c r="M217" s="623"/>
      <c r="N217" s="624"/>
      <c r="O217" s="624"/>
      <c r="P217" s="624"/>
      <c r="Q217" s="437"/>
      <c r="S217" s="361"/>
      <c r="T217" s="361"/>
      <c r="U217" s="361"/>
      <c r="V217" s="361"/>
      <c r="W217" s="361"/>
      <c r="X217" s="361"/>
      <c r="Y217" s="361"/>
      <c r="Z217" s="361"/>
      <c r="AA217" s="361"/>
      <c r="AB217" s="361"/>
      <c r="AC217" s="361"/>
    </row>
    <row r="218" spans="1:29" ht="18" customHeight="1" x14ac:dyDescent="0.3">
      <c r="D218" s="623"/>
      <c r="E218" s="1166" t="s">
        <v>989</v>
      </c>
      <c r="F218" s="1165" t="s">
        <v>855</v>
      </c>
      <c r="G218" s="1165"/>
      <c r="H218" s="626">
        <f>DSUM(Datos!$C$152:$O$174,"emisiones",'8. Informe final. Resultados'!E215:J216)/1000</f>
        <v>0</v>
      </c>
      <c r="I218" s="627" t="s">
        <v>853</v>
      </c>
      <c r="J218" s="623"/>
      <c r="K218" s="623"/>
      <c r="L218" s="1166" t="s">
        <v>989</v>
      </c>
      <c r="M218" s="1165" t="s">
        <v>855</v>
      </c>
      <c r="N218" s="1165"/>
      <c r="O218" s="626">
        <f>DSUM(Datos!$C$152:$O$174,"emisiones",'8. Informe final. Resultados'!L215:P216)/1000</f>
        <v>0</v>
      </c>
      <c r="P218" s="627" t="s">
        <v>853</v>
      </c>
      <c r="Q218" s="437"/>
      <c r="R218" s="432"/>
    </row>
    <row r="219" spans="1:29" ht="18" customHeight="1" x14ac:dyDescent="0.3">
      <c r="D219" s="623"/>
      <c r="E219" s="1166"/>
      <c r="F219" s="1165" t="s">
        <v>670</v>
      </c>
      <c r="G219" s="1165"/>
      <c r="H219" s="626">
        <f>DSUM(Datos!$C$429:$P$469,"emisiones",'8. Informe final. Resultados'!E215:J216)/1000</f>
        <v>0</v>
      </c>
      <c r="I219" s="627" t="s">
        <v>853</v>
      </c>
      <c r="J219" s="623"/>
      <c r="K219" s="623"/>
      <c r="L219" s="1166"/>
      <c r="M219" s="1165" t="s">
        <v>670</v>
      </c>
      <c r="N219" s="1165"/>
      <c r="O219" s="626">
        <f>DSUM(Datos!$C$429:$P$469,"emisiones",'8. Informe final. Resultados'!L215:P216)/1000</f>
        <v>0</v>
      </c>
      <c r="P219" s="627" t="s">
        <v>853</v>
      </c>
      <c r="Q219" s="437"/>
      <c r="R219" s="432"/>
    </row>
    <row r="220" spans="1:29" ht="18" customHeight="1" x14ac:dyDescent="0.3">
      <c r="D220" s="623"/>
      <c r="E220" s="1166"/>
      <c r="F220" s="1165" t="s">
        <v>828</v>
      </c>
      <c r="G220" s="1165"/>
      <c r="H220" s="626">
        <f>DSUM(Datos!$C$505:$P$510,"emisiones",'8. Informe final. Resultados'!E215:J216)/1000</f>
        <v>0</v>
      </c>
      <c r="I220" s="627" t="s">
        <v>853</v>
      </c>
      <c r="J220" s="623"/>
      <c r="K220" s="623"/>
      <c r="L220" s="1166"/>
      <c r="M220" s="1165" t="s">
        <v>828</v>
      </c>
      <c r="N220" s="1165"/>
      <c r="O220" s="626">
        <f>DSUM(Datos!$C$505:$P$510,"emisiones",'8. Informe final. Resultados'!L215:P216)/1000</f>
        <v>0</v>
      </c>
      <c r="P220" s="627" t="s">
        <v>853</v>
      </c>
      <c r="Q220" s="437"/>
      <c r="R220" s="432"/>
    </row>
    <row r="221" spans="1:29" ht="18" customHeight="1" x14ac:dyDescent="0.3">
      <c r="D221" s="623"/>
      <c r="E221" s="1166"/>
      <c r="F221" s="1165" t="s">
        <v>678</v>
      </c>
      <c r="G221" s="1165"/>
      <c r="H221" s="626">
        <f>DSUM(Datos!$C$605:$P$5086,"emisiones",'8. Informe final. Resultados'!E215:J216)/1000</f>
        <v>0</v>
      </c>
      <c r="I221" s="627" t="s">
        <v>853</v>
      </c>
      <c r="J221" s="623"/>
      <c r="K221" s="623"/>
      <c r="L221" s="1166"/>
      <c r="M221" s="1165" t="s">
        <v>678</v>
      </c>
      <c r="N221" s="1165"/>
      <c r="O221" s="626">
        <f>DSUM(Datos!$C$605:$P$616,"emisiones",'8. Informe final. Resultados'!L215:P216)/1000</f>
        <v>0</v>
      </c>
      <c r="P221" s="627" t="s">
        <v>853</v>
      </c>
      <c r="Q221" s="437"/>
      <c r="R221" s="432"/>
    </row>
    <row r="222" spans="1:29" ht="18" customHeight="1" x14ac:dyDescent="0.3">
      <c r="D222" s="623"/>
      <c r="E222" s="1166"/>
      <c r="F222" s="1165" t="s">
        <v>839</v>
      </c>
      <c r="G222" s="1165"/>
      <c r="H222" s="626">
        <f>DSUM(Datos!$C$745:$I$775,"emisiones",'8. Informe final. Resultados'!E215:J216)/1000</f>
        <v>0</v>
      </c>
      <c r="I222" s="627" t="s">
        <v>853</v>
      </c>
      <c r="J222" s="623"/>
      <c r="K222" s="623"/>
      <c r="L222" s="1166"/>
      <c r="M222" s="1165" t="s">
        <v>839</v>
      </c>
      <c r="N222" s="1165"/>
      <c r="O222" s="626">
        <f>DSUM(Datos!$C$745:$I$775,"emisiones",'8. Informe final. Resultados'!L215:P216)/1000</f>
        <v>0</v>
      </c>
      <c r="P222" s="627" t="s">
        <v>853</v>
      </c>
      <c r="Q222" s="437"/>
      <c r="R222" s="432"/>
    </row>
    <row r="223" spans="1:29" ht="18" customHeight="1" x14ac:dyDescent="0.3">
      <c r="D223" s="623"/>
      <c r="E223" s="1165" t="s">
        <v>844</v>
      </c>
      <c r="F223" s="1165"/>
      <c r="G223" s="1165"/>
      <c r="H223" s="626">
        <f>SUM(H218:H222)</f>
        <v>0</v>
      </c>
      <c r="I223" s="627" t="s">
        <v>853</v>
      </c>
      <c r="J223" s="623"/>
      <c r="K223" s="623"/>
      <c r="L223" s="1165" t="s">
        <v>844</v>
      </c>
      <c r="M223" s="1165"/>
      <c r="N223" s="1165"/>
      <c r="O223" s="626">
        <f>SUM(O218:O222)</f>
        <v>0</v>
      </c>
      <c r="P223" s="627" t="s">
        <v>853</v>
      </c>
      <c r="Q223" s="437"/>
      <c r="R223" s="432"/>
    </row>
    <row r="224" spans="1:29" ht="6" customHeight="1" x14ac:dyDescent="0.3">
      <c r="D224" s="623"/>
      <c r="E224" s="629"/>
      <c r="F224" s="630"/>
      <c r="G224" s="630"/>
      <c r="H224" s="626"/>
      <c r="I224" s="630"/>
      <c r="J224" s="623"/>
      <c r="K224" s="623"/>
      <c r="L224" s="629"/>
      <c r="M224" s="630"/>
      <c r="N224" s="630"/>
      <c r="O224" s="626"/>
      <c r="P224" s="630"/>
      <c r="Q224" s="437"/>
      <c r="R224" s="432"/>
    </row>
    <row r="225" spans="1:29" ht="18" customHeight="1" x14ac:dyDescent="0.3">
      <c r="D225" s="623"/>
      <c r="E225" s="1166" t="s">
        <v>990</v>
      </c>
      <c r="F225" s="1165" t="s">
        <v>833</v>
      </c>
      <c r="G225" s="1165"/>
      <c r="H225" s="631">
        <f>DSUM(Datos!$C$806:$H$856,"emisiones",'8. Informe final. Resultados'!E215:J216)/1000</f>
        <v>0</v>
      </c>
      <c r="I225" s="632" t="str">
        <f>IF($G$13&lt;2021,"t CO₂","t CO₂e")</f>
        <v>t CO₂e</v>
      </c>
      <c r="J225" s="623"/>
      <c r="K225" s="623"/>
      <c r="L225" s="1166" t="s">
        <v>990</v>
      </c>
      <c r="M225" s="1165" t="s">
        <v>833</v>
      </c>
      <c r="N225" s="1165"/>
      <c r="O225" s="631">
        <f>DSUM(Datos!$C$806:$H$856,"emisiones",'8. Informe final. Resultados'!L215:P216)/1000</f>
        <v>0</v>
      </c>
      <c r="P225" s="632" t="str">
        <f>IF($G$13&lt;2021,"t CO₂","t CO₂e")</f>
        <v>t CO₂e</v>
      </c>
      <c r="Q225" s="437"/>
      <c r="R225" s="432"/>
    </row>
    <row r="226" spans="1:29" ht="18" customHeight="1" x14ac:dyDescent="0.3">
      <c r="D226" s="623"/>
      <c r="E226" s="1166"/>
      <c r="F226" s="1165" t="s">
        <v>834</v>
      </c>
      <c r="G226" s="1165"/>
      <c r="H226" s="631">
        <f>DSUM(Datos!$C$1100:$H$1120,"emisiones",'8. Informe final. Resultados'!E215:J216)/1000</f>
        <v>0</v>
      </c>
      <c r="I226" s="632" t="str">
        <f>IF($G$13&lt;2021,"t CO₂","t CO₂e")</f>
        <v>t CO₂e</v>
      </c>
      <c r="J226" s="623"/>
      <c r="K226" s="623"/>
      <c r="L226" s="1166"/>
      <c r="M226" s="1165" t="s">
        <v>834</v>
      </c>
      <c r="N226" s="1165"/>
      <c r="O226" s="631">
        <f>DSUM(Datos!$C$1100:$H$1120,"emisiones",'8. Informe final. Resultados'!L215:P216)/1000</f>
        <v>0</v>
      </c>
      <c r="P226" s="632" t="str">
        <f>IF($G$13&lt;2021,"t CO₂","t CO₂e")</f>
        <v>t CO₂e</v>
      </c>
      <c r="Q226" s="437"/>
      <c r="R226" s="432"/>
    </row>
    <row r="227" spans="1:29" ht="18" customHeight="1" x14ac:dyDescent="0.3">
      <c r="D227" s="623"/>
      <c r="E227" s="1166"/>
      <c r="F227" s="1165" t="s">
        <v>967</v>
      </c>
      <c r="G227" s="1165"/>
      <c r="H227" s="631">
        <f>DSUM(Datos!$C$1134:$G$1144,"emisiones",'8. Informe final. Resultados'!E215:J216)/1000</f>
        <v>0</v>
      </c>
      <c r="I227" s="632" t="s">
        <v>853</v>
      </c>
      <c r="J227" s="623"/>
      <c r="K227" s="623"/>
      <c r="L227" s="1166"/>
      <c r="M227" s="1165" t="s">
        <v>967</v>
      </c>
      <c r="N227" s="1165"/>
      <c r="O227" s="631">
        <f>DSUM(Datos!$C$1134:$G$1144,"emisiones",'8. Informe final. Resultados'!L215:P216)/1000</f>
        <v>0</v>
      </c>
      <c r="P227" s="632" t="s">
        <v>853</v>
      </c>
      <c r="Q227" s="437"/>
      <c r="R227" s="432"/>
    </row>
    <row r="228" spans="1:29" ht="18" customHeight="1" x14ac:dyDescent="0.3">
      <c r="D228" s="623"/>
      <c r="E228" s="1165" t="s">
        <v>968</v>
      </c>
      <c r="F228" s="1165"/>
      <c r="G228" s="1165"/>
      <c r="H228" s="633">
        <f>SUM(H225:H227)</f>
        <v>0</v>
      </c>
      <c r="I228" s="632" t="str">
        <f t="shared" ref="I228" si="20">IF($G$13&lt;2021,"t CO₂","t CO₂e")</f>
        <v>t CO₂e</v>
      </c>
      <c r="J228" s="623"/>
      <c r="K228" s="623"/>
      <c r="L228" s="1165" t="s">
        <v>968</v>
      </c>
      <c r="M228" s="1165"/>
      <c r="N228" s="1165"/>
      <c r="O228" s="633">
        <f>SUM(O225:O227)</f>
        <v>0</v>
      </c>
      <c r="P228" s="632" t="str">
        <f t="shared" ref="P228" si="21">IF($G$13&lt;2021,"t CO₂","t CO₂e")</f>
        <v>t CO₂e</v>
      </c>
      <c r="Q228" s="437"/>
      <c r="R228" s="432"/>
    </row>
    <row r="229" spans="1:29" ht="5.25" customHeight="1" x14ac:dyDescent="0.3">
      <c r="D229" s="623"/>
      <c r="E229" s="629"/>
      <c r="F229" s="629"/>
      <c r="G229" s="629"/>
      <c r="H229" s="628"/>
      <c r="I229" s="629"/>
      <c r="J229" s="623"/>
      <c r="K229" s="623"/>
      <c r="L229" s="629"/>
      <c r="M229" s="629"/>
      <c r="N229" s="629"/>
      <c r="O229" s="628"/>
      <c r="P229" s="629"/>
      <c r="Q229" s="437"/>
      <c r="R229" s="432"/>
    </row>
    <row r="230" spans="1:29" ht="18" customHeight="1" x14ac:dyDescent="0.3">
      <c r="D230" s="623"/>
      <c r="E230" s="629" t="s">
        <v>497</v>
      </c>
      <c r="F230" s="1165"/>
      <c r="G230" s="1165"/>
      <c r="H230" s="628">
        <f>IF(ISNUMBER(SUM(H223+H228)),SUM(SUM(H228+H223)),"")</f>
        <v>0</v>
      </c>
      <c r="I230" s="634" t="s">
        <v>853</v>
      </c>
      <c r="J230" s="623"/>
      <c r="K230" s="623"/>
      <c r="L230" s="629" t="s">
        <v>497</v>
      </c>
      <c r="M230" s="1165"/>
      <c r="N230" s="1165"/>
      <c r="O230" s="628">
        <f>IF(ISNUMBER(SUM(O223+O228)),SUM(SUM(O228+O223)),"")</f>
        <v>0</v>
      </c>
      <c r="P230" s="635" t="s">
        <v>853</v>
      </c>
      <c r="Q230" s="437"/>
      <c r="R230" s="432"/>
    </row>
    <row r="231" spans="1:29" s="432" customFormat="1" ht="18" customHeight="1" x14ac:dyDescent="0.3">
      <c r="A231" s="372"/>
      <c r="B231" s="492"/>
      <c r="C231" s="439"/>
      <c r="D231" s="624"/>
      <c r="E231" s="623" t="s">
        <v>155</v>
      </c>
      <c r="F231" s="623"/>
      <c r="G231" s="624"/>
      <c r="H231" s="624"/>
      <c r="I231" s="624"/>
      <c r="J231" s="623"/>
      <c r="K231" s="623"/>
      <c r="L231" s="623" t="s">
        <v>155</v>
      </c>
      <c r="M231" s="623"/>
      <c r="N231" s="624"/>
      <c r="O231" s="624"/>
      <c r="P231" s="624"/>
      <c r="Q231" s="437"/>
      <c r="S231" s="361"/>
      <c r="T231" s="361"/>
      <c r="U231" s="361"/>
      <c r="V231" s="361"/>
      <c r="W231" s="361"/>
      <c r="X231" s="361"/>
      <c r="Y231" s="361"/>
      <c r="Z231" s="361"/>
      <c r="AA231" s="361"/>
      <c r="AB231" s="361"/>
      <c r="AC231" s="361"/>
    </row>
    <row r="232" spans="1:29" s="432" customFormat="1" ht="18" customHeight="1" x14ac:dyDescent="0.3">
      <c r="A232" s="372"/>
      <c r="B232" s="492"/>
      <c r="C232" s="439"/>
      <c r="D232" s="624"/>
      <c r="E232" s="1167" t="e">
        <f>Datos!$E$1237</f>
        <v>#N/A</v>
      </c>
      <c r="F232" s="1167"/>
      <c r="G232" s="1167"/>
      <c r="H232" s="1167"/>
      <c r="I232" s="1167"/>
      <c r="J232" s="1167"/>
      <c r="K232" s="625"/>
      <c r="L232" s="1167" t="e">
        <f>Datos!$E$1238</f>
        <v>#N/A</v>
      </c>
      <c r="M232" s="1167"/>
      <c r="N232" s="1167"/>
      <c r="O232" s="1167"/>
      <c r="P232" s="1167"/>
      <c r="Q232" s="435"/>
      <c r="S232" s="361"/>
      <c r="T232" s="361"/>
      <c r="U232" s="361"/>
      <c r="V232" s="361"/>
      <c r="W232" s="361"/>
      <c r="X232" s="361"/>
      <c r="Y232" s="361"/>
      <c r="Z232" s="361"/>
      <c r="AA232" s="361"/>
      <c r="AB232" s="361"/>
      <c r="AC232" s="361"/>
    </row>
    <row r="233" spans="1:29" s="432" customFormat="1" ht="9.75" customHeight="1" x14ac:dyDescent="0.3">
      <c r="A233" s="372"/>
      <c r="B233" s="492"/>
      <c r="C233" s="439"/>
      <c r="D233" s="624"/>
      <c r="E233" s="623"/>
      <c r="F233" s="623"/>
      <c r="G233" s="624"/>
      <c r="H233" s="624"/>
      <c r="I233" s="624"/>
      <c r="J233" s="623"/>
      <c r="K233" s="623"/>
      <c r="L233" s="623"/>
      <c r="M233" s="623"/>
      <c r="N233" s="624"/>
      <c r="O233" s="624"/>
      <c r="P233" s="624"/>
      <c r="Q233" s="437"/>
      <c r="S233" s="361"/>
      <c r="T233" s="361"/>
      <c r="U233" s="361"/>
      <c r="V233" s="361"/>
      <c r="W233" s="361"/>
      <c r="X233" s="361"/>
      <c r="Y233" s="361"/>
      <c r="Z233" s="361"/>
      <c r="AA233" s="361"/>
      <c r="AB233" s="361"/>
      <c r="AC233" s="361"/>
    </row>
    <row r="234" spans="1:29" ht="18" customHeight="1" x14ac:dyDescent="0.3">
      <c r="D234" s="623"/>
      <c r="E234" s="1166" t="s">
        <v>989</v>
      </c>
      <c r="F234" s="1165" t="s">
        <v>855</v>
      </c>
      <c r="G234" s="1165"/>
      <c r="H234" s="626">
        <f>DSUM(Datos!$C$152:$O$174,"emisiones",'8. Informe final. Resultados'!E231:J232)/1000</f>
        <v>0</v>
      </c>
      <c r="I234" s="627" t="s">
        <v>853</v>
      </c>
      <c r="J234" s="623"/>
      <c r="K234" s="623"/>
      <c r="L234" s="1166" t="s">
        <v>989</v>
      </c>
      <c r="M234" s="1165" t="s">
        <v>855</v>
      </c>
      <c r="N234" s="1165"/>
      <c r="O234" s="626">
        <f>DSUM(Datos!$C$152:$O$174,"emisiones",'8. Informe final. Resultados'!L231:P232)/1000</f>
        <v>0</v>
      </c>
      <c r="P234" s="627" t="s">
        <v>853</v>
      </c>
      <c r="Q234" s="437"/>
      <c r="R234" s="432"/>
    </row>
    <row r="235" spans="1:29" ht="18" customHeight="1" x14ac:dyDescent="0.3">
      <c r="D235" s="623"/>
      <c r="E235" s="1166"/>
      <c r="F235" s="1165" t="s">
        <v>670</v>
      </c>
      <c r="G235" s="1165"/>
      <c r="H235" s="626">
        <f>DSUM(Datos!$C$429:$P$469,"emisiones",'8. Informe final. Resultados'!E231:J232)/1000</f>
        <v>0</v>
      </c>
      <c r="I235" s="627" t="s">
        <v>853</v>
      </c>
      <c r="J235" s="623"/>
      <c r="K235" s="623"/>
      <c r="L235" s="1166"/>
      <c r="M235" s="1165" t="s">
        <v>670</v>
      </c>
      <c r="N235" s="1165"/>
      <c r="O235" s="626">
        <f>DSUM(Datos!$C$429:$P$469,"emisiones",'8. Informe final. Resultados'!L231:P232)/1000</f>
        <v>0</v>
      </c>
      <c r="P235" s="627" t="s">
        <v>853</v>
      </c>
      <c r="Q235" s="437"/>
      <c r="R235" s="432"/>
    </row>
    <row r="236" spans="1:29" ht="18" customHeight="1" x14ac:dyDescent="0.3">
      <c r="D236" s="623"/>
      <c r="E236" s="1166"/>
      <c r="F236" s="1165" t="s">
        <v>828</v>
      </c>
      <c r="G236" s="1165"/>
      <c r="H236" s="626">
        <f>DSUM(Datos!$C$505:$P$510,"emisiones",'8. Informe final. Resultados'!E231:J232)/1000</f>
        <v>0</v>
      </c>
      <c r="I236" s="627" t="s">
        <v>853</v>
      </c>
      <c r="J236" s="623"/>
      <c r="K236" s="623"/>
      <c r="L236" s="1166"/>
      <c r="M236" s="1165" t="s">
        <v>828</v>
      </c>
      <c r="N236" s="1165"/>
      <c r="O236" s="626">
        <f>DSUM(Datos!$C$505:$P$510,"emisiones",'8. Informe final. Resultados'!L231:P232)/1000</f>
        <v>0</v>
      </c>
      <c r="P236" s="627" t="s">
        <v>853</v>
      </c>
      <c r="Q236" s="437"/>
      <c r="R236" s="432"/>
    </row>
    <row r="237" spans="1:29" ht="18" customHeight="1" x14ac:dyDescent="0.3">
      <c r="D237" s="623"/>
      <c r="E237" s="1166"/>
      <c r="F237" s="1165" t="s">
        <v>678</v>
      </c>
      <c r="G237" s="1165"/>
      <c r="H237" s="626">
        <f>DSUM(Datos!$C$605:$P$616,"emisiones",'8. Informe final. Resultados'!E231:J232)/1000</f>
        <v>0</v>
      </c>
      <c r="I237" s="627" t="s">
        <v>853</v>
      </c>
      <c r="J237" s="623"/>
      <c r="K237" s="623"/>
      <c r="L237" s="1166"/>
      <c r="M237" s="1165" t="s">
        <v>678</v>
      </c>
      <c r="N237" s="1165"/>
      <c r="O237" s="626">
        <f>DSUM(Datos!$C$605:$P$616,"emisiones",'8. Informe final. Resultados'!L231:P232)/1000</f>
        <v>0</v>
      </c>
      <c r="P237" s="627" t="s">
        <v>853</v>
      </c>
      <c r="Q237" s="437"/>
      <c r="R237" s="432"/>
    </row>
    <row r="238" spans="1:29" ht="18" customHeight="1" x14ac:dyDescent="0.3">
      <c r="D238" s="623"/>
      <c r="E238" s="1166"/>
      <c r="F238" s="1165" t="s">
        <v>839</v>
      </c>
      <c r="G238" s="1165"/>
      <c r="H238" s="626">
        <f>DSUM(Datos!$C$745:$I$775,"emisiones",'8. Informe final. Resultados'!E231:J232)/1000</f>
        <v>0</v>
      </c>
      <c r="I238" s="627" t="s">
        <v>853</v>
      </c>
      <c r="J238" s="623"/>
      <c r="K238" s="623"/>
      <c r="L238" s="1166"/>
      <c r="M238" s="1165" t="s">
        <v>839</v>
      </c>
      <c r="N238" s="1165"/>
      <c r="O238" s="626">
        <f>DSUM(Datos!$C$745:$I$775,"emisiones",'8. Informe final. Resultados'!L231:P232)/1000</f>
        <v>0</v>
      </c>
      <c r="P238" s="627" t="s">
        <v>853</v>
      </c>
      <c r="Q238" s="437"/>
      <c r="R238" s="432"/>
    </row>
    <row r="239" spans="1:29" ht="18" customHeight="1" x14ac:dyDescent="0.3">
      <c r="D239" s="623"/>
      <c r="E239" s="1165" t="s">
        <v>844</v>
      </c>
      <c r="F239" s="1165"/>
      <c r="G239" s="1165"/>
      <c r="H239" s="626">
        <f>SUM(H234:H238)</f>
        <v>0</v>
      </c>
      <c r="I239" s="627" t="s">
        <v>853</v>
      </c>
      <c r="J239" s="623"/>
      <c r="K239" s="623"/>
      <c r="L239" s="1165" t="s">
        <v>844</v>
      </c>
      <c r="M239" s="1165"/>
      <c r="N239" s="1165"/>
      <c r="O239" s="626">
        <f>SUM(O234:O238)</f>
        <v>0</v>
      </c>
      <c r="P239" s="627" t="s">
        <v>853</v>
      </c>
      <c r="Q239" s="437"/>
      <c r="R239" s="432"/>
    </row>
    <row r="240" spans="1:29" ht="6" customHeight="1" x14ac:dyDescent="0.3">
      <c r="D240" s="623"/>
      <c r="E240" s="629"/>
      <c r="F240" s="630"/>
      <c r="G240" s="630"/>
      <c r="H240" s="626"/>
      <c r="I240" s="630"/>
      <c r="J240" s="623"/>
      <c r="K240" s="623"/>
      <c r="L240" s="629"/>
      <c r="M240" s="630"/>
      <c r="N240" s="630"/>
      <c r="O240" s="626"/>
      <c r="P240" s="630"/>
      <c r="Q240" s="437"/>
      <c r="R240" s="432"/>
    </row>
    <row r="241" spans="1:29" ht="18" customHeight="1" x14ac:dyDescent="0.3">
      <c r="D241" s="623"/>
      <c r="E241" s="1166" t="s">
        <v>990</v>
      </c>
      <c r="F241" s="1165" t="s">
        <v>833</v>
      </c>
      <c r="G241" s="1165"/>
      <c r="H241" s="631">
        <f>DSUM(Datos!$C$806:$H$856,"emisiones",'8. Informe final. Resultados'!E231:J232)/1000</f>
        <v>0</v>
      </c>
      <c r="I241" s="632" t="str">
        <f>IF($G$13&lt;2021,"t CO₂","t CO₂e")</f>
        <v>t CO₂e</v>
      </c>
      <c r="J241" s="623"/>
      <c r="K241" s="623"/>
      <c r="L241" s="1166" t="s">
        <v>990</v>
      </c>
      <c r="M241" s="1165" t="s">
        <v>833</v>
      </c>
      <c r="N241" s="1165"/>
      <c r="O241" s="631">
        <f>DSUM(Datos!$C$806:$H$856,"emisiones",'8. Informe final. Resultados'!L231:P232)/1000</f>
        <v>0</v>
      </c>
      <c r="P241" s="632" t="str">
        <f>IF($G$13&lt;2021,"t CO₂","t CO₂e")</f>
        <v>t CO₂e</v>
      </c>
      <c r="Q241" s="437"/>
      <c r="R241" s="432"/>
    </row>
    <row r="242" spans="1:29" ht="18" customHeight="1" x14ac:dyDescent="0.3">
      <c r="D242" s="623"/>
      <c r="E242" s="1166"/>
      <c r="F242" s="1165" t="s">
        <v>834</v>
      </c>
      <c r="G242" s="1165"/>
      <c r="H242" s="631">
        <f>DSUM(Datos!$C$1100:$H$1120,"emisiones",'8. Informe final. Resultados'!E231:J232)/1000</f>
        <v>0</v>
      </c>
      <c r="I242" s="632" t="str">
        <f>IF($G$13&lt;2021,"t CO₂","t CO₂e")</f>
        <v>t CO₂e</v>
      </c>
      <c r="J242" s="623"/>
      <c r="K242" s="623"/>
      <c r="L242" s="1166"/>
      <c r="M242" s="1165" t="s">
        <v>834</v>
      </c>
      <c r="N242" s="1165"/>
      <c r="O242" s="631">
        <f>DSUM(Datos!$C$1100:$H$1120,"emisiones",'8. Informe final. Resultados'!L231:P232)/1000</f>
        <v>0</v>
      </c>
      <c r="P242" s="632" t="str">
        <f>IF($G$13&lt;2021,"t CO₂","t CO₂e")</f>
        <v>t CO₂e</v>
      </c>
      <c r="Q242" s="437"/>
      <c r="R242" s="432"/>
    </row>
    <row r="243" spans="1:29" ht="18" customHeight="1" x14ac:dyDescent="0.3">
      <c r="D243" s="623"/>
      <c r="E243" s="1166"/>
      <c r="F243" s="1165" t="s">
        <v>967</v>
      </c>
      <c r="G243" s="1165"/>
      <c r="H243" s="631">
        <f>DSUM(Datos!$C$1134:$G$1144,"emisiones",'8. Informe final. Resultados'!E231:J232)/1000</f>
        <v>0</v>
      </c>
      <c r="I243" s="632" t="s">
        <v>853</v>
      </c>
      <c r="J243" s="623"/>
      <c r="K243" s="623"/>
      <c r="L243" s="1166"/>
      <c r="M243" s="1165" t="s">
        <v>967</v>
      </c>
      <c r="N243" s="1165"/>
      <c r="O243" s="631">
        <f>DSUM(Datos!$C$1134:$G$1144,"emisiones",'8. Informe final. Resultados'!L231:P232)/1000</f>
        <v>0</v>
      </c>
      <c r="P243" s="632" t="s">
        <v>853</v>
      </c>
      <c r="Q243" s="437"/>
      <c r="R243" s="432"/>
    </row>
    <row r="244" spans="1:29" ht="18" customHeight="1" x14ac:dyDescent="0.3">
      <c r="D244" s="623"/>
      <c r="E244" s="1165" t="s">
        <v>968</v>
      </c>
      <c r="F244" s="1165"/>
      <c r="G244" s="1165"/>
      <c r="H244" s="633">
        <f>SUM(H241:H243)</f>
        <v>0</v>
      </c>
      <c r="I244" s="632" t="str">
        <f t="shared" ref="I244" si="22">IF($G$13&lt;2021,"t CO₂","t CO₂e")</f>
        <v>t CO₂e</v>
      </c>
      <c r="J244" s="623"/>
      <c r="K244" s="623"/>
      <c r="L244" s="1165" t="s">
        <v>968</v>
      </c>
      <c r="M244" s="1165"/>
      <c r="N244" s="1165"/>
      <c r="O244" s="633">
        <f>SUM(O241:O243)</f>
        <v>0</v>
      </c>
      <c r="P244" s="632" t="str">
        <f t="shared" ref="P244" si="23">IF($G$13&lt;2021,"t CO₂","t CO₂e")</f>
        <v>t CO₂e</v>
      </c>
      <c r="Q244" s="437"/>
      <c r="R244" s="432"/>
    </row>
    <row r="245" spans="1:29" ht="5.25" customHeight="1" x14ac:dyDescent="0.3">
      <c r="D245" s="623"/>
      <c r="E245" s="629"/>
      <c r="F245" s="629"/>
      <c r="G245" s="629"/>
      <c r="H245" s="628"/>
      <c r="I245" s="629"/>
      <c r="J245" s="623"/>
      <c r="K245" s="623"/>
      <c r="L245" s="629"/>
      <c r="M245" s="629"/>
      <c r="N245" s="629"/>
      <c r="O245" s="628"/>
      <c r="P245" s="629"/>
      <c r="Q245" s="437"/>
      <c r="R245" s="432"/>
    </row>
    <row r="246" spans="1:29" ht="18" customHeight="1" x14ac:dyDescent="0.3">
      <c r="D246" s="623"/>
      <c r="E246" s="629" t="s">
        <v>497</v>
      </c>
      <c r="F246" s="1165"/>
      <c r="G246" s="1165"/>
      <c r="H246" s="628">
        <f>IF(ISNUMBER(SUM(H239+H244)),SUM(SUM(H244+H239)),"")</f>
        <v>0</v>
      </c>
      <c r="I246" s="634" t="s">
        <v>853</v>
      </c>
      <c r="J246" s="623"/>
      <c r="K246" s="623"/>
      <c r="L246" s="629" t="s">
        <v>497</v>
      </c>
      <c r="M246" s="1165"/>
      <c r="N246" s="1165"/>
      <c r="O246" s="628">
        <f>IF(ISNUMBER(SUM(O239+O244)),SUM(SUM(O244+O239)),"")</f>
        <v>0</v>
      </c>
      <c r="P246" s="635" t="s">
        <v>853</v>
      </c>
      <c r="Q246" s="437"/>
      <c r="R246" s="432"/>
    </row>
    <row r="247" spans="1:29" s="432" customFormat="1" x14ac:dyDescent="0.3">
      <c r="A247" s="372"/>
      <c r="B247" s="492"/>
      <c r="C247" s="346"/>
      <c r="D247" s="623"/>
      <c r="E247" s="623"/>
      <c r="F247" s="623"/>
      <c r="G247" s="624"/>
      <c r="H247" s="624"/>
      <c r="I247" s="624"/>
      <c r="J247" s="624"/>
      <c r="K247" s="623"/>
      <c r="L247" s="361"/>
      <c r="M247" s="361"/>
      <c r="N247" s="361"/>
      <c r="O247" s="361"/>
      <c r="P247" s="361"/>
      <c r="Q247" s="361"/>
      <c r="R247" s="361"/>
      <c r="S247" s="361"/>
      <c r="T247" s="361"/>
      <c r="U247" s="361"/>
      <c r="V247" s="361"/>
      <c r="W247" s="361"/>
      <c r="X247" s="361"/>
      <c r="Y247" s="361"/>
      <c r="Z247" s="361"/>
      <c r="AA247" s="361"/>
      <c r="AB247" s="361"/>
      <c r="AC247" s="361"/>
    </row>
    <row r="248" spans="1:29" s="432" customFormat="1" x14ac:dyDescent="0.3">
      <c r="A248" s="372"/>
      <c r="B248" s="492"/>
      <c r="C248" s="346"/>
      <c r="D248" s="623"/>
      <c r="E248" s="623"/>
      <c r="F248" s="623"/>
      <c r="G248" s="624"/>
      <c r="H248" s="624"/>
      <c r="I248" s="624"/>
      <c r="J248" s="624"/>
      <c r="K248" s="623"/>
      <c r="L248" s="361"/>
      <c r="M248" s="361"/>
      <c r="N248" s="361"/>
      <c r="O248" s="361"/>
      <c r="P248" s="361"/>
      <c r="Q248" s="361"/>
      <c r="R248" s="361"/>
      <c r="S248" s="361"/>
      <c r="T248" s="361"/>
      <c r="U248" s="361"/>
      <c r="V248" s="361"/>
      <c r="W248" s="361"/>
      <c r="X248" s="361"/>
      <c r="Y248" s="361"/>
      <c r="Z248" s="361"/>
      <c r="AA248" s="361"/>
      <c r="AB248" s="361"/>
      <c r="AC248" s="361"/>
    </row>
    <row r="249" spans="1:29" s="432" customFormat="1" x14ac:dyDescent="0.3">
      <c r="A249" s="372"/>
      <c r="B249" s="492"/>
      <c r="C249" s="346"/>
      <c r="D249" s="623"/>
      <c r="E249" s="623"/>
      <c r="F249" s="623"/>
      <c r="G249" s="624"/>
      <c r="H249" s="624"/>
      <c r="I249" s="624"/>
      <c r="J249" s="624"/>
      <c r="K249" s="623"/>
      <c r="L249" s="623"/>
      <c r="M249" s="623"/>
      <c r="N249" s="623"/>
      <c r="O249" s="623"/>
      <c r="P249" s="623"/>
      <c r="Q249" s="361"/>
      <c r="R249" s="361"/>
      <c r="S249" s="361"/>
      <c r="T249" s="361"/>
      <c r="U249" s="361"/>
      <c r="V249" s="361"/>
      <c r="W249" s="361"/>
      <c r="X249" s="361"/>
      <c r="Y249" s="361"/>
      <c r="Z249" s="361"/>
      <c r="AA249" s="361"/>
      <c r="AB249" s="361"/>
      <c r="AC249" s="361"/>
    </row>
    <row r="250" spans="1:29" s="432" customFormat="1" x14ac:dyDescent="0.3">
      <c r="A250" s="372"/>
      <c r="B250" s="492"/>
      <c r="C250" s="346"/>
      <c r="D250" s="361"/>
      <c r="E250" s="361"/>
      <c r="F250" s="361"/>
      <c r="G250" s="428"/>
      <c r="H250" s="428"/>
      <c r="I250" s="428"/>
      <c r="J250" s="428"/>
      <c r="K250" s="361"/>
      <c r="L250" s="361"/>
      <c r="M250" s="361"/>
      <c r="N250" s="361"/>
      <c r="O250" s="361"/>
      <c r="P250" s="361"/>
      <c r="Q250" s="361"/>
      <c r="R250" s="361"/>
      <c r="S250" s="361"/>
      <c r="T250" s="361"/>
      <c r="U250" s="361"/>
      <c r="V250" s="361"/>
      <c r="W250" s="361"/>
      <c r="X250" s="361"/>
      <c r="Y250" s="361"/>
      <c r="Z250" s="361"/>
      <c r="AA250" s="361"/>
      <c r="AB250" s="361"/>
      <c r="AC250" s="361"/>
    </row>
    <row r="251" spans="1:29" s="432" customFormat="1" x14ac:dyDescent="0.3">
      <c r="A251" s="372"/>
      <c r="B251" s="492"/>
      <c r="C251" s="346"/>
      <c r="D251" s="361"/>
      <c r="E251" s="361"/>
      <c r="F251" s="361"/>
      <c r="G251" s="428"/>
      <c r="H251" s="428"/>
      <c r="I251" s="428"/>
      <c r="J251" s="428"/>
      <c r="K251" s="361"/>
      <c r="L251" s="361"/>
      <c r="M251" s="361"/>
      <c r="N251" s="361"/>
      <c r="O251" s="361"/>
      <c r="P251" s="361"/>
      <c r="Q251" s="361"/>
      <c r="R251" s="361"/>
      <c r="S251" s="361"/>
      <c r="T251" s="361"/>
      <c r="U251" s="361"/>
      <c r="V251" s="361"/>
      <c r="W251" s="361"/>
      <c r="X251" s="361"/>
      <c r="Y251" s="361"/>
      <c r="Z251" s="361"/>
      <c r="AA251" s="361"/>
      <c r="AB251" s="361"/>
      <c r="AC251" s="361"/>
    </row>
    <row r="252" spans="1:29" s="432" customFormat="1" x14ac:dyDescent="0.3">
      <c r="A252" s="372"/>
      <c r="B252" s="492"/>
      <c r="C252" s="346"/>
      <c r="D252" s="361"/>
      <c r="E252" s="361"/>
      <c r="F252" s="361"/>
      <c r="G252" s="428"/>
      <c r="H252" s="428"/>
      <c r="I252" s="428"/>
      <c r="J252" s="428"/>
      <c r="K252" s="361"/>
      <c r="L252" s="361"/>
      <c r="M252" s="361"/>
      <c r="N252" s="361"/>
      <c r="O252" s="361"/>
      <c r="P252" s="361"/>
      <c r="Q252" s="361"/>
      <c r="R252" s="361"/>
      <c r="S252" s="361"/>
      <c r="T252" s="361"/>
      <c r="U252" s="361"/>
      <c r="V252" s="361"/>
      <c r="W252" s="361"/>
      <c r="X252" s="361"/>
      <c r="Y252" s="361"/>
      <c r="Z252" s="361"/>
      <c r="AA252" s="361"/>
      <c r="AB252" s="361"/>
      <c r="AC252" s="361"/>
    </row>
    <row r="253" spans="1:29" s="432" customFormat="1" x14ac:dyDescent="0.3">
      <c r="A253" s="372"/>
      <c r="B253" s="492"/>
      <c r="C253" s="346"/>
      <c r="D253" s="361"/>
      <c r="E253" s="361"/>
      <c r="F253" s="361"/>
      <c r="G253" s="428"/>
      <c r="H253" s="428"/>
      <c r="I253" s="428"/>
      <c r="J253" s="428"/>
      <c r="K253" s="361"/>
      <c r="L253" s="361"/>
      <c r="M253" s="361"/>
      <c r="N253" s="361"/>
      <c r="O253" s="361"/>
      <c r="P253" s="361"/>
      <c r="Q253" s="361"/>
      <c r="R253" s="361"/>
      <c r="S253" s="361"/>
      <c r="T253" s="361"/>
      <c r="U253" s="361"/>
      <c r="V253" s="361"/>
      <c r="W253" s="361"/>
      <c r="X253" s="361"/>
      <c r="Y253" s="361"/>
      <c r="Z253" s="361"/>
      <c r="AA253" s="361"/>
      <c r="AB253" s="361"/>
      <c r="AC253" s="361"/>
    </row>
    <row r="254" spans="1:29" s="432" customFormat="1" x14ac:dyDescent="0.3">
      <c r="A254" s="372"/>
      <c r="B254" s="492"/>
      <c r="C254" s="346"/>
      <c r="D254" s="361"/>
      <c r="E254" s="361"/>
      <c r="F254" s="361"/>
      <c r="G254" s="428"/>
      <c r="H254" s="428"/>
      <c r="I254" s="428"/>
      <c r="J254" s="428"/>
      <c r="K254" s="361"/>
      <c r="L254" s="361"/>
      <c r="M254" s="361"/>
      <c r="N254" s="361"/>
      <c r="O254" s="361"/>
      <c r="P254" s="361"/>
      <c r="Q254" s="361"/>
      <c r="R254" s="361"/>
      <c r="S254" s="361"/>
      <c r="T254" s="361"/>
      <c r="U254" s="361"/>
      <c r="V254" s="361"/>
      <c r="W254" s="361"/>
      <c r="X254" s="361"/>
      <c r="Y254" s="361"/>
      <c r="Z254" s="361"/>
      <c r="AA254" s="361"/>
      <c r="AB254" s="361"/>
      <c r="AC254" s="361"/>
    </row>
    <row r="255" spans="1:29" s="432" customFormat="1" x14ac:dyDescent="0.3">
      <c r="A255" s="372"/>
      <c r="B255" s="492"/>
      <c r="C255" s="346"/>
      <c r="D255" s="361"/>
      <c r="E255" s="361"/>
      <c r="F255" s="361"/>
      <c r="G255" s="428"/>
      <c r="H255" s="428"/>
      <c r="I255" s="428"/>
      <c r="J255" s="428"/>
      <c r="K255" s="361"/>
      <c r="L255" s="361"/>
      <c r="M255" s="361"/>
      <c r="N255" s="361"/>
      <c r="O255" s="361"/>
      <c r="P255" s="361"/>
      <c r="Q255" s="361"/>
      <c r="R255" s="361"/>
      <c r="S255" s="361"/>
      <c r="T255" s="361"/>
      <c r="U255" s="361"/>
      <c r="V255" s="361"/>
      <c r="W255" s="361"/>
      <c r="X255" s="361"/>
      <c r="Y255" s="361"/>
      <c r="Z255" s="361"/>
      <c r="AA255" s="361"/>
      <c r="AB255" s="361"/>
      <c r="AC255" s="361"/>
    </row>
    <row r="256" spans="1:29" s="432" customFormat="1" x14ac:dyDescent="0.3">
      <c r="A256" s="372"/>
      <c r="B256" s="492"/>
      <c r="C256" s="346"/>
      <c r="D256" s="361"/>
      <c r="E256" s="361"/>
      <c r="F256" s="361"/>
      <c r="G256" s="428"/>
      <c r="H256" s="428"/>
      <c r="I256" s="428"/>
      <c r="J256" s="428"/>
      <c r="K256" s="361"/>
      <c r="L256" s="361"/>
      <c r="M256" s="361"/>
      <c r="N256" s="361"/>
      <c r="O256" s="361"/>
      <c r="P256" s="361"/>
      <c r="Q256" s="361"/>
      <c r="R256" s="361"/>
      <c r="S256" s="361"/>
      <c r="T256" s="361"/>
      <c r="U256" s="361"/>
      <c r="V256" s="361"/>
      <c r="W256" s="361"/>
      <c r="X256" s="361"/>
      <c r="Y256" s="361"/>
      <c r="Z256" s="361"/>
      <c r="AA256" s="361"/>
      <c r="AB256" s="361"/>
      <c r="AC256" s="361"/>
    </row>
    <row r="257" spans="1:29" s="432" customFormat="1" x14ac:dyDescent="0.3">
      <c r="A257" s="372"/>
      <c r="B257" s="492"/>
      <c r="C257" s="346"/>
      <c r="D257" s="361"/>
      <c r="E257" s="361"/>
      <c r="F257" s="361"/>
      <c r="G257" s="428"/>
      <c r="H257" s="428"/>
      <c r="I257" s="428"/>
      <c r="J257" s="428"/>
      <c r="K257" s="361"/>
      <c r="L257" s="361"/>
      <c r="M257" s="361"/>
      <c r="N257" s="361"/>
      <c r="O257" s="361"/>
      <c r="P257" s="361"/>
      <c r="Q257" s="361"/>
      <c r="R257" s="361"/>
      <c r="S257" s="361"/>
      <c r="T257" s="361"/>
      <c r="U257" s="361"/>
      <c r="V257" s="361"/>
      <c r="W257" s="361"/>
      <c r="X257" s="361"/>
      <c r="Y257" s="361"/>
      <c r="Z257" s="361"/>
      <c r="AA257" s="361"/>
      <c r="AB257" s="361"/>
      <c r="AC257" s="361"/>
    </row>
    <row r="258" spans="1:29" s="432" customFormat="1" x14ac:dyDescent="0.3">
      <c r="A258" s="372"/>
      <c r="B258" s="492"/>
      <c r="C258" s="346"/>
      <c r="D258" s="361"/>
      <c r="E258" s="361"/>
      <c r="F258" s="361"/>
      <c r="G258" s="428"/>
      <c r="H258" s="428"/>
      <c r="I258" s="428"/>
      <c r="J258" s="428"/>
      <c r="K258" s="361"/>
      <c r="L258" s="361"/>
      <c r="M258" s="361"/>
      <c r="N258" s="361"/>
      <c r="O258" s="361"/>
      <c r="P258" s="361"/>
      <c r="Q258" s="361"/>
      <c r="R258" s="361"/>
      <c r="S258" s="361"/>
      <c r="T258" s="361"/>
      <c r="U258" s="361"/>
      <c r="V258" s="361"/>
      <c r="W258" s="361"/>
      <c r="X258" s="361"/>
      <c r="Y258" s="361"/>
      <c r="Z258" s="361"/>
      <c r="AA258" s="361"/>
      <c r="AB258" s="361"/>
      <c r="AC258" s="361"/>
    </row>
    <row r="259" spans="1:29" s="432" customFormat="1" x14ac:dyDescent="0.3">
      <c r="A259" s="372"/>
      <c r="B259" s="492"/>
      <c r="C259" s="346"/>
      <c r="D259" s="361"/>
      <c r="E259" s="361"/>
      <c r="F259" s="361"/>
      <c r="G259" s="428"/>
      <c r="H259" s="428"/>
      <c r="I259" s="428"/>
      <c r="J259" s="428"/>
      <c r="K259" s="361"/>
      <c r="L259" s="361"/>
      <c r="M259" s="361"/>
      <c r="N259" s="361"/>
      <c r="O259" s="361"/>
      <c r="P259" s="361"/>
      <c r="Q259" s="361"/>
      <c r="R259" s="361"/>
      <c r="S259" s="361"/>
      <c r="T259" s="361"/>
      <c r="U259" s="361"/>
      <c r="V259" s="361"/>
      <c r="W259" s="361"/>
      <c r="X259" s="361"/>
      <c r="Y259" s="361"/>
      <c r="Z259" s="361"/>
      <c r="AA259" s="361"/>
      <c r="AB259" s="361"/>
      <c r="AC259" s="361"/>
    </row>
    <row r="260" spans="1:29" s="432" customFormat="1" x14ac:dyDescent="0.3">
      <c r="A260" s="372"/>
      <c r="B260" s="492"/>
      <c r="C260" s="346"/>
      <c r="D260" s="361"/>
      <c r="E260" s="361"/>
      <c r="F260" s="361"/>
      <c r="G260" s="428"/>
      <c r="H260" s="428"/>
      <c r="I260" s="428"/>
      <c r="J260" s="428"/>
      <c r="K260" s="361"/>
      <c r="L260" s="361"/>
      <c r="M260" s="361"/>
      <c r="N260" s="361"/>
      <c r="O260" s="361"/>
      <c r="P260" s="361"/>
      <c r="Q260" s="361"/>
      <c r="R260" s="361"/>
      <c r="S260" s="361"/>
      <c r="T260" s="361"/>
      <c r="U260" s="361"/>
      <c r="V260" s="361"/>
      <c r="W260" s="361"/>
      <c r="X260" s="361"/>
      <c r="Y260" s="361"/>
      <c r="Z260" s="361"/>
      <c r="AA260" s="361"/>
      <c r="AB260" s="361"/>
      <c r="AC260" s="361"/>
    </row>
    <row r="261" spans="1:29" s="432" customFormat="1" x14ac:dyDescent="0.3">
      <c r="A261" s="372"/>
      <c r="B261" s="492"/>
      <c r="C261" s="346"/>
      <c r="D261" s="361"/>
      <c r="E261" s="361"/>
      <c r="F261" s="361"/>
      <c r="G261" s="428"/>
      <c r="H261" s="428"/>
      <c r="I261" s="428"/>
      <c r="J261" s="428"/>
      <c r="K261" s="361"/>
      <c r="L261" s="361"/>
      <c r="M261" s="361"/>
      <c r="N261" s="361"/>
      <c r="O261" s="361"/>
      <c r="P261" s="361"/>
      <c r="Q261" s="361"/>
      <c r="R261" s="361"/>
      <c r="S261" s="361"/>
      <c r="T261" s="361"/>
      <c r="U261" s="361"/>
      <c r="V261" s="361"/>
      <c r="W261" s="361"/>
      <c r="X261" s="361"/>
      <c r="Y261" s="361"/>
      <c r="Z261" s="361"/>
      <c r="AA261" s="361"/>
      <c r="AB261" s="361"/>
      <c r="AC261" s="361"/>
    </row>
    <row r="262" spans="1:29" s="432" customFormat="1" x14ac:dyDescent="0.3">
      <c r="A262" s="372"/>
      <c r="B262" s="492"/>
      <c r="C262" s="346"/>
      <c r="D262" s="361"/>
      <c r="E262" s="361"/>
      <c r="F262" s="361"/>
      <c r="G262" s="428"/>
      <c r="H262" s="428"/>
      <c r="I262" s="428"/>
      <c r="J262" s="428"/>
      <c r="K262" s="361"/>
      <c r="L262" s="361"/>
      <c r="M262" s="361"/>
      <c r="N262" s="361"/>
      <c r="O262" s="361"/>
      <c r="P262" s="361"/>
      <c r="Q262" s="361"/>
      <c r="R262" s="361"/>
      <c r="S262" s="361"/>
      <c r="T262" s="361"/>
      <c r="U262" s="361"/>
      <c r="V262" s="361"/>
      <c r="W262" s="361"/>
      <c r="X262" s="361"/>
      <c r="Y262" s="361"/>
      <c r="Z262" s="361"/>
      <c r="AA262" s="361"/>
      <c r="AB262" s="361"/>
      <c r="AC262" s="361"/>
    </row>
    <row r="263" spans="1:29" s="432" customFormat="1" x14ac:dyDescent="0.3">
      <c r="A263" s="372"/>
      <c r="B263" s="492"/>
      <c r="C263" s="346"/>
      <c r="D263" s="361"/>
      <c r="E263" s="361"/>
      <c r="F263" s="361"/>
      <c r="G263" s="428"/>
      <c r="H263" s="428"/>
      <c r="I263" s="428"/>
      <c r="J263" s="428"/>
      <c r="K263" s="361"/>
      <c r="L263" s="361"/>
      <c r="M263" s="361"/>
      <c r="N263" s="361"/>
      <c r="O263" s="361"/>
      <c r="P263" s="361"/>
      <c r="Q263" s="361"/>
      <c r="R263" s="361"/>
      <c r="S263" s="361"/>
      <c r="T263" s="361"/>
      <c r="U263" s="361"/>
      <c r="V263" s="361"/>
      <c r="W263" s="361"/>
      <c r="X263" s="361"/>
      <c r="Y263" s="361"/>
      <c r="Z263" s="361"/>
      <c r="AA263" s="361"/>
      <c r="AB263" s="361"/>
      <c r="AC263" s="361"/>
    </row>
    <row r="264" spans="1:29" s="432" customFormat="1" x14ac:dyDescent="0.3">
      <c r="A264" s="372"/>
      <c r="B264" s="492"/>
      <c r="C264" s="346"/>
      <c r="D264" s="361"/>
      <c r="E264" s="361"/>
      <c r="F264" s="361"/>
      <c r="G264" s="428"/>
      <c r="H264" s="428"/>
      <c r="I264" s="428"/>
      <c r="J264" s="428"/>
      <c r="K264" s="361"/>
      <c r="L264" s="361"/>
      <c r="M264" s="361"/>
      <c r="N264" s="361"/>
      <c r="O264" s="361"/>
      <c r="P264" s="361"/>
      <c r="Q264" s="361"/>
      <c r="R264" s="361"/>
      <c r="S264" s="361"/>
      <c r="T264" s="361"/>
      <c r="U264" s="361"/>
      <c r="V264" s="361"/>
      <c r="W264" s="361"/>
      <c r="X264" s="361"/>
      <c r="Y264" s="361"/>
      <c r="Z264" s="361"/>
      <c r="AA264" s="361"/>
      <c r="AB264" s="361"/>
      <c r="AC264" s="361"/>
    </row>
    <row r="265" spans="1:29" s="432" customFormat="1" x14ac:dyDescent="0.3">
      <c r="A265" s="372"/>
      <c r="B265" s="492"/>
      <c r="C265" s="346"/>
      <c r="D265" s="361"/>
      <c r="E265" s="361"/>
      <c r="F265" s="361"/>
      <c r="G265" s="428"/>
      <c r="H265" s="428"/>
      <c r="I265" s="428"/>
      <c r="J265" s="428"/>
      <c r="K265" s="361"/>
      <c r="L265" s="361"/>
      <c r="M265" s="361"/>
      <c r="N265" s="361"/>
      <c r="O265" s="361"/>
      <c r="P265" s="361"/>
      <c r="Q265" s="361"/>
      <c r="R265" s="361"/>
      <c r="S265" s="361"/>
      <c r="T265" s="361"/>
      <c r="U265" s="361"/>
      <c r="V265" s="361"/>
      <c r="W265" s="361"/>
      <c r="X265" s="361"/>
      <c r="Y265" s="361"/>
      <c r="Z265" s="361"/>
      <c r="AA265" s="361"/>
      <c r="AB265" s="361"/>
      <c r="AC265" s="361"/>
    </row>
    <row r="266" spans="1:29" s="432" customFormat="1" x14ac:dyDescent="0.3">
      <c r="A266" s="372"/>
      <c r="B266" s="492"/>
      <c r="C266" s="346"/>
      <c r="D266" s="361"/>
      <c r="E266" s="361"/>
      <c r="F266" s="361"/>
      <c r="G266" s="428"/>
      <c r="H266" s="428"/>
      <c r="I266" s="428"/>
      <c r="J266" s="428"/>
      <c r="K266" s="361"/>
      <c r="L266" s="361"/>
      <c r="M266" s="361"/>
      <c r="N266" s="361"/>
      <c r="O266" s="361"/>
      <c r="P266" s="361"/>
      <c r="Q266" s="361"/>
      <c r="R266" s="361"/>
      <c r="S266" s="361"/>
      <c r="T266" s="361"/>
      <c r="U266" s="361"/>
      <c r="V266" s="361"/>
      <c r="W266" s="361"/>
      <c r="X266" s="361"/>
      <c r="Y266" s="361"/>
      <c r="Z266" s="361"/>
      <c r="AA266" s="361"/>
      <c r="AB266" s="361"/>
      <c r="AC266" s="361"/>
    </row>
    <row r="267" spans="1:29" s="432" customFormat="1" x14ac:dyDescent="0.3">
      <c r="A267" s="372"/>
      <c r="B267" s="492"/>
      <c r="C267" s="346"/>
      <c r="D267" s="361"/>
      <c r="E267" s="361"/>
      <c r="F267" s="361"/>
      <c r="G267" s="428"/>
      <c r="H267" s="428"/>
      <c r="I267" s="428"/>
      <c r="J267" s="428"/>
      <c r="K267" s="361"/>
      <c r="L267" s="361"/>
      <c r="M267" s="361"/>
      <c r="N267" s="361"/>
      <c r="O267" s="361"/>
      <c r="P267" s="361"/>
      <c r="Q267" s="361"/>
      <c r="R267" s="361"/>
      <c r="S267" s="361"/>
      <c r="T267" s="361"/>
      <c r="U267" s="361"/>
      <c r="V267" s="361"/>
      <c r="W267" s="361"/>
      <c r="X267" s="361"/>
      <c r="Y267" s="361"/>
      <c r="Z267" s="361"/>
      <c r="AA267" s="361"/>
      <c r="AB267" s="361"/>
      <c r="AC267" s="361"/>
    </row>
    <row r="268" spans="1:29" s="432" customFormat="1" x14ac:dyDescent="0.3">
      <c r="A268" s="372"/>
      <c r="B268" s="492"/>
      <c r="C268" s="346"/>
      <c r="D268" s="361"/>
      <c r="E268" s="361"/>
      <c r="F268" s="361"/>
      <c r="G268" s="428"/>
      <c r="H268" s="428"/>
      <c r="I268" s="428"/>
      <c r="J268" s="428"/>
      <c r="K268" s="361"/>
      <c r="L268" s="361"/>
      <c r="M268" s="361"/>
      <c r="N268" s="361"/>
      <c r="O268" s="361"/>
      <c r="P268" s="361"/>
      <c r="Q268" s="361"/>
      <c r="R268" s="361"/>
      <c r="S268" s="361"/>
      <c r="T268" s="361"/>
      <c r="U268" s="361"/>
      <c r="V268" s="361"/>
      <c r="W268" s="361"/>
      <c r="X268" s="361"/>
      <c r="Y268" s="361"/>
      <c r="Z268" s="361"/>
      <c r="AA268" s="361"/>
      <c r="AB268" s="361"/>
      <c r="AC268" s="361"/>
    </row>
    <row r="269" spans="1:29" s="432" customFormat="1" x14ac:dyDescent="0.3">
      <c r="A269" s="372"/>
      <c r="B269" s="492"/>
      <c r="C269" s="346"/>
      <c r="D269" s="361"/>
      <c r="E269" s="361"/>
      <c r="F269" s="361"/>
      <c r="G269" s="428"/>
      <c r="H269" s="428"/>
      <c r="I269" s="428"/>
      <c r="J269" s="428"/>
      <c r="K269" s="361"/>
      <c r="L269" s="361"/>
      <c r="M269" s="361"/>
      <c r="N269" s="361"/>
      <c r="O269" s="361"/>
      <c r="P269" s="361"/>
      <c r="Q269" s="361"/>
      <c r="R269" s="361"/>
      <c r="S269" s="361"/>
      <c r="T269" s="361"/>
      <c r="U269" s="361"/>
      <c r="V269" s="361"/>
      <c r="W269" s="361"/>
      <c r="X269" s="361"/>
      <c r="Y269" s="361"/>
      <c r="Z269" s="361"/>
      <c r="AA269" s="361"/>
      <c r="AB269" s="361"/>
      <c r="AC269" s="361"/>
    </row>
    <row r="270" spans="1:29" s="432" customFormat="1" x14ac:dyDescent="0.3">
      <c r="A270" s="372"/>
      <c r="B270" s="492"/>
      <c r="C270" s="346"/>
      <c r="D270" s="361"/>
      <c r="E270" s="361"/>
      <c r="F270" s="361"/>
      <c r="G270" s="428"/>
      <c r="H270" s="428"/>
      <c r="I270" s="428"/>
      <c r="J270" s="428"/>
      <c r="K270" s="361"/>
      <c r="L270" s="361"/>
      <c r="M270" s="361"/>
      <c r="N270" s="361"/>
      <c r="O270" s="361"/>
      <c r="P270" s="361"/>
      <c r="Q270" s="361"/>
      <c r="R270" s="361"/>
      <c r="S270" s="361"/>
      <c r="T270" s="361"/>
      <c r="U270" s="361"/>
      <c r="V270" s="361"/>
      <c r="W270" s="361"/>
      <c r="X270" s="361"/>
      <c r="Y270" s="361"/>
      <c r="Z270" s="361"/>
      <c r="AA270" s="361"/>
      <c r="AB270" s="361"/>
      <c r="AC270" s="361"/>
    </row>
    <row r="271" spans="1:29" s="432" customFormat="1" x14ac:dyDescent="0.3">
      <c r="A271" s="372"/>
      <c r="B271" s="492"/>
      <c r="C271" s="346"/>
      <c r="D271" s="361"/>
      <c r="E271" s="361"/>
      <c r="F271" s="361"/>
      <c r="G271" s="428"/>
      <c r="H271" s="428"/>
      <c r="I271" s="428"/>
      <c r="J271" s="428"/>
      <c r="K271" s="361"/>
      <c r="L271" s="361"/>
      <c r="M271" s="361"/>
      <c r="N271" s="361"/>
      <c r="O271" s="361"/>
      <c r="P271" s="361"/>
      <c r="Q271" s="361"/>
      <c r="R271" s="361"/>
      <c r="S271" s="361"/>
      <c r="T271" s="361"/>
      <c r="U271" s="361"/>
      <c r="V271" s="361"/>
      <c r="W271" s="361"/>
      <c r="X271" s="361"/>
      <c r="Y271" s="361"/>
      <c r="Z271" s="361"/>
      <c r="AA271" s="361"/>
      <c r="AB271" s="361"/>
      <c r="AC271" s="361"/>
    </row>
    <row r="272" spans="1:29" s="432" customFormat="1" x14ac:dyDescent="0.3">
      <c r="A272" s="372"/>
      <c r="B272" s="492"/>
      <c r="C272" s="346"/>
      <c r="D272" s="361"/>
      <c r="E272" s="361"/>
      <c r="F272" s="361"/>
      <c r="G272" s="428"/>
      <c r="H272" s="428"/>
      <c r="I272" s="428"/>
      <c r="J272" s="428"/>
      <c r="K272" s="361"/>
      <c r="L272" s="361"/>
      <c r="M272" s="361"/>
      <c r="N272" s="361"/>
      <c r="O272" s="361"/>
      <c r="P272" s="361"/>
      <c r="Q272" s="361"/>
      <c r="R272" s="361"/>
      <c r="S272" s="361"/>
      <c r="T272" s="361"/>
      <c r="U272" s="361"/>
      <c r="V272" s="361"/>
      <c r="W272" s="361"/>
      <c r="X272" s="361"/>
      <c r="Y272" s="361"/>
      <c r="Z272" s="361"/>
      <c r="AA272" s="361"/>
      <c r="AB272" s="361"/>
      <c r="AC272" s="361"/>
    </row>
    <row r="273" spans="1:29" s="432" customFormat="1" x14ac:dyDescent="0.3">
      <c r="A273" s="372"/>
      <c r="B273" s="492"/>
      <c r="C273" s="346"/>
      <c r="D273" s="361"/>
      <c r="E273" s="361"/>
      <c r="F273" s="361"/>
      <c r="G273" s="428"/>
      <c r="H273" s="428"/>
      <c r="I273" s="428"/>
      <c r="J273" s="428"/>
      <c r="K273" s="361"/>
      <c r="L273" s="361"/>
      <c r="M273" s="361"/>
      <c r="N273" s="361"/>
      <c r="O273" s="361"/>
      <c r="P273" s="361"/>
      <c r="Q273" s="361"/>
      <c r="R273" s="361"/>
      <c r="S273" s="361"/>
      <c r="T273" s="361"/>
      <c r="U273" s="361"/>
      <c r="V273" s="361"/>
      <c r="W273" s="361"/>
      <c r="X273" s="361"/>
      <c r="Y273" s="361"/>
      <c r="Z273" s="361"/>
      <c r="AA273" s="361"/>
      <c r="AB273" s="361"/>
      <c r="AC273" s="361"/>
    </row>
    <row r="274" spans="1:29" s="432" customFormat="1" x14ac:dyDescent="0.3">
      <c r="A274" s="372"/>
      <c r="B274" s="492"/>
      <c r="C274" s="346"/>
      <c r="D274" s="361"/>
      <c r="E274" s="361"/>
      <c r="F274" s="361"/>
      <c r="G274" s="428"/>
      <c r="H274" s="428"/>
      <c r="I274" s="428"/>
      <c r="J274" s="428"/>
      <c r="K274" s="361"/>
      <c r="L274" s="361"/>
      <c r="M274" s="361"/>
      <c r="N274" s="361"/>
      <c r="O274" s="361"/>
      <c r="P274" s="361"/>
      <c r="Q274" s="361"/>
      <c r="R274" s="361"/>
      <c r="S274" s="361"/>
      <c r="T274" s="361"/>
      <c r="U274" s="361"/>
      <c r="V274" s="361"/>
      <c r="W274" s="361"/>
      <c r="X274" s="361"/>
      <c r="Y274" s="361"/>
      <c r="Z274" s="361"/>
      <c r="AA274" s="361"/>
      <c r="AB274" s="361"/>
      <c r="AC274" s="361"/>
    </row>
    <row r="275" spans="1:29" s="432" customFormat="1" x14ac:dyDescent="0.3">
      <c r="A275" s="372"/>
      <c r="B275" s="492"/>
      <c r="C275" s="346"/>
      <c r="D275" s="361"/>
      <c r="E275" s="361"/>
      <c r="F275" s="361"/>
      <c r="G275" s="428"/>
      <c r="H275" s="428"/>
      <c r="I275" s="428"/>
      <c r="J275" s="428"/>
      <c r="K275" s="361"/>
      <c r="L275" s="361"/>
      <c r="M275" s="361"/>
      <c r="N275" s="361"/>
      <c r="O275" s="361"/>
      <c r="P275" s="361"/>
      <c r="Q275" s="361"/>
      <c r="R275" s="361"/>
      <c r="S275" s="361"/>
      <c r="T275" s="361"/>
      <c r="U275" s="361"/>
      <c r="V275" s="361"/>
      <c r="W275" s="361"/>
      <c r="X275" s="361"/>
      <c r="Y275" s="361"/>
      <c r="Z275" s="361"/>
      <c r="AA275" s="361"/>
      <c r="AB275" s="361"/>
      <c r="AC275" s="361"/>
    </row>
    <row r="276" spans="1:29" s="432" customFormat="1" x14ac:dyDescent="0.3">
      <c r="A276" s="372"/>
      <c r="B276" s="492"/>
      <c r="C276" s="346"/>
      <c r="D276" s="361"/>
      <c r="E276" s="361"/>
      <c r="F276" s="361"/>
      <c r="G276" s="428"/>
      <c r="H276" s="428"/>
      <c r="I276" s="428"/>
      <c r="J276" s="428"/>
      <c r="K276" s="361"/>
      <c r="L276" s="361"/>
      <c r="M276" s="361"/>
      <c r="N276" s="361"/>
      <c r="O276" s="361"/>
      <c r="P276" s="361"/>
      <c r="Q276" s="361"/>
      <c r="R276" s="361"/>
      <c r="S276" s="361"/>
      <c r="T276" s="361"/>
      <c r="U276" s="361"/>
      <c r="V276" s="361"/>
      <c r="W276" s="361"/>
      <c r="X276" s="361"/>
      <c r="Y276" s="361"/>
      <c r="Z276" s="361"/>
      <c r="AA276" s="361"/>
      <c r="AB276" s="361"/>
      <c r="AC276" s="361"/>
    </row>
    <row r="277" spans="1:29" s="432" customFormat="1" x14ac:dyDescent="0.3">
      <c r="A277" s="372"/>
      <c r="B277" s="492"/>
      <c r="C277" s="346"/>
      <c r="D277" s="361"/>
      <c r="E277" s="361"/>
      <c r="F277" s="361"/>
      <c r="G277" s="428"/>
      <c r="H277" s="428"/>
      <c r="I277" s="428"/>
      <c r="J277" s="428"/>
      <c r="K277" s="361"/>
      <c r="L277" s="361"/>
      <c r="M277" s="361"/>
      <c r="N277" s="361"/>
      <c r="O277" s="361"/>
      <c r="P277" s="361"/>
      <c r="Q277" s="361"/>
      <c r="R277" s="361"/>
      <c r="S277" s="361"/>
      <c r="T277" s="361"/>
      <c r="U277" s="361"/>
      <c r="V277" s="361"/>
      <c r="W277" s="361"/>
      <c r="X277" s="361"/>
      <c r="Y277" s="361"/>
      <c r="Z277" s="361"/>
      <c r="AA277" s="361"/>
      <c r="AB277" s="361"/>
      <c r="AC277" s="361"/>
    </row>
    <row r="278" spans="1:29" s="432" customFormat="1" x14ac:dyDescent="0.3">
      <c r="A278" s="372"/>
      <c r="B278" s="492"/>
      <c r="C278" s="346"/>
      <c r="D278" s="361"/>
      <c r="E278" s="361"/>
      <c r="F278" s="361"/>
      <c r="G278" s="428"/>
      <c r="H278" s="428"/>
      <c r="I278" s="428"/>
      <c r="J278" s="428"/>
      <c r="K278" s="361"/>
      <c r="L278" s="361"/>
      <c r="M278" s="361"/>
      <c r="N278" s="361"/>
      <c r="O278" s="361"/>
      <c r="P278" s="361"/>
      <c r="Q278" s="361"/>
      <c r="R278" s="361"/>
      <c r="S278" s="361"/>
      <c r="T278" s="361"/>
      <c r="U278" s="361"/>
      <c r="V278" s="361"/>
      <c r="W278" s="361"/>
      <c r="X278" s="361"/>
      <c r="Y278" s="361"/>
      <c r="Z278" s="361"/>
      <c r="AA278" s="361"/>
      <c r="AB278" s="361"/>
      <c r="AC278" s="361"/>
    </row>
    <row r="279" spans="1:29" s="432" customFormat="1" x14ac:dyDescent="0.3">
      <c r="A279" s="372"/>
      <c r="B279" s="492"/>
      <c r="C279" s="346"/>
      <c r="D279" s="361"/>
      <c r="E279" s="361"/>
      <c r="F279" s="361"/>
      <c r="G279" s="428"/>
      <c r="H279" s="428"/>
      <c r="I279" s="428"/>
      <c r="J279" s="428"/>
      <c r="K279" s="361"/>
      <c r="L279" s="361"/>
      <c r="M279" s="361"/>
      <c r="N279" s="361"/>
      <c r="O279" s="361"/>
      <c r="P279" s="361"/>
      <c r="Q279" s="361"/>
      <c r="R279" s="361"/>
      <c r="S279" s="361"/>
      <c r="T279" s="361"/>
      <c r="U279" s="361"/>
      <c r="V279" s="361"/>
      <c r="W279" s="361"/>
      <c r="X279" s="361"/>
      <c r="Y279" s="361"/>
      <c r="Z279" s="361"/>
      <c r="AA279" s="361"/>
      <c r="AB279" s="361"/>
      <c r="AC279" s="361"/>
    </row>
    <row r="280" spans="1:29" s="432" customFormat="1" x14ac:dyDescent="0.3">
      <c r="A280" s="372"/>
      <c r="B280" s="492"/>
      <c r="C280" s="346"/>
      <c r="D280" s="361"/>
      <c r="E280" s="361"/>
      <c r="F280" s="361"/>
      <c r="G280" s="428"/>
      <c r="H280" s="428"/>
      <c r="I280" s="428"/>
      <c r="J280" s="428"/>
      <c r="K280" s="361"/>
      <c r="L280" s="361"/>
      <c r="M280" s="361"/>
      <c r="N280" s="361"/>
      <c r="O280" s="361"/>
      <c r="P280" s="361"/>
      <c r="Q280" s="361"/>
      <c r="R280" s="361"/>
      <c r="S280" s="361"/>
      <c r="T280" s="361"/>
      <c r="U280" s="361"/>
      <c r="V280" s="361"/>
      <c r="W280" s="361"/>
      <c r="X280" s="361"/>
      <c r="Y280" s="361"/>
      <c r="Z280" s="361"/>
      <c r="AA280" s="361"/>
      <c r="AB280" s="361"/>
      <c r="AC280" s="361"/>
    </row>
    <row r="281" spans="1:29" s="432" customFormat="1" x14ac:dyDescent="0.3">
      <c r="A281" s="372"/>
      <c r="B281" s="492"/>
      <c r="C281" s="346"/>
      <c r="D281" s="346"/>
      <c r="E281" s="361"/>
      <c r="F281" s="361"/>
      <c r="G281" s="428"/>
      <c r="H281" s="428"/>
      <c r="I281" s="428"/>
      <c r="J281" s="428"/>
      <c r="K281" s="361"/>
      <c r="L281" s="361"/>
      <c r="M281" s="361"/>
      <c r="N281" s="361"/>
      <c r="O281" s="361"/>
      <c r="P281" s="361"/>
      <c r="Q281" s="361"/>
      <c r="R281" s="361"/>
      <c r="S281" s="361"/>
      <c r="T281" s="361"/>
      <c r="U281" s="361"/>
      <c r="V281" s="361"/>
      <c r="W281" s="361"/>
      <c r="X281" s="361"/>
      <c r="Y281" s="361"/>
      <c r="Z281" s="361"/>
      <c r="AA281" s="361"/>
      <c r="AB281" s="361"/>
      <c r="AC281" s="361"/>
    </row>
    <row r="282" spans="1:29" s="432" customFormat="1" x14ac:dyDescent="0.3">
      <c r="A282" s="372"/>
      <c r="B282" s="492"/>
      <c r="C282" s="346"/>
      <c r="D282" s="346"/>
      <c r="E282" s="361"/>
      <c r="F282" s="361"/>
      <c r="G282" s="428"/>
      <c r="H282" s="428"/>
      <c r="I282" s="428"/>
      <c r="J282" s="428"/>
      <c r="K282" s="361"/>
      <c r="L282" s="361"/>
      <c r="M282" s="361"/>
      <c r="N282" s="361"/>
      <c r="O282" s="361"/>
      <c r="P282" s="361"/>
      <c r="Q282" s="361"/>
      <c r="R282" s="361"/>
      <c r="S282" s="361"/>
      <c r="T282" s="361"/>
      <c r="U282" s="361"/>
      <c r="V282" s="361"/>
      <c r="W282" s="361"/>
      <c r="X282" s="361"/>
      <c r="Y282" s="361"/>
      <c r="Z282" s="361"/>
      <c r="AA282" s="361"/>
      <c r="AB282" s="361"/>
      <c r="AC282" s="361"/>
    </row>
    <row r="283" spans="1:29" s="432" customFormat="1" x14ac:dyDescent="0.3">
      <c r="A283" s="372"/>
      <c r="B283" s="492"/>
      <c r="C283" s="346"/>
      <c r="D283" s="346"/>
      <c r="E283" s="361"/>
      <c r="F283" s="361"/>
      <c r="G283" s="428"/>
      <c r="H283" s="428"/>
      <c r="I283" s="428"/>
      <c r="J283" s="428"/>
      <c r="K283" s="361"/>
      <c r="L283" s="361"/>
      <c r="M283" s="361"/>
      <c r="N283" s="361"/>
      <c r="O283" s="361"/>
      <c r="P283" s="361"/>
      <c r="Q283" s="361"/>
      <c r="R283" s="361"/>
      <c r="S283" s="361"/>
      <c r="T283" s="361"/>
      <c r="U283" s="361"/>
      <c r="V283" s="361"/>
      <c r="W283" s="361"/>
      <c r="X283" s="361"/>
      <c r="Y283" s="361"/>
      <c r="Z283" s="361"/>
      <c r="AA283" s="361"/>
      <c r="AB283" s="361"/>
      <c r="AC283" s="361"/>
    </row>
    <row r="284" spans="1:29" s="432" customFormat="1" x14ac:dyDescent="0.3">
      <c r="A284" s="372"/>
      <c r="B284" s="492"/>
      <c r="C284" s="346"/>
      <c r="D284" s="346"/>
      <c r="E284" s="361"/>
      <c r="F284" s="361"/>
      <c r="G284" s="428"/>
      <c r="H284" s="428"/>
      <c r="I284" s="428"/>
      <c r="J284" s="428"/>
      <c r="K284" s="361"/>
      <c r="L284" s="361"/>
      <c r="M284" s="361"/>
      <c r="N284" s="361"/>
      <c r="O284" s="361"/>
      <c r="P284" s="361"/>
      <c r="Q284" s="361"/>
      <c r="R284" s="361"/>
      <c r="S284" s="361"/>
      <c r="T284" s="361"/>
      <c r="U284" s="361"/>
      <c r="V284" s="361"/>
      <c r="W284" s="361"/>
      <c r="X284" s="361"/>
      <c r="Y284" s="361"/>
      <c r="Z284" s="361"/>
      <c r="AA284" s="361"/>
      <c r="AB284" s="361"/>
      <c r="AC284" s="361"/>
    </row>
    <row r="285" spans="1:29" s="432" customFormat="1" x14ac:dyDescent="0.3">
      <c r="A285" s="372"/>
      <c r="B285" s="492"/>
      <c r="C285" s="346"/>
      <c r="D285" s="346"/>
      <c r="E285" s="361"/>
      <c r="F285" s="361"/>
      <c r="G285" s="428"/>
      <c r="H285" s="428"/>
      <c r="I285" s="428"/>
      <c r="J285" s="428"/>
      <c r="K285" s="361"/>
      <c r="L285" s="361"/>
      <c r="M285" s="361"/>
      <c r="N285" s="361"/>
      <c r="O285" s="361"/>
      <c r="P285" s="361"/>
      <c r="Q285" s="361"/>
      <c r="R285" s="361"/>
      <c r="S285" s="361"/>
      <c r="T285" s="361"/>
      <c r="U285" s="361"/>
      <c r="V285" s="361"/>
      <c r="W285" s="361"/>
      <c r="X285" s="361"/>
      <c r="Y285" s="361"/>
      <c r="Z285" s="361"/>
      <c r="AA285" s="361"/>
      <c r="AB285" s="361"/>
      <c r="AC285" s="361"/>
    </row>
    <row r="286" spans="1:29" s="432" customFormat="1" x14ac:dyDescent="0.3">
      <c r="A286" s="372"/>
      <c r="B286" s="492"/>
      <c r="C286" s="346"/>
      <c r="D286" s="346"/>
      <c r="E286" s="361"/>
      <c r="F286" s="361"/>
      <c r="G286" s="428"/>
      <c r="H286" s="428"/>
      <c r="I286" s="428"/>
      <c r="J286" s="428"/>
      <c r="K286" s="361"/>
      <c r="L286" s="361"/>
      <c r="M286" s="361"/>
      <c r="N286" s="361"/>
      <c r="O286" s="361"/>
      <c r="P286" s="361"/>
      <c r="Q286" s="361"/>
      <c r="R286" s="361"/>
      <c r="S286" s="361"/>
      <c r="T286" s="361"/>
      <c r="U286" s="361"/>
      <c r="V286" s="361"/>
      <c r="W286" s="361"/>
      <c r="X286" s="361"/>
      <c r="Y286" s="361"/>
      <c r="Z286" s="361"/>
      <c r="AA286" s="361"/>
      <c r="AB286" s="361"/>
      <c r="AC286" s="361"/>
    </row>
    <row r="287" spans="1:29" s="432" customFormat="1" x14ac:dyDescent="0.3">
      <c r="A287" s="372"/>
      <c r="B287" s="492"/>
      <c r="C287" s="346"/>
      <c r="D287" s="346"/>
      <c r="E287" s="361"/>
      <c r="F287" s="361"/>
      <c r="G287" s="428"/>
      <c r="H287" s="428"/>
      <c r="I287" s="428"/>
      <c r="J287" s="428"/>
      <c r="K287" s="361"/>
      <c r="L287" s="361"/>
      <c r="M287" s="361"/>
      <c r="N287" s="361"/>
      <c r="O287" s="361"/>
      <c r="P287" s="361"/>
      <c r="Q287" s="361"/>
      <c r="R287" s="361"/>
      <c r="S287" s="361"/>
      <c r="T287" s="361"/>
      <c r="U287" s="361"/>
      <c r="V287" s="361"/>
      <c r="W287" s="361"/>
      <c r="X287" s="361"/>
      <c r="Y287" s="361"/>
      <c r="Z287" s="361"/>
      <c r="AA287" s="361"/>
      <c r="AB287" s="361"/>
      <c r="AC287" s="361"/>
    </row>
    <row r="288" spans="1:29" s="432" customFormat="1" x14ac:dyDescent="0.3">
      <c r="A288" s="372"/>
      <c r="B288" s="492"/>
      <c r="C288" s="346"/>
      <c r="D288" s="346"/>
      <c r="E288" s="361"/>
      <c r="F288" s="361"/>
      <c r="G288" s="428"/>
      <c r="H288" s="428"/>
      <c r="I288" s="428"/>
      <c r="J288" s="428"/>
      <c r="K288" s="361"/>
      <c r="L288" s="361"/>
      <c r="M288" s="361"/>
      <c r="N288" s="361"/>
      <c r="O288" s="361"/>
      <c r="P288" s="361"/>
      <c r="Q288" s="361"/>
      <c r="R288" s="361"/>
      <c r="S288" s="361"/>
      <c r="T288" s="361"/>
      <c r="U288" s="361"/>
      <c r="V288" s="361"/>
      <c r="W288" s="361"/>
      <c r="X288" s="361"/>
      <c r="Y288" s="361"/>
      <c r="Z288" s="361"/>
      <c r="AA288" s="361"/>
      <c r="AB288" s="361"/>
      <c r="AC288" s="361"/>
    </row>
    <row r="289" spans="1:29" s="432" customFormat="1" x14ac:dyDescent="0.3">
      <c r="A289" s="372"/>
      <c r="B289" s="492"/>
      <c r="C289" s="346"/>
      <c r="D289" s="346"/>
      <c r="E289" s="361"/>
      <c r="F289" s="361"/>
      <c r="G289" s="428"/>
      <c r="H289" s="428"/>
      <c r="I289" s="428"/>
      <c r="J289" s="428"/>
      <c r="K289" s="361"/>
      <c r="L289" s="361"/>
      <c r="M289" s="361"/>
      <c r="N289" s="361"/>
      <c r="O289" s="361"/>
      <c r="P289" s="361"/>
      <c r="Q289" s="361"/>
      <c r="R289" s="361"/>
      <c r="S289" s="361"/>
      <c r="T289" s="361"/>
      <c r="U289" s="361"/>
      <c r="V289" s="361"/>
      <c r="W289" s="361"/>
      <c r="X289" s="361"/>
      <c r="Y289" s="361"/>
      <c r="Z289" s="361"/>
      <c r="AA289" s="361"/>
      <c r="AB289" s="361"/>
      <c r="AC289" s="361"/>
    </row>
    <row r="290" spans="1:29" x14ac:dyDescent="0.3">
      <c r="E290" s="361"/>
      <c r="F290" s="361"/>
      <c r="M290" s="361"/>
      <c r="N290" s="361"/>
      <c r="O290" s="361"/>
      <c r="P290" s="361"/>
      <c r="Q290" s="361"/>
      <c r="R290" s="361"/>
    </row>
    <row r="291" spans="1:29" x14ac:dyDescent="0.3">
      <c r="E291" s="361"/>
      <c r="F291" s="361"/>
      <c r="M291" s="361"/>
      <c r="N291" s="361"/>
      <c r="O291" s="361"/>
      <c r="P291" s="361"/>
      <c r="Q291" s="361"/>
      <c r="R291" s="361"/>
    </row>
    <row r="292" spans="1:29" x14ac:dyDescent="0.3">
      <c r="E292" s="361"/>
      <c r="F292" s="361"/>
      <c r="M292" s="361"/>
      <c r="N292" s="361"/>
      <c r="O292" s="361"/>
      <c r="P292" s="361"/>
      <c r="Q292" s="361"/>
      <c r="R292" s="361"/>
    </row>
    <row r="293" spans="1:29" s="361" customFormat="1" x14ac:dyDescent="0.3">
      <c r="A293" s="372"/>
      <c r="B293" s="492"/>
      <c r="C293" s="346"/>
      <c r="D293" s="346"/>
      <c r="G293" s="428"/>
      <c r="H293" s="428"/>
      <c r="I293" s="428"/>
      <c r="J293" s="428"/>
      <c r="K293" s="428"/>
      <c r="L293" s="428"/>
    </row>
    <row r="294" spans="1:29" s="361" customFormat="1" x14ac:dyDescent="0.3">
      <c r="A294" s="372"/>
      <c r="B294" s="492"/>
      <c r="C294" s="346"/>
      <c r="D294" s="346"/>
      <c r="G294" s="428"/>
      <c r="H294" s="428"/>
      <c r="I294" s="428"/>
      <c r="J294" s="428"/>
      <c r="K294" s="428"/>
      <c r="L294" s="428"/>
    </row>
    <row r="295" spans="1:29" s="361" customFormat="1" x14ac:dyDescent="0.3">
      <c r="A295" s="372"/>
      <c r="B295" s="492"/>
      <c r="C295" s="346"/>
      <c r="D295" s="346"/>
      <c r="G295" s="428"/>
      <c r="H295" s="428"/>
      <c r="I295" s="428"/>
      <c r="J295" s="428"/>
      <c r="K295" s="428"/>
      <c r="L295" s="428"/>
    </row>
    <row r="296" spans="1:29" s="361" customFormat="1" x14ac:dyDescent="0.3">
      <c r="A296" s="372"/>
      <c r="B296" s="492"/>
      <c r="C296" s="346"/>
      <c r="D296" s="346"/>
      <c r="G296" s="428"/>
      <c r="H296" s="428"/>
      <c r="I296" s="428"/>
      <c r="J296" s="428"/>
      <c r="K296" s="428"/>
      <c r="L296" s="428"/>
    </row>
    <row r="297" spans="1:29" s="361" customFormat="1" x14ac:dyDescent="0.3">
      <c r="A297" s="372"/>
      <c r="B297" s="492"/>
      <c r="C297" s="346"/>
      <c r="D297" s="346"/>
      <c r="G297" s="428"/>
      <c r="H297" s="428"/>
      <c r="I297" s="428"/>
      <c r="J297" s="428"/>
      <c r="K297" s="428"/>
      <c r="L297" s="428"/>
    </row>
    <row r="298" spans="1:29" s="361" customFormat="1" x14ac:dyDescent="0.3">
      <c r="A298" s="372"/>
      <c r="B298" s="492"/>
      <c r="C298" s="346"/>
      <c r="D298" s="346"/>
      <c r="G298" s="428"/>
      <c r="H298" s="428"/>
      <c r="I298" s="428"/>
      <c r="J298" s="428"/>
      <c r="K298" s="428"/>
      <c r="L298" s="428"/>
    </row>
    <row r="299" spans="1:29" s="361" customFormat="1" x14ac:dyDescent="0.3">
      <c r="A299" s="372"/>
      <c r="B299" s="492"/>
      <c r="C299" s="346"/>
      <c r="D299" s="346"/>
      <c r="G299" s="428"/>
      <c r="H299" s="428"/>
      <c r="I299" s="428"/>
      <c r="J299" s="428"/>
      <c r="K299" s="428"/>
      <c r="L299" s="428"/>
    </row>
    <row r="300" spans="1:29" s="361" customFormat="1" x14ac:dyDescent="0.3">
      <c r="A300" s="372"/>
      <c r="B300" s="492"/>
      <c r="C300" s="346"/>
      <c r="D300" s="346"/>
      <c r="G300" s="428"/>
      <c r="H300" s="428"/>
      <c r="I300" s="428"/>
      <c r="J300" s="428"/>
      <c r="K300" s="428"/>
      <c r="L300" s="428"/>
    </row>
    <row r="301" spans="1:29" s="361" customFormat="1" x14ac:dyDescent="0.3">
      <c r="A301" s="372"/>
      <c r="B301" s="492"/>
      <c r="C301" s="346"/>
      <c r="D301" s="346"/>
      <c r="G301" s="428"/>
      <c r="H301" s="428"/>
      <c r="I301" s="428"/>
      <c r="J301" s="428"/>
      <c r="K301" s="428"/>
      <c r="L301" s="428"/>
    </row>
    <row r="302" spans="1:29" s="361" customFormat="1" x14ac:dyDescent="0.3">
      <c r="A302" s="372"/>
      <c r="B302" s="492"/>
      <c r="C302" s="346"/>
      <c r="D302" s="346"/>
      <c r="G302" s="428"/>
      <c r="H302" s="428"/>
      <c r="I302" s="428"/>
      <c r="J302" s="428"/>
      <c r="K302" s="428"/>
      <c r="L302" s="428"/>
    </row>
    <row r="303" spans="1:29" s="361" customFormat="1" x14ac:dyDescent="0.3">
      <c r="A303" s="372"/>
      <c r="B303" s="492"/>
      <c r="C303" s="346"/>
      <c r="D303" s="346"/>
      <c r="G303" s="428"/>
      <c r="H303" s="428"/>
      <c r="I303" s="428"/>
      <c r="J303" s="428"/>
      <c r="K303" s="428"/>
      <c r="L303" s="428"/>
    </row>
    <row r="304" spans="1:29" s="361" customFormat="1" x14ac:dyDescent="0.3">
      <c r="A304" s="372"/>
      <c r="B304" s="492"/>
      <c r="C304" s="346"/>
      <c r="D304" s="346"/>
      <c r="G304" s="428"/>
      <c r="H304" s="428"/>
      <c r="I304" s="428"/>
      <c r="J304" s="428"/>
      <c r="K304" s="428"/>
      <c r="L304" s="428"/>
    </row>
    <row r="305" spans="1:12" s="361" customFormat="1" x14ac:dyDescent="0.3">
      <c r="A305" s="372"/>
      <c r="B305" s="492"/>
      <c r="C305" s="346"/>
      <c r="D305" s="346"/>
      <c r="G305" s="428"/>
      <c r="H305" s="428"/>
      <c r="I305" s="428"/>
      <c r="J305" s="428"/>
      <c r="K305" s="428"/>
      <c r="L305" s="428"/>
    </row>
    <row r="306" spans="1:12" s="361" customFormat="1" x14ac:dyDescent="0.3">
      <c r="A306" s="372"/>
      <c r="B306" s="492"/>
      <c r="C306" s="346"/>
      <c r="D306" s="346"/>
      <c r="G306" s="428"/>
      <c r="H306" s="428"/>
      <c r="I306" s="428"/>
      <c r="J306" s="428"/>
      <c r="K306" s="428"/>
      <c r="L306" s="428"/>
    </row>
    <row r="307" spans="1:12" s="361" customFormat="1" x14ac:dyDescent="0.3">
      <c r="A307" s="372"/>
      <c r="B307" s="492"/>
      <c r="C307" s="346"/>
      <c r="D307" s="346"/>
      <c r="G307" s="428"/>
      <c r="H307" s="428"/>
      <c r="I307" s="428"/>
      <c r="J307" s="428"/>
      <c r="K307" s="428"/>
      <c r="L307" s="428"/>
    </row>
    <row r="308" spans="1:12" s="361" customFormat="1" x14ac:dyDescent="0.3">
      <c r="A308" s="372"/>
      <c r="B308" s="492"/>
      <c r="C308" s="346"/>
      <c r="D308" s="346"/>
      <c r="G308" s="428"/>
      <c r="H308" s="428"/>
      <c r="I308" s="428"/>
      <c r="J308" s="428"/>
      <c r="K308" s="428"/>
      <c r="L308" s="428"/>
    </row>
    <row r="309" spans="1:12" s="361" customFormat="1" x14ac:dyDescent="0.3">
      <c r="A309" s="372"/>
      <c r="B309" s="492"/>
      <c r="C309" s="346"/>
      <c r="D309" s="346"/>
      <c r="G309" s="428"/>
      <c r="H309" s="428"/>
      <c r="I309" s="428"/>
      <c r="J309" s="428"/>
      <c r="K309" s="428"/>
      <c r="L309" s="428"/>
    </row>
    <row r="310" spans="1:12" s="361" customFormat="1" x14ac:dyDescent="0.3">
      <c r="A310" s="372"/>
      <c r="B310" s="492"/>
      <c r="C310" s="346"/>
      <c r="D310" s="346"/>
      <c r="G310" s="428"/>
      <c r="H310" s="428"/>
      <c r="I310" s="428"/>
      <c r="J310" s="428"/>
      <c r="K310" s="428"/>
      <c r="L310" s="428"/>
    </row>
    <row r="311" spans="1:12" s="361" customFormat="1" x14ac:dyDescent="0.3">
      <c r="A311" s="372"/>
      <c r="B311" s="492"/>
      <c r="C311" s="346"/>
      <c r="D311" s="346"/>
      <c r="G311" s="428"/>
      <c r="H311" s="428"/>
      <c r="I311" s="428"/>
      <c r="J311" s="428"/>
      <c r="K311" s="428"/>
      <c r="L311" s="428"/>
    </row>
    <row r="312" spans="1:12" s="361" customFormat="1" x14ac:dyDescent="0.3">
      <c r="A312" s="372"/>
      <c r="B312" s="492"/>
      <c r="C312" s="346"/>
      <c r="D312" s="346"/>
      <c r="G312" s="428"/>
      <c r="H312" s="428"/>
      <c r="I312" s="428"/>
      <c r="J312" s="428"/>
      <c r="K312" s="428"/>
      <c r="L312" s="428"/>
    </row>
    <row r="313" spans="1:12" s="361" customFormat="1" x14ac:dyDescent="0.3">
      <c r="A313" s="372"/>
      <c r="B313" s="492"/>
      <c r="C313" s="346"/>
      <c r="D313" s="346"/>
      <c r="G313" s="428"/>
      <c r="H313" s="428"/>
      <c r="I313" s="428"/>
      <c r="J313" s="428"/>
      <c r="K313" s="428"/>
      <c r="L313" s="428"/>
    </row>
    <row r="314" spans="1:12" s="361" customFormat="1" x14ac:dyDescent="0.3">
      <c r="A314" s="372"/>
      <c r="B314" s="492"/>
      <c r="C314" s="346"/>
      <c r="D314" s="346"/>
      <c r="G314" s="428"/>
      <c r="H314" s="428"/>
      <c r="I314" s="428"/>
      <c r="J314" s="428"/>
      <c r="K314" s="428"/>
      <c r="L314" s="428"/>
    </row>
    <row r="315" spans="1:12" s="361" customFormat="1" x14ac:dyDescent="0.3">
      <c r="A315" s="372"/>
      <c r="B315" s="492"/>
      <c r="C315" s="346"/>
      <c r="D315" s="346"/>
      <c r="G315" s="428"/>
      <c r="H315" s="428"/>
      <c r="I315" s="428"/>
      <c r="J315" s="428"/>
      <c r="K315" s="428"/>
      <c r="L315" s="428"/>
    </row>
    <row r="316" spans="1:12" s="361" customFormat="1" x14ac:dyDescent="0.3">
      <c r="A316" s="372"/>
      <c r="B316" s="492"/>
      <c r="C316" s="346"/>
      <c r="D316" s="346"/>
      <c r="G316" s="428"/>
      <c r="H316" s="428"/>
      <c r="I316" s="428"/>
      <c r="J316" s="428"/>
      <c r="K316" s="428"/>
      <c r="L316" s="428"/>
    </row>
    <row r="317" spans="1:12" s="361" customFormat="1" x14ac:dyDescent="0.3">
      <c r="A317" s="372"/>
      <c r="B317" s="492"/>
      <c r="C317" s="346"/>
      <c r="D317" s="346"/>
      <c r="G317" s="428"/>
      <c r="H317" s="428"/>
      <c r="I317" s="428"/>
      <c r="J317" s="428"/>
      <c r="K317" s="428"/>
      <c r="L317" s="428"/>
    </row>
    <row r="318" spans="1:12" s="361" customFormat="1" x14ac:dyDescent="0.3">
      <c r="A318" s="372"/>
      <c r="B318" s="492"/>
      <c r="C318" s="346"/>
      <c r="D318" s="346"/>
      <c r="G318" s="428"/>
      <c r="H318" s="428"/>
      <c r="I318" s="428"/>
      <c r="J318" s="428"/>
      <c r="K318" s="428"/>
      <c r="L318" s="428"/>
    </row>
    <row r="319" spans="1:12" s="361" customFormat="1" x14ac:dyDescent="0.3">
      <c r="A319" s="372"/>
      <c r="B319" s="492"/>
      <c r="C319" s="346"/>
      <c r="D319" s="346"/>
      <c r="G319" s="428"/>
      <c r="H319" s="428"/>
      <c r="I319" s="428"/>
      <c r="J319" s="428"/>
      <c r="K319" s="428"/>
      <c r="L319" s="428"/>
    </row>
    <row r="320" spans="1:12" s="361" customFormat="1" x14ac:dyDescent="0.3">
      <c r="A320" s="372"/>
      <c r="B320" s="492"/>
      <c r="C320" s="346"/>
      <c r="D320" s="346"/>
      <c r="G320" s="428"/>
      <c r="H320" s="428"/>
      <c r="I320" s="428"/>
      <c r="J320" s="428"/>
      <c r="K320" s="428"/>
      <c r="L320" s="428"/>
    </row>
    <row r="321" spans="1:12" s="361" customFormat="1" x14ac:dyDescent="0.3">
      <c r="A321" s="372"/>
      <c r="B321" s="492"/>
      <c r="C321" s="346"/>
      <c r="D321" s="346"/>
      <c r="G321" s="428"/>
      <c r="H321" s="428"/>
      <c r="I321" s="428"/>
      <c r="J321" s="428"/>
      <c r="K321" s="428"/>
      <c r="L321" s="428"/>
    </row>
    <row r="322" spans="1:12" s="361" customFormat="1" x14ac:dyDescent="0.3">
      <c r="A322" s="372"/>
      <c r="B322" s="492"/>
      <c r="C322" s="346"/>
      <c r="D322" s="346"/>
      <c r="G322" s="428"/>
      <c r="H322" s="428"/>
      <c r="I322" s="428"/>
      <c r="J322" s="428"/>
      <c r="K322" s="428"/>
      <c r="L322" s="428"/>
    </row>
    <row r="323" spans="1:12" s="361" customFormat="1" x14ac:dyDescent="0.3">
      <c r="A323" s="372"/>
      <c r="B323" s="492"/>
      <c r="C323" s="346"/>
      <c r="D323" s="346"/>
      <c r="G323" s="428"/>
      <c r="H323" s="428"/>
      <c r="I323" s="428"/>
      <c r="J323" s="428"/>
      <c r="K323" s="428"/>
      <c r="L323" s="428"/>
    </row>
    <row r="324" spans="1:12" s="361" customFormat="1" x14ac:dyDescent="0.3">
      <c r="A324" s="372"/>
      <c r="B324" s="492"/>
      <c r="C324" s="346"/>
      <c r="D324" s="346"/>
      <c r="G324" s="428"/>
      <c r="H324" s="428"/>
      <c r="I324" s="428"/>
      <c r="J324" s="428"/>
      <c r="K324" s="428"/>
      <c r="L324" s="428"/>
    </row>
    <row r="325" spans="1:12" s="361" customFormat="1" x14ac:dyDescent="0.3">
      <c r="A325" s="372"/>
      <c r="B325" s="492"/>
      <c r="C325" s="346"/>
      <c r="D325" s="346"/>
      <c r="G325" s="428"/>
      <c r="H325" s="428"/>
      <c r="I325" s="428"/>
      <c r="J325" s="428"/>
      <c r="K325" s="428"/>
      <c r="L325" s="428"/>
    </row>
    <row r="326" spans="1:12" s="361" customFormat="1" x14ac:dyDescent="0.3">
      <c r="A326" s="372"/>
      <c r="B326" s="492"/>
      <c r="C326" s="346"/>
      <c r="D326" s="346"/>
      <c r="G326" s="428"/>
      <c r="H326" s="428"/>
      <c r="I326" s="428"/>
      <c r="J326" s="428"/>
      <c r="K326" s="428"/>
      <c r="L326" s="428"/>
    </row>
    <row r="327" spans="1:12" s="361" customFormat="1" x14ac:dyDescent="0.3">
      <c r="A327" s="372"/>
      <c r="B327" s="492"/>
      <c r="C327" s="346"/>
      <c r="D327" s="346"/>
      <c r="G327" s="428"/>
      <c r="H327" s="428"/>
      <c r="I327" s="428"/>
      <c r="J327" s="428"/>
      <c r="K327" s="428"/>
      <c r="L327" s="428"/>
    </row>
    <row r="328" spans="1:12" s="361" customFormat="1" x14ac:dyDescent="0.3">
      <c r="A328" s="372"/>
      <c r="B328" s="492"/>
      <c r="C328" s="346"/>
      <c r="D328" s="346"/>
      <c r="G328" s="428"/>
      <c r="H328" s="428"/>
      <c r="I328" s="428"/>
      <c r="J328" s="428"/>
      <c r="K328" s="428"/>
      <c r="L328" s="428"/>
    </row>
    <row r="329" spans="1:12" s="361" customFormat="1" x14ac:dyDescent="0.3">
      <c r="A329" s="372"/>
      <c r="B329" s="492"/>
      <c r="C329" s="346"/>
      <c r="D329" s="346"/>
      <c r="G329" s="428"/>
      <c r="H329" s="428"/>
      <c r="I329" s="428"/>
      <c r="J329" s="428"/>
      <c r="K329" s="428"/>
      <c r="L329" s="428"/>
    </row>
    <row r="330" spans="1:12" s="361" customFormat="1" x14ac:dyDescent="0.3">
      <c r="A330" s="372"/>
      <c r="B330" s="492"/>
      <c r="C330" s="346"/>
      <c r="D330" s="346"/>
      <c r="G330" s="428"/>
      <c r="H330" s="428"/>
      <c r="I330" s="428"/>
      <c r="J330" s="428"/>
      <c r="K330" s="428"/>
      <c r="L330" s="428"/>
    </row>
    <row r="331" spans="1:12" s="361" customFormat="1" x14ac:dyDescent="0.3">
      <c r="A331" s="372"/>
      <c r="B331" s="492"/>
      <c r="C331" s="346"/>
      <c r="D331" s="346"/>
      <c r="G331" s="428"/>
      <c r="H331" s="428"/>
      <c r="I331" s="428"/>
      <c r="J331" s="428"/>
      <c r="K331" s="428"/>
      <c r="L331" s="428"/>
    </row>
    <row r="332" spans="1:12" s="361" customFormat="1" x14ac:dyDescent="0.3">
      <c r="A332" s="372"/>
      <c r="B332" s="492"/>
      <c r="C332" s="346"/>
      <c r="D332" s="346"/>
      <c r="G332" s="428"/>
      <c r="H332" s="428"/>
      <c r="I332" s="428"/>
      <c r="J332" s="428"/>
      <c r="K332" s="428"/>
      <c r="L332" s="428"/>
    </row>
    <row r="333" spans="1:12" s="361" customFormat="1" x14ac:dyDescent="0.3">
      <c r="A333" s="372"/>
      <c r="B333" s="492"/>
      <c r="C333" s="346"/>
      <c r="D333" s="346"/>
      <c r="G333" s="428"/>
      <c r="H333" s="428"/>
      <c r="I333" s="428"/>
      <c r="J333" s="428"/>
      <c r="K333" s="428"/>
      <c r="L333" s="428"/>
    </row>
    <row r="334" spans="1:12" s="361" customFormat="1" x14ac:dyDescent="0.3">
      <c r="A334" s="372"/>
      <c r="B334" s="492"/>
      <c r="C334" s="346"/>
      <c r="D334" s="346"/>
      <c r="G334" s="428"/>
      <c r="H334" s="428"/>
      <c r="I334" s="428"/>
      <c r="J334" s="428"/>
      <c r="K334" s="428"/>
      <c r="L334" s="428"/>
    </row>
    <row r="335" spans="1:12" s="361" customFormat="1" x14ac:dyDescent="0.3">
      <c r="A335" s="372"/>
      <c r="B335" s="492"/>
      <c r="C335" s="346"/>
      <c r="D335" s="346"/>
      <c r="G335" s="428"/>
      <c r="H335" s="428"/>
      <c r="I335" s="428"/>
      <c r="J335" s="428"/>
      <c r="K335" s="428"/>
      <c r="L335" s="428"/>
    </row>
    <row r="336" spans="1:12" s="361" customFormat="1" x14ac:dyDescent="0.3">
      <c r="A336" s="372"/>
      <c r="B336" s="492"/>
      <c r="C336" s="346"/>
      <c r="D336" s="346"/>
      <c r="G336" s="428"/>
      <c r="H336" s="428"/>
      <c r="I336" s="428"/>
      <c r="J336" s="428"/>
      <c r="K336" s="428"/>
      <c r="L336" s="428"/>
    </row>
    <row r="337" spans="1:12" s="361" customFormat="1" x14ac:dyDescent="0.3">
      <c r="A337" s="372"/>
      <c r="B337" s="492"/>
      <c r="C337" s="346"/>
      <c r="D337" s="346"/>
      <c r="G337" s="428"/>
      <c r="H337" s="428"/>
      <c r="I337" s="428"/>
      <c r="J337" s="428"/>
      <c r="K337" s="428"/>
      <c r="L337" s="428"/>
    </row>
    <row r="338" spans="1:12" s="361" customFormat="1" x14ac:dyDescent="0.3">
      <c r="A338" s="372"/>
      <c r="B338" s="492"/>
      <c r="C338" s="346"/>
      <c r="D338" s="346"/>
      <c r="G338" s="428"/>
      <c r="H338" s="428"/>
      <c r="I338" s="428"/>
      <c r="J338" s="428"/>
      <c r="K338" s="428"/>
      <c r="L338" s="428"/>
    </row>
    <row r="339" spans="1:12" s="361" customFormat="1" x14ac:dyDescent="0.3">
      <c r="A339" s="372"/>
      <c r="B339" s="492"/>
      <c r="C339" s="346"/>
      <c r="D339" s="346"/>
      <c r="G339" s="428"/>
      <c r="H339" s="428"/>
      <c r="I339" s="428"/>
      <c r="J339" s="428"/>
      <c r="K339" s="428"/>
      <c r="L339" s="428"/>
    </row>
    <row r="340" spans="1:12" s="361" customFormat="1" x14ac:dyDescent="0.3">
      <c r="A340" s="372"/>
      <c r="B340" s="492"/>
      <c r="C340" s="346"/>
      <c r="D340" s="346"/>
      <c r="G340" s="428"/>
      <c r="H340" s="428"/>
      <c r="I340" s="428"/>
      <c r="J340" s="428"/>
      <c r="K340" s="428"/>
      <c r="L340" s="428"/>
    </row>
    <row r="341" spans="1:12" s="361" customFormat="1" x14ac:dyDescent="0.3">
      <c r="A341" s="372"/>
      <c r="B341" s="492"/>
      <c r="C341" s="346"/>
      <c r="D341" s="346"/>
      <c r="G341" s="428"/>
      <c r="H341" s="428"/>
      <c r="I341" s="428"/>
      <c r="J341" s="428"/>
      <c r="K341" s="428"/>
      <c r="L341" s="428"/>
    </row>
    <row r="342" spans="1:12" s="361" customFormat="1" x14ac:dyDescent="0.3">
      <c r="A342" s="372"/>
      <c r="B342" s="492"/>
      <c r="C342" s="346"/>
      <c r="D342" s="346"/>
      <c r="G342" s="428"/>
      <c r="H342" s="428"/>
      <c r="I342" s="428"/>
      <c r="J342" s="428"/>
      <c r="K342" s="428"/>
      <c r="L342" s="428"/>
    </row>
    <row r="343" spans="1:12" s="361" customFormat="1" x14ac:dyDescent="0.3">
      <c r="A343" s="372"/>
      <c r="B343" s="492"/>
      <c r="C343" s="346"/>
      <c r="D343" s="346"/>
      <c r="G343" s="428"/>
      <c r="H343" s="428"/>
      <c r="I343" s="428"/>
      <c r="J343" s="428"/>
      <c r="K343" s="428"/>
      <c r="L343" s="428"/>
    </row>
    <row r="344" spans="1:12" s="361" customFormat="1" x14ac:dyDescent="0.3">
      <c r="A344" s="372"/>
      <c r="B344" s="492"/>
      <c r="C344" s="346"/>
      <c r="D344" s="346"/>
      <c r="G344" s="428"/>
      <c r="H344" s="428"/>
      <c r="I344" s="428"/>
      <c r="J344" s="428"/>
      <c r="K344" s="428"/>
      <c r="L344" s="428"/>
    </row>
    <row r="345" spans="1:12" s="361" customFormat="1" x14ac:dyDescent="0.3">
      <c r="A345" s="372"/>
      <c r="B345" s="492"/>
      <c r="C345" s="346"/>
      <c r="D345" s="346"/>
      <c r="G345" s="428"/>
      <c r="H345" s="428"/>
      <c r="I345" s="428"/>
      <c r="J345" s="428"/>
      <c r="K345" s="428"/>
      <c r="L345" s="428"/>
    </row>
    <row r="346" spans="1:12" s="361" customFormat="1" x14ac:dyDescent="0.3">
      <c r="A346" s="372"/>
      <c r="B346" s="492"/>
      <c r="C346" s="346"/>
      <c r="D346" s="346"/>
      <c r="G346" s="428"/>
      <c r="H346" s="428"/>
      <c r="I346" s="428"/>
      <c r="J346" s="428"/>
      <c r="K346" s="428"/>
      <c r="L346" s="428"/>
    </row>
    <row r="347" spans="1:12" s="361" customFormat="1" x14ac:dyDescent="0.3">
      <c r="A347" s="372"/>
      <c r="B347" s="492"/>
      <c r="C347" s="346"/>
      <c r="D347" s="346"/>
      <c r="G347" s="428"/>
      <c r="H347" s="428"/>
      <c r="I347" s="428"/>
      <c r="J347" s="428"/>
      <c r="K347" s="428"/>
      <c r="L347" s="428"/>
    </row>
    <row r="348" spans="1:12" s="361" customFormat="1" x14ac:dyDescent="0.3">
      <c r="A348" s="372"/>
      <c r="B348" s="492"/>
      <c r="C348" s="346"/>
      <c r="D348" s="346"/>
      <c r="G348" s="428"/>
      <c r="H348" s="428"/>
      <c r="I348" s="428"/>
      <c r="J348" s="428"/>
      <c r="K348" s="428"/>
      <c r="L348" s="428"/>
    </row>
    <row r="349" spans="1:12" s="361" customFormat="1" x14ac:dyDescent="0.3">
      <c r="A349" s="372"/>
      <c r="B349" s="492"/>
      <c r="C349" s="346"/>
      <c r="D349" s="346"/>
      <c r="G349" s="428"/>
      <c r="H349" s="428"/>
      <c r="I349" s="428"/>
      <c r="J349" s="428"/>
      <c r="K349" s="428"/>
      <c r="L349" s="428"/>
    </row>
    <row r="350" spans="1:12" s="361" customFormat="1" x14ac:dyDescent="0.3">
      <c r="A350" s="372"/>
      <c r="B350" s="492"/>
      <c r="C350" s="346"/>
      <c r="D350" s="346"/>
      <c r="G350" s="428"/>
      <c r="H350" s="428"/>
      <c r="I350" s="428"/>
      <c r="J350" s="428"/>
      <c r="K350" s="428"/>
      <c r="L350" s="428"/>
    </row>
    <row r="351" spans="1:12" s="361" customFormat="1" x14ac:dyDescent="0.3">
      <c r="A351" s="372"/>
      <c r="B351" s="492"/>
      <c r="C351" s="346"/>
      <c r="D351" s="346"/>
      <c r="G351" s="428"/>
      <c r="H351" s="428"/>
      <c r="I351" s="428"/>
      <c r="J351" s="428"/>
      <c r="K351" s="428"/>
      <c r="L351" s="428"/>
    </row>
    <row r="352" spans="1:12" s="361" customFormat="1" x14ac:dyDescent="0.3">
      <c r="A352" s="372"/>
      <c r="B352" s="492"/>
      <c r="C352" s="346"/>
      <c r="D352" s="346"/>
      <c r="G352" s="428"/>
      <c r="H352" s="428"/>
      <c r="I352" s="428"/>
      <c r="J352" s="428"/>
      <c r="K352" s="428"/>
      <c r="L352" s="428"/>
    </row>
    <row r="353" spans="1:18" s="361" customFormat="1" x14ac:dyDescent="0.3">
      <c r="A353" s="372"/>
      <c r="B353" s="492"/>
      <c r="C353" s="346"/>
      <c r="D353" s="346"/>
      <c r="G353" s="428"/>
      <c r="H353" s="428"/>
      <c r="I353" s="428"/>
      <c r="J353" s="428"/>
      <c r="K353" s="428"/>
      <c r="L353" s="428"/>
    </row>
    <row r="354" spans="1:18" s="361" customFormat="1" x14ac:dyDescent="0.3">
      <c r="A354" s="372"/>
      <c r="B354" s="492"/>
      <c r="C354" s="346"/>
      <c r="D354" s="346"/>
      <c r="G354" s="428"/>
      <c r="H354" s="428"/>
      <c r="I354" s="428"/>
      <c r="J354" s="428"/>
      <c r="K354" s="428"/>
      <c r="L354" s="428"/>
    </row>
    <row r="355" spans="1:18" s="361" customFormat="1" x14ac:dyDescent="0.3">
      <c r="A355" s="372"/>
      <c r="B355" s="492"/>
      <c r="C355" s="346"/>
      <c r="D355" s="346"/>
      <c r="G355" s="428"/>
      <c r="H355" s="428"/>
      <c r="I355" s="428"/>
      <c r="J355" s="428"/>
      <c r="K355" s="428"/>
      <c r="L355" s="428"/>
    </row>
    <row r="356" spans="1:18" s="361" customFormat="1" x14ac:dyDescent="0.3">
      <c r="A356" s="372"/>
      <c r="B356" s="492"/>
      <c r="C356" s="346"/>
      <c r="D356" s="346"/>
      <c r="E356" s="346"/>
      <c r="F356" s="346"/>
      <c r="G356" s="428"/>
      <c r="H356" s="428"/>
      <c r="I356" s="428"/>
      <c r="J356" s="428"/>
      <c r="K356" s="428"/>
      <c r="L356" s="428"/>
      <c r="M356" s="346"/>
      <c r="N356" s="346"/>
      <c r="O356" s="346"/>
      <c r="P356" s="346"/>
      <c r="Q356" s="346"/>
      <c r="R356" s="346"/>
    </row>
    <row r="357" spans="1:18" s="361" customFormat="1" x14ac:dyDescent="0.3">
      <c r="A357" s="372"/>
      <c r="B357" s="492"/>
      <c r="C357" s="346"/>
      <c r="D357" s="346"/>
      <c r="E357" s="346"/>
      <c r="F357" s="346"/>
      <c r="G357" s="428"/>
      <c r="H357" s="428"/>
      <c r="I357" s="428"/>
      <c r="J357" s="428"/>
      <c r="K357" s="428"/>
      <c r="L357" s="428"/>
      <c r="M357" s="346"/>
      <c r="N357" s="346"/>
      <c r="O357" s="346"/>
      <c r="P357" s="346"/>
      <c r="Q357" s="346"/>
      <c r="R357" s="346"/>
    </row>
    <row r="358" spans="1:18" s="361" customFormat="1" x14ac:dyDescent="0.3">
      <c r="A358" s="372"/>
      <c r="B358" s="492"/>
      <c r="C358" s="346"/>
      <c r="D358" s="346"/>
      <c r="E358" s="346"/>
      <c r="F358" s="346"/>
      <c r="G358" s="428"/>
      <c r="H358" s="428"/>
      <c r="I358" s="428"/>
      <c r="J358" s="428"/>
      <c r="K358" s="428"/>
      <c r="L358" s="428"/>
      <c r="M358" s="346"/>
      <c r="N358" s="346"/>
      <c r="O358" s="346"/>
      <c r="P358" s="346"/>
      <c r="Q358" s="346"/>
      <c r="R358" s="346"/>
    </row>
    <row r="359" spans="1:18" s="361" customFormat="1" x14ac:dyDescent="0.3">
      <c r="A359" s="372"/>
      <c r="B359" s="492"/>
      <c r="C359" s="346"/>
      <c r="D359" s="346"/>
      <c r="E359" s="346"/>
      <c r="F359" s="346"/>
      <c r="G359" s="428"/>
      <c r="H359" s="428"/>
      <c r="I359" s="428"/>
      <c r="J359" s="428"/>
      <c r="K359" s="428"/>
      <c r="L359" s="428"/>
      <c r="M359" s="346"/>
      <c r="N359" s="346"/>
      <c r="O359" s="346"/>
      <c r="P359" s="346"/>
      <c r="Q359" s="346"/>
      <c r="R359" s="346"/>
    </row>
    <row r="360" spans="1:18" s="361" customFormat="1" x14ac:dyDescent="0.3">
      <c r="A360" s="372"/>
      <c r="B360" s="492"/>
      <c r="C360" s="346"/>
      <c r="D360" s="346"/>
      <c r="E360" s="346"/>
      <c r="F360" s="346"/>
      <c r="G360" s="428"/>
      <c r="H360" s="428"/>
      <c r="I360" s="428"/>
      <c r="J360" s="428"/>
      <c r="K360" s="428"/>
      <c r="L360" s="428"/>
      <c r="M360" s="346"/>
      <c r="N360" s="346"/>
      <c r="O360" s="346"/>
      <c r="P360" s="346"/>
      <c r="Q360" s="346"/>
      <c r="R360" s="346"/>
    </row>
    <row r="361" spans="1:18" s="361" customFormat="1" x14ac:dyDescent="0.3">
      <c r="A361" s="372"/>
      <c r="B361" s="492"/>
      <c r="C361" s="346"/>
      <c r="D361" s="346"/>
      <c r="E361" s="346"/>
      <c r="F361" s="346"/>
      <c r="G361" s="428"/>
      <c r="H361" s="428"/>
      <c r="I361" s="428"/>
      <c r="J361" s="428"/>
      <c r="K361" s="428"/>
      <c r="L361" s="428"/>
      <c r="M361" s="346"/>
      <c r="N361" s="346"/>
      <c r="O361" s="346"/>
      <c r="P361" s="346"/>
      <c r="Q361" s="346"/>
      <c r="R361" s="346"/>
    </row>
    <row r="362" spans="1:18" s="361" customFormat="1" x14ac:dyDescent="0.3">
      <c r="A362" s="372"/>
      <c r="B362" s="492"/>
      <c r="C362" s="346"/>
      <c r="D362" s="346"/>
      <c r="E362" s="346"/>
      <c r="F362" s="346"/>
      <c r="G362" s="428"/>
      <c r="H362" s="428"/>
      <c r="I362" s="428"/>
      <c r="J362" s="428"/>
      <c r="K362" s="428"/>
      <c r="L362" s="428"/>
      <c r="M362" s="346"/>
      <c r="N362" s="346"/>
      <c r="O362" s="346"/>
      <c r="P362" s="346"/>
      <c r="Q362" s="346"/>
      <c r="R362" s="346"/>
    </row>
    <row r="363" spans="1:18" s="361" customFormat="1" x14ac:dyDescent="0.3">
      <c r="A363" s="372"/>
      <c r="B363" s="492"/>
      <c r="C363" s="346"/>
      <c r="D363" s="346"/>
      <c r="E363" s="346"/>
      <c r="F363" s="346"/>
      <c r="G363" s="428"/>
      <c r="H363" s="428"/>
      <c r="I363" s="428"/>
      <c r="J363" s="428"/>
      <c r="K363" s="428"/>
      <c r="L363" s="428"/>
      <c r="M363" s="346"/>
      <c r="N363" s="346"/>
      <c r="O363" s="346"/>
      <c r="P363" s="346"/>
      <c r="Q363" s="346"/>
      <c r="R363" s="346"/>
    </row>
    <row r="364" spans="1:18" s="361" customFormat="1" x14ac:dyDescent="0.3">
      <c r="A364" s="372"/>
      <c r="B364" s="492"/>
      <c r="C364" s="346"/>
      <c r="D364" s="346"/>
      <c r="E364" s="346"/>
      <c r="F364" s="346"/>
      <c r="G364" s="428"/>
      <c r="H364" s="428"/>
      <c r="I364" s="428"/>
      <c r="J364" s="428"/>
      <c r="K364" s="428"/>
      <c r="L364" s="428"/>
      <c r="M364" s="346"/>
      <c r="N364" s="346"/>
      <c r="O364" s="346"/>
      <c r="P364" s="346"/>
      <c r="Q364" s="346"/>
      <c r="R364" s="346"/>
    </row>
    <row r="365" spans="1:18" s="361" customFormat="1" x14ac:dyDescent="0.3">
      <c r="A365" s="372"/>
      <c r="B365" s="492"/>
      <c r="C365" s="346"/>
      <c r="D365" s="346"/>
      <c r="E365" s="346"/>
      <c r="F365" s="346"/>
      <c r="G365" s="428"/>
      <c r="H365" s="428"/>
      <c r="I365" s="428"/>
      <c r="J365" s="428"/>
      <c r="K365" s="428"/>
      <c r="L365" s="428"/>
      <c r="M365" s="346"/>
      <c r="N365" s="346"/>
      <c r="O365" s="346"/>
      <c r="P365" s="346"/>
      <c r="Q365" s="346"/>
      <c r="R365" s="346"/>
    </row>
    <row r="366" spans="1:18" s="361" customFormat="1" x14ac:dyDescent="0.3">
      <c r="A366" s="372"/>
      <c r="B366" s="492"/>
      <c r="C366" s="346"/>
      <c r="D366" s="346"/>
      <c r="E366" s="346"/>
      <c r="F366" s="346"/>
      <c r="G366" s="428"/>
      <c r="H366" s="428"/>
      <c r="I366" s="428"/>
      <c r="J366" s="428"/>
      <c r="K366" s="428"/>
      <c r="L366" s="428"/>
      <c r="M366" s="346"/>
      <c r="N366" s="346"/>
      <c r="O366" s="346"/>
      <c r="P366" s="346"/>
      <c r="Q366" s="346"/>
      <c r="R366" s="346"/>
    </row>
    <row r="367" spans="1:18" s="361" customFormat="1" x14ac:dyDescent="0.3">
      <c r="A367" s="372"/>
      <c r="B367" s="492"/>
      <c r="C367" s="346"/>
      <c r="D367" s="346"/>
      <c r="E367" s="346"/>
      <c r="F367" s="346"/>
      <c r="G367" s="428"/>
      <c r="H367" s="428"/>
      <c r="I367" s="428"/>
      <c r="J367" s="428"/>
      <c r="K367" s="428"/>
      <c r="L367" s="428"/>
      <c r="M367" s="346"/>
      <c r="N367" s="346"/>
      <c r="O367" s="346"/>
      <c r="P367" s="346"/>
      <c r="Q367" s="346"/>
      <c r="R367" s="346"/>
    </row>
    <row r="368" spans="1:18" s="361" customFormat="1" x14ac:dyDescent="0.3">
      <c r="A368" s="372"/>
      <c r="B368" s="492"/>
      <c r="C368" s="346"/>
      <c r="D368" s="346"/>
      <c r="E368" s="346"/>
      <c r="F368" s="346"/>
      <c r="G368" s="428"/>
      <c r="H368" s="428"/>
      <c r="I368" s="428"/>
      <c r="J368" s="428"/>
      <c r="K368" s="428"/>
      <c r="L368" s="428"/>
      <c r="M368" s="346"/>
      <c r="N368" s="346"/>
      <c r="O368" s="346"/>
      <c r="P368" s="346"/>
      <c r="Q368" s="346"/>
      <c r="R368" s="346"/>
    </row>
    <row r="369" spans="1:18" s="361" customFormat="1" x14ac:dyDescent="0.3">
      <c r="A369" s="372"/>
      <c r="B369" s="492"/>
      <c r="C369" s="346"/>
      <c r="D369" s="346"/>
      <c r="E369" s="346"/>
      <c r="F369" s="346"/>
      <c r="G369" s="428"/>
      <c r="H369" s="428"/>
      <c r="I369" s="428"/>
      <c r="J369" s="428"/>
      <c r="K369" s="428"/>
      <c r="L369" s="428"/>
      <c r="M369" s="346"/>
      <c r="N369" s="346"/>
      <c r="O369" s="346"/>
      <c r="P369" s="346"/>
      <c r="Q369" s="346"/>
      <c r="R369" s="346"/>
    </row>
    <row r="370" spans="1:18" s="361" customFormat="1" x14ac:dyDescent="0.3">
      <c r="A370" s="372"/>
      <c r="B370" s="492"/>
      <c r="C370" s="346"/>
      <c r="D370" s="346"/>
      <c r="E370" s="346"/>
      <c r="F370" s="346"/>
      <c r="G370" s="428"/>
      <c r="H370" s="428"/>
      <c r="I370" s="428"/>
      <c r="J370" s="428"/>
      <c r="K370" s="428"/>
      <c r="L370" s="428"/>
      <c r="M370" s="346"/>
      <c r="N370" s="346"/>
      <c r="O370" s="346"/>
      <c r="P370" s="346"/>
      <c r="Q370" s="346"/>
      <c r="R370" s="346"/>
    </row>
    <row r="371" spans="1:18" s="361" customFormat="1" x14ac:dyDescent="0.3">
      <c r="A371" s="372"/>
      <c r="B371" s="492"/>
      <c r="C371" s="346"/>
      <c r="D371" s="346"/>
      <c r="E371" s="346"/>
      <c r="F371" s="346"/>
      <c r="G371" s="428"/>
      <c r="H371" s="428"/>
      <c r="I371" s="428"/>
      <c r="J371" s="428"/>
      <c r="K371" s="428"/>
      <c r="L371" s="428"/>
      <c r="M371" s="346"/>
      <c r="N371" s="346"/>
      <c r="O371" s="346"/>
      <c r="P371" s="346"/>
      <c r="Q371" s="346"/>
      <c r="R371" s="346"/>
    </row>
    <row r="372" spans="1:18" s="361" customFormat="1" x14ac:dyDescent="0.3">
      <c r="A372" s="372"/>
      <c r="B372" s="492"/>
      <c r="C372" s="346"/>
      <c r="D372" s="346"/>
      <c r="E372" s="346"/>
      <c r="F372" s="346"/>
      <c r="G372" s="428"/>
      <c r="H372" s="428"/>
      <c r="I372" s="428"/>
      <c r="J372" s="428"/>
      <c r="K372" s="428"/>
      <c r="L372" s="428"/>
      <c r="M372" s="346"/>
      <c r="N372" s="346"/>
      <c r="O372" s="346"/>
      <c r="P372" s="346"/>
      <c r="Q372" s="346"/>
      <c r="R372" s="346"/>
    </row>
  </sheetData>
  <sheetProtection algorithmName="SHA-512" hashValue="36KnHzS/h6I5kpy2djUZcCq2rxOxv7TpGcksbmzZ/kEjVwzoL66LR+LiQ6Lc0ovlablIKDmWIrgg13Ts9/oZEg==" saltValue="JPoHAcVZZLPGWOm7Je8AHg==" spinCount="100000" sheet="1" objects="1" scenarios="1"/>
  <mergeCells count="348">
    <mergeCell ref="A4:A5"/>
    <mergeCell ref="A6:A7"/>
    <mergeCell ref="A9:A10"/>
    <mergeCell ref="A11:A12"/>
    <mergeCell ref="J66:K67"/>
    <mergeCell ref="L66:L67"/>
    <mergeCell ref="E19:G19"/>
    <mergeCell ref="E21:K21"/>
    <mergeCell ref="F24:G24"/>
    <mergeCell ref="E16:G16"/>
    <mergeCell ref="E17:G17"/>
    <mergeCell ref="E13:F13"/>
    <mergeCell ref="F35:G35"/>
    <mergeCell ref="E38:G38"/>
    <mergeCell ref="E33:E36"/>
    <mergeCell ref="F36:G36"/>
    <mergeCell ref="F64:F66"/>
    <mergeCell ref="F27:G27"/>
    <mergeCell ref="F28:G28"/>
    <mergeCell ref="E22:K22"/>
    <mergeCell ref="L81:L83"/>
    <mergeCell ref="M82:N82"/>
    <mergeCell ref="M83:N83"/>
    <mergeCell ref="C1:R1"/>
    <mergeCell ref="F31:G31"/>
    <mergeCell ref="F29:G29"/>
    <mergeCell ref="F30:G30"/>
    <mergeCell ref="F25:G25"/>
    <mergeCell ref="F26:G26"/>
    <mergeCell ref="E58:E60"/>
    <mergeCell ref="E52:E54"/>
    <mergeCell ref="F52:F54"/>
    <mergeCell ref="F58:F60"/>
    <mergeCell ref="G4:P5"/>
    <mergeCell ref="E4:F5"/>
    <mergeCell ref="F33:G33"/>
    <mergeCell ref="E39:L39"/>
    <mergeCell ref="E40:L40"/>
    <mergeCell ref="F34:G34"/>
    <mergeCell ref="E10:P11"/>
    <mergeCell ref="E46:E48"/>
    <mergeCell ref="F46:F48"/>
    <mergeCell ref="E64:E66"/>
    <mergeCell ref="E79:G79"/>
    <mergeCell ref="L79:N79"/>
    <mergeCell ref="F81:G81"/>
    <mergeCell ref="M81:N81"/>
    <mergeCell ref="F86:G86"/>
    <mergeCell ref="M86:N86"/>
    <mergeCell ref="E72:J72"/>
    <mergeCell ref="L72:P72"/>
    <mergeCell ref="E74:E78"/>
    <mergeCell ref="F74:G74"/>
    <mergeCell ref="L74:L78"/>
    <mergeCell ref="M74:N74"/>
    <mergeCell ref="F75:G75"/>
    <mergeCell ref="F76:G76"/>
    <mergeCell ref="F77:G77"/>
    <mergeCell ref="F78:G78"/>
    <mergeCell ref="M75:N75"/>
    <mergeCell ref="M76:N76"/>
    <mergeCell ref="M77:N77"/>
    <mergeCell ref="M78:N78"/>
    <mergeCell ref="E84:G84"/>
    <mergeCell ref="F82:G82"/>
    <mergeCell ref="F83:G83"/>
    <mergeCell ref="E81:E83"/>
    <mergeCell ref="L84:N84"/>
    <mergeCell ref="F125:G125"/>
    <mergeCell ref="M125:N125"/>
    <mergeCell ref="F124:G124"/>
    <mergeCell ref="M124:N124"/>
    <mergeCell ref="E104:J104"/>
    <mergeCell ref="L104:P104"/>
    <mergeCell ref="E111:G111"/>
    <mergeCell ref="L111:N111"/>
    <mergeCell ref="E106:E110"/>
    <mergeCell ref="F107:G107"/>
    <mergeCell ref="M107:N107"/>
    <mergeCell ref="F108:G108"/>
    <mergeCell ref="M108:N108"/>
    <mergeCell ref="F106:G106"/>
    <mergeCell ref="M106:N106"/>
    <mergeCell ref="L106:L110"/>
    <mergeCell ref="F109:G109"/>
    <mergeCell ref="M109:N109"/>
    <mergeCell ref="F110:G110"/>
    <mergeCell ref="M110:N110"/>
    <mergeCell ref="E113:E115"/>
    <mergeCell ref="F113:G113"/>
    <mergeCell ref="L113:L115"/>
    <mergeCell ref="M113:N113"/>
    <mergeCell ref="E154:E158"/>
    <mergeCell ref="F154:G154"/>
    <mergeCell ref="F156:G156"/>
    <mergeCell ref="M156:N156"/>
    <mergeCell ref="L154:L158"/>
    <mergeCell ref="M154:N154"/>
    <mergeCell ref="F155:G155"/>
    <mergeCell ref="M155:N155"/>
    <mergeCell ref="M157:N157"/>
    <mergeCell ref="M158:N158"/>
    <mergeCell ref="F157:G157"/>
    <mergeCell ref="F158:G158"/>
    <mergeCell ref="E136:J136"/>
    <mergeCell ref="L136:P136"/>
    <mergeCell ref="E138:E142"/>
    <mergeCell ref="F138:G138"/>
    <mergeCell ref="F140:G140"/>
    <mergeCell ref="M140:N140"/>
    <mergeCell ref="L138:L142"/>
    <mergeCell ref="M138:N138"/>
    <mergeCell ref="F139:G139"/>
    <mergeCell ref="M139:N139"/>
    <mergeCell ref="F198:G198"/>
    <mergeCell ref="M198:N198"/>
    <mergeCell ref="E232:J232"/>
    <mergeCell ref="L232:P232"/>
    <mergeCell ref="E216:J216"/>
    <mergeCell ref="L216:P216"/>
    <mergeCell ref="E218:E222"/>
    <mergeCell ref="F218:G218"/>
    <mergeCell ref="F220:G220"/>
    <mergeCell ref="M220:N220"/>
    <mergeCell ref="L218:L222"/>
    <mergeCell ref="M218:N218"/>
    <mergeCell ref="F219:G219"/>
    <mergeCell ref="M219:N219"/>
    <mergeCell ref="E202:E206"/>
    <mergeCell ref="L202:L206"/>
    <mergeCell ref="F205:G205"/>
    <mergeCell ref="M205:N205"/>
    <mergeCell ref="F204:G204"/>
    <mergeCell ref="M204:N204"/>
    <mergeCell ref="F206:G206"/>
    <mergeCell ref="M206:N206"/>
    <mergeCell ref="E200:J200"/>
    <mergeCell ref="L200:P200"/>
    <mergeCell ref="F182:G182"/>
    <mergeCell ref="M182:N182"/>
    <mergeCell ref="E184:J184"/>
    <mergeCell ref="L184:P184"/>
    <mergeCell ref="E175:G175"/>
    <mergeCell ref="L175:N175"/>
    <mergeCell ref="E161:E163"/>
    <mergeCell ref="E186:E190"/>
    <mergeCell ref="F161:G161"/>
    <mergeCell ref="F186:G186"/>
    <mergeCell ref="L186:L190"/>
    <mergeCell ref="M186:N186"/>
    <mergeCell ref="F187:G187"/>
    <mergeCell ref="M187:N187"/>
    <mergeCell ref="F188:G188"/>
    <mergeCell ref="M188:N188"/>
    <mergeCell ref="F189:G189"/>
    <mergeCell ref="M189:N189"/>
    <mergeCell ref="E196:G196"/>
    <mergeCell ref="L196:N196"/>
    <mergeCell ref="L145:L147"/>
    <mergeCell ref="M145:N145"/>
    <mergeCell ref="E132:G132"/>
    <mergeCell ref="L132:N132"/>
    <mergeCell ref="F134:G134"/>
    <mergeCell ref="M134:N134"/>
    <mergeCell ref="E164:G164"/>
    <mergeCell ref="L164:N164"/>
    <mergeCell ref="E148:G148"/>
    <mergeCell ref="L148:N148"/>
    <mergeCell ref="F150:G150"/>
    <mergeCell ref="M150:N150"/>
    <mergeCell ref="E159:G159"/>
    <mergeCell ref="L159:N159"/>
    <mergeCell ref="E143:G143"/>
    <mergeCell ref="L143:N143"/>
    <mergeCell ref="F141:G141"/>
    <mergeCell ref="M141:N141"/>
    <mergeCell ref="F142:G142"/>
    <mergeCell ref="M142:N142"/>
    <mergeCell ref="E145:E147"/>
    <mergeCell ref="F145:G145"/>
    <mergeCell ref="F146:G146"/>
    <mergeCell ref="M146:N146"/>
    <mergeCell ref="F163:G163"/>
    <mergeCell ref="M163:N163"/>
    <mergeCell ref="F173:G173"/>
    <mergeCell ref="M173:N173"/>
    <mergeCell ref="F166:G166"/>
    <mergeCell ref="M166:N166"/>
    <mergeCell ref="E168:J168"/>
    <mergeCell ref="L168:P168"/>
    <mergeCell ref="E170:E174"/>
    <mergeCell ref="F170:G170"/>
    <mergeCell ref="F172:G172"/>
    <mergeCell ref="M172:N172"/>
    <mergeCell ref="L170:L174"/>
    <mergeCell ref="M170:N170"/>
    <mergeCell ref="F171:G171"/>
    <mergeCell ref="M171:N171"/>
    <mergeCell ref="F174:G174"/>
    <mergeCell ref="M174:N174"/>
    <mergeCell ref="L161:L163"/>
    <mergeCell ref="M161:N161"/>
    <mergeCell ref="E152:J152"/>
    <mergeCell ref="L152:P152"/>
    <mergeCell ref="F246:G246"/>
    <mergeCell ref="M246:N246"/>
    <mergeCell ref="E223:G223"/>
    <mergeCell ref="L223:N223"/>
    <mergeCell ref="F221:G221"/>
    <mergeCell ref="M221:N221"/>
    <mergeCell ref="F222:G222"/>
    <mergeCell ref="M222:N222"/>
    <mergeCell ref="E228:G228"/>
    <mergeCell ref="L228:N228"/>
    <mergeCell ref="F230:G230"/>
    <mergeCell ref="M230:N230"/>
    <mergeCell ref="E234:E238"/>
    <mergeCell ref="F234:G234"/>
    <mergeCell ref="F236:G236"/>
    <mergeCell ref="M236:N236"/>
    <mergeCell ref="L234:L238"/>
    <mergeCell ref="M234:N234"/>
    <mergeCell ref="F235:G235"/>
    <mergeCell ref="M235:N235"/>
    <mergeCell ref="E241:E243"/>
    <mergeCell ref="F241:G241"/>
    <mergeCell ref="L241:L243"/>
    <mergeCell ref="M241:N241"/>
    <mergeCell ref="F242:G242"/>
    <mergeCell ref="M242:N242"/>
    <mergeCell ref="F243:G243"/>
    <mergeCell ref="M243:N243"/>
    <mergeCell ref="E244:G244"/>
    <mergeCell ref="L244:N244"/>
    <mergeCell ref="E100:G100"/>
    <mergeCell ref="L100:N100"/>
    <mergeCell ref="F102:G102"/>
    <mergeCell ref="M102:N102"/>
    <mergeCell ref="E239:G239"/>
    <mergeCell ref="L239:N239"/>
    <mergeCell ref="F237:G237"/>
    <mergeCell ref="M237:N237"/>
    <mergeCell ref="F238:G238"/>
    <mergeCell ref="M238:N238"/>
    <mergeCell ref="E207:G207"/>
    <mergeCell ref="L207:N207"/>
    <mergeCell ref="E191:G191"/>
    <mergeCell ref="L191:N191"/>
    <mergeCell ref="F147:G147"/>
    <mergeCell ref="M147:N147"/>
    <mergeCell ref="F162:G162"/>
    <mergeCell ref="M162:N162"/>
    <mergeCell ref="E97:E99"/>
    <mergeCell ref="F97:G97"/>
    <mergeCell ref="L97:L99"/>
    <mergeCell ref="M97:N97"/>
    <mergeCell ref="F98:G98"/>
    <mergeCell ref="M98:N98"/>
    <mergeCell ref="F99:G99"/>
    <mergeCell ref="M99:N99"/>
    <mergeCell ref="F94:G94"/>
    <mergeCell ref="M94:N94"/>
    <mergeCell ref="E88:J88"/>
    <mergeCell ref="L88:P88"/>
    <mergeCell ref="E95:G95"/>
    <mergeCell ref="L95:N95"/>
    <mergeCell ref="E90:E94"/>
    <mergeCell ref="F90:G90"/>
    <mergeCell ref="L90:L94"/>
    <mergeCell ref="M90:N90"/>
    <mergeCell ref="F91:G91"/>
    <mergeCell ref="M91:N91"/>
    <mergeCell ref="F92:G92"/>
    <mergeCell ref="M92:N92"/>
    <mergeCell ref="F93:G93"/>
    <mergeCell ref="M93:N93"/>
    <mergeCell ref="F114:G114"/>
    <mergeCell ref="M114:N114"/>
    <mergeCell ref="F115:G115"/>
    <mergeCell ref="M115:N115"/>
    <mergeCell ref="E116:G116"/>
    <mergeCell ref="L116:N116"/>
    <mergeCell ref="F118:G118"/>
    <mergeCell ref="M118:N118"/>
    <mergeCell ref="E129:E131"/>
    <mergeCell ref="F129:G129"/>
    <mergeCell ref="L129:L131"/>
    <mergeCell ref="M129:N129"/>
    <mergeCell ref="F130:G130"/>
    <mergeCell ref="M130:N130"/>
    <mergeCell ref="F131:G131"/>
    <mergeCell ref="M131:N131"/>
    <mergeCell ref="F126:G126"/>
    <mergeCell ref="M126:N126"/>
    <mergeCell ref="E127:G127"/>
    <mergeCell ref="L127:N127"/>
    <mergeCell ref="E122:E126"/>
    <mergeCell ref="F122:G122"/>
    <mergeCell ref="L122:L126"/>
    <mergeCell ref="M122:N122"/>
    <mergeCell ref="F123:G123"/>
    <mergeCell ref="M123:N123"/>
    <mergeCell ref="E120:J120"/>
    <mergeCell ref="L120:P120"/>
    <mergeCell ref="E193:E195"/>
    <mergeCell ref="F193:G193"/>
    <mergeCell ref="L193:L195"/>
    <mergeCell ref="M193:N193"/>
    <mergeCell ref="F194:G194"/>
    <mergeCell ref="M194:N194"/>
    <mergeCell ref="F195:G195"/>
    <mergeCell ref="M195:N195"/>
    <mergeCell ref="F190:G190"/>
    <mergeCell ref="M190:N190"/>
    <mergeCell ref="E177:E179"/>
    <mergeCell ref="F177:G177"/>
    <mergeCell ref="L177:L179"/>
    <mergeCell ref="M177:N177"/>
    <mergeCell ref="F178:G178"/>
    <mergeCell ref="M178:N178"/>
    <mergeCell ref="F179:G179"/>
    <mergeCell ref="M179:N179"/>
    <mergeCell ref="E180:G180"/>
    <mergeCell ref="L180:N180"/>
    <mergeCell ref="F202:G202"/>
    <mergeCell ref="M202:N202"/>
    <mergeCell ref="E212:G212"/>
    <mergeCell ref="L212:N212"/>
    <mergeCell ref="F214:G214"/>
    <mergeCell ref="M214:N214"/>
    <mergeCell ref="E225:E227"/>
    <mergeCell ref="F225:G225"/>
    <mergeCell ref="L225:L227"/>
    <mergeCell ref="M225:N225"/>
    <mergeCell ref="F226:G226"/>
    <mergeCell ref="M226:N226"/>
    <mergeCell ref="F227:G227"/>
    <mergeCell ref="M227:N227"/>
    <mergeCell ref="E209:E211"/>
    <mergeCell ref="F209:G209"/>
    <mergeCell ref="L209:L211"/>
    <mergeCell ref="M209:N209"/>
    <mergeCell ref="F210:G210"/>
    <mergeCell ref="M210:N210"/>
    <mergeCell ref="F211:G211"/>
    <mergeCell ref="M211:N211"/>
    <mergeCell ref="F203:G203"/>
    <mergeCell ref="M203:N203"/>
  </mergeCells>
  <conditionalFormatting sqref="E72:J72">
    <cfRule type="expression" dxfId="1017" priority="2186" stopIfTrue="1">
      <formula>E72&lt;&gt;""</formula>
    </cfRule>
  </conditionalFormatting>
  <conditionalFormatting sqref="H86">
    <cfRule type="expression" dxfId="1016" priority="2184" stopIfTrue="1">
      <formula>$E72&lt;&gt;""</formula>
    </cfRule>
  </conditionalFormatting>
  <conditionalFormatting sqref="I86">
    <cfRule type="expression" dxfId="1015" priority="2183" stopIfTrue="1">
      <formula>$E72&lt;&gt;""</formula>
    </cfRule>
  </conditionalFormatting>
  <conditionalFormatting sqref="E186 E189:E190 E170 E173:E174 E154 E157:E158 E138 E141:E142 E122 E125:E126 E106 E109:E110 E90 E93:E94 E74 E77:F78 E234 E237:E238 E218 E221:E222 E202 E205:E206">
    <cfRule type="expression" dxfId="1014" priority="2182" stopIfTrue="1">
      <formula>$E72&lt;&gt;""</formula>
    </cfRule>
  </conditionalFormatting>
  <conditionalFormatting sqref="E86">
    <cfRule type="expression" dxfId="1013" priority="2179" stopIfTrue="1">
      <formula>$E72&lt;&gt;""</formula>
    </cfRule>
  </conditionalFormatting>
  <conditionalFormatting sqref="F86:G86">
    <cfRule type="expression" dxfId="1012" priority="2178" stopIfTrue="1">
      <formula>$E72&lt;&gt;""</formula>
    </cfRule>
  </conditionalFormatting>
  <conditionalFormatting sqref="E81">
    <cfRule type="expression" dxfId="1011" priority="2176" stopIfTrue="1">
      <formula>$E72&lt;&gt;""</formula>
    </cfRule>
  </conditionalFormatting>
  <conditionalFormatting sqref="L72 Q72">
    <cfRule type="expression" dxfId="1010" priority="2175" stopIfTrue="1">
      <formula>L72&lt;&gt;""</formula>
    </cfRule>
  </conditionalFormatting>
  <conditionalFormatting sqref="Q104">
    <cfRule type="expression" dxfId="1009" priority="2174" stopIfTrue="1">
      <formula>Q104&lt;&gt;""</formula>
    </cfRule>
  </conditionalFormatting>
  <conditionalFormatting sqref="Q120">
    <cfRule type="expression" dxfId="1008" priority="2173" stopIfTrue="1">
      <formula>Q120&lt;&gt;""</formula>
    </cfRule>
  </conditionalFormatting>
  <conditionalFormatting sqref="Q136">
    <cfRule type="expression" dxfId="1007" priority="2172" stopIfTrue="1">
      <formula>Q136&lt;&gt;""</formula>
    </cfRule>
  </conditionalFormatting>
  <conditionalFormatting sqref="Q152">
    <cfRule type="expression" dxfId="1006" priority="2171" stopIfTrue="1">
      <formula>Q152&lt;&gt;""</formula>
    </cfRule>
  </conditionalFormatting>
  <conditionalFormatting sqref="Q184">
    <cfRule type="expression" dxfId="1005" priority="2170" stopIfTrue="1">
      <formula>Q184&lt;&gt;""</formula>
    </cfRule>
  </conditionalFormatting>
  <conditionalFormatting sqref="H74">
    <cfRule type="expression" dxfId="1004" priority="2169" stopIfTrue="1">
      <formula>$E72&lt;&gt;""</formula>
    </cfRule>
  </conditionalFormatting>
  <conditionalFormatting sqref="I74">
    <cfRule type="expression" dxfId="1003" priority="2168" stopIfTrue="1">
      <formula>$E72&lt;&gt;""</formula>
    </cfRule>
  </conditionalFormatting>
  <conditionalFormatting sqref="Q88">
    <cfRule type="expression" dxfId="1002" priority="2167" stopIfTrue="1">
      <formula>Q88&lt;&gt;""</formula>
    </cfRule>
  </conditionalFormatting>
  <conditionalFormatting sqref="Q168">
    <cfRule type="expression" dxfId="1001" priority="2166" stopIfTrue="1">
      <formula>Q168&lt;&gt;""</formula>
    </cfRule>
  </conditionalFormatting>
  <conditionalFormatting sqref="Q61:R62 R60">
    <cfRule type="expression" dxfId="1000" priority="2187" stopIfTrue="1">
      <formula>ISNUMBER($O$66)</formula>
    </cfRule>
  </conditionalFormatting>
  <conditionalFormatting sqref="Q200">
    <cfRule type="expression" dxfId="999" priority="2164" stopIfTrue="1">
      <formula>Q200&lt;&gt;""</formula>
    </cfRule>
  </conditionalFormatting>
  <conditionalFormatting sqref="Q216">
    <cfRule type="expression" dxfId="998" priority="2163" stopIfTrue="1">
      <formula>Q216&lt;&gt;""</formula>
    </cfRule>
  </conditionalFormatting>
  <conditionalFormatting sqref="Q232">
    <cfRule type="expression" dxfId="997" priority="2162" stopIfTrue="1">
      <formula>Q232&lt;&gt;""</formula>
    </cfRule>
  </conditionalFormatting>
  <conditionalFormatting sqref="H81">
    <cfRule type="expression" dxfId="996" priority="2138" stopIfTrue="1">
      <formula>$E72&lt;&gt;""</formula>
    </cfRule>
  </conditionalFormatting>
  <conditionalFormatting sqref="I81">
    <cfRule type="expression" dxfId="995" priority="2137" stopIfTrue="1">
      <formula>$E72&lt;&gt;""</formula>
    </cfRule>
  </conditionalFormatting>
  <conditionalFormatting sqref="F75:F76">
    <cfRule type="expression" dxfId="994" priority="2112" stopIfTrue="1">
      <formula>$E72&lt;&gt;""</formula>
    </cfRule>
  </conditionalFormatting>
  <conditionalFormatting sqref="F75:G75">
    <cfRule type="expression" dxfId="993" priority="1715" stopIfTrue="1">
      <formula>$E72&lt;&gt;""</formula>
    </cfRule>
  </conditionalFormatting>
  <conditionalFormatting sqref="F76:G76">
    <cfRule type="expression" dxfId="992" priority="1714" stopIfTrue="1">
      <formula>$E72&lt;&gt;""</formula>
    </cfRule>
  </conditionalFormatting>
  <conditionalFormatting sqref="F77:G77">
    <cfRule type="expression" dxfId="991" priority="1713" stopIfTrue="1">
      <formula>$E72&lt;&gt;""</formula>
    </cfRule>
  </conditionalFormatting>
  <conditionalFormatting sqref="F78:G78">
    <cfRule type="expression" dxfId="990" priority="1712" stopIfTrue="1">
      <formula>$E72&lt;&gt;""</formula>
    </cfRule>
  </conditionalFormatting>
  <conditionalFormatting sqref="E79">
    <cfRule type="expression" dxfId="989" priority="1709" stopIfTrue="1">
      <formula>$E72&lt;&gt;""</formula>
    </cfRule>
  </conditionalFormatting>
  <conditionalFormatting sqref="H75">
    <cfRule type="expression" dxfId="988" priority="1708" stopIfTrue="1">
      <formula>$E72&lt;&gt;""</formula>
    </cfRule>
  </conditionalFormatting>
  <conditionalFormatting sqref="I75">
    <cfRule type="expression" dxfId="987" priority="1707" stopIfTrue="1">
      <formula>$E72&lt;&gt;""</formula>
    </cfRule>
  </conditionalFormatting>
  <conditionalFormatting sqref="H76">
    <cfRule type="expression" dxfId="986" priority="1706" stopIfTrue="1">
      <formula>$E72&lt;&gt;""</formula>
    </cfRule>
  </conditionalFormatting>
  <conditionalFormatting sqref="I76">
    <cfRule type="expression" dxfId="985" priority="1705" stopIfTrue="1">
      <formula>$E72&lt;&gt;""</formula>
    </cfRule>
  </conditionalFormatting>
  <conditionalFormatting sqref="H77">
    <cfRule type="expression" dxfId="984" priority="1704" stopIfTrue="1">
      <formula>$E72&lt;&gt;""</formula>
    </cfRule>
  </conditionalFormatting>
  <conditionalFormatting sqref="I77">
    <cfRule type="expression" dxfId="983" priority="1703" stopIfTrue="1">
      <formula>$E72&lt;&gt;""</formula>
    </cfRule>
  </conditionalFormatting>
  <conditionalFormatting sqref="H78">
    <cfRule type="expression" dxfId="982" priority="1702" stopIfTrue="1">
      <formula>$E72&lt;&gt;""</formula>
    </cfRule>
  </conditionalFormatting>
  <conditionalFormatting sqref="I78">
    <cfRule type="expression" dxfId="981" priority="1701" stopIfTrue="1">
      <formula>$E72&lt;&gt;""</formula>
    </cfRule>
  </conditionalFormatting>
  <conditionalFormatting sqref="H79">
    <cfRule type="expression" dxfId="980" priority="1696" stopIfTrue="1">
      <formula>$E72&lt;&gt;""</formula>
    </cfRule>
  </conditionalFormatting>
  <conditionalFormatting sqref="I79">
    <cfRule type="expression" dxfId="979" priority="1695" stopIfTrue="1">
      <formula>$E72&lt;&gt;""</formula>
    </cfRule>
  </conditionalFormatting>
  <conditionalFormatting sqref="F74">
    <cfRule type="expression" dxfId="978" priority="1582" stopIfTrue="1">
      <formula>$E72&lt;&gt;""</formula>
    </cfRule>
  </conditionalFormatting>
  <conditionalFormatting sqref="F74:G74">
    <cfRule type="expression" dxfId="977" priority="1581" stopIfTrue="1">
      <formula>$E72&lt;&gt;""</formula>
    </cfRule>
  </conditionalFormatting>
  <conditionalFormatting sqref="M190:N190 M174:N174 M158:N158 M142:N142 M126:N126 M110:N110 M94:N94 M78:N78 M238:N238 M222:N222 M206:N206">
    <cfRule type="expression" dxfId="976" priority="1505" stopIfTrue="1">
      <formula>$L75&lt;&gt;""</formula>
    </cfRule>
  </conditionalFormatting>
  <conditionalFormatting sqref="F93:F94">
    <cfRule type="expression" dxfId="975" priority="1572" stopIfTrue="1">
      <formula>$E91&lt;&gt;""</formula>
    </cfRule>
  </conditionalFormatting>
  <conditionalFormatting sqref="H90">
    <cfRule type="expression" dxfId="974" priority="1567" stopIfTrue="1">
      <formula>$E88&lt;&gt;""</formula>
    </cfRule>
  </conditionalFormatting>
  <conditionalFormatting sqref="I90">
    <cfRule type="expression" dxfId="973" priority="1566" stopIfTrue="1">
      <formula>$E88&lt;&gt;""</formula>
    </cfRule>
  </conditionalFormatting>
  <conditionalFormatting sqref="F91">
    <cfRule type="expression" dxfId="972" priority="1562" stopIfTrue="1">
      <formula>$E89&lt;&gt;""</formula>
    </cfRule>
  </conditionalFormatting>
  <conditionalFormatting sqref="L186 L189:L190 L170 L173:L174 L154 L157:L158 L138 L141:L142 L122 L125:L126 L106 L109:L110 M91:N91 L90 L93:M94 L74 L77:L78 L234 L237:L238 L218 L221:L222 L202 L205:L206">
    <cfRule type="expression" dxfId="971" priority="1561" stopIfTrue="1">
      <formula>$L72&lt;&gt;""</formula>
    </cfRule>
  </conditionalFormatting>
  <conditionalFormatting sqref="F91:G91">
    <cfRule type="expression" dxfId="970" priority="1558" stopIfTrue="1">
      <formula>$E88&lt;&gt;""</formula>
    </cfRule>
  </conditionalFormatting>
  <conditionalFormatting sqref="F93:G93">
    <cfRule type="expression" dxfId="969" priority="1556" stopIfTrue="1">
      <formula>$E88&lt;&gt;""</formula>
    </cfRule>
  </conditionalFormatting>
  <conditionalFormatting sqref="F94:G94">
    <cfRule type="expression" dxfId="968" priority="1555" stopIfTrue="1">
      <formula>$E88&lt;&gt;""</formula>
    </cfRule>
  </conditionalFormatting>
  <conditionalFormatting sqref="E95">
    <cfRule type="expression" dxfId="967" priority="1553" stopIfTrue="1">
      <formula>$E88&lt;&gt;""</formula>
    </cfRule>
  </conditionalFormatting>
  <conditionalFormatting sqref="H91">
    <cfRule type="expression" dxfId="966" priority="1552" stopIfTrue="1">
      <formula>$E88&lt;&gt;""</formula>
    </cfRule>
  </conditionalFormatting>
  <conditionalFormatting sqref="I91">
    <cfRule type="expression" dxfId="965" priority="1551" stopIfTrue="1">
      <formula>$E88&lt;&gt;""</formula>
    </cfRule>
  </conditionalFormatting>
  <conditionalFormatting sqref="H92">
    <cfRule type="expression" dxfId="964" priority="1550" stopIfTrue="1">
      <formula>$E88&lt;&gt;""</formula>
    </cfRule>
  </conditionalFormatting>
  <conditionalFormatting sqref="I92">
    <cfRule type="expression" dxfId="963" priority="1549" stopIfTrue="1">
      <formula>$E88&lt;&gt;""</formula>
    </cfRule>
  </conditionalFormatting>
  <conditionalFormatting sqref="H93">
    <cfRule type="expression" dxfId="962" priority="1548" stopIfTrue="1">
      <formula>$E88&lt;&gt;""</formula>
    </cfRule>
  </conditionalFormatting>
  <conditionalFormatting sqref="I93">
    <cfRule type="expression" dxfId="961" priority="1547" stopIfTrue="1">
      <formula>$E88&lt;&gt;""</formula>
    </cfRule>
  </conditionalFormatting>
  <conditionalFormatting sqref="H94">
    <cfRule type="expression" dxfId="960" priority="1546" stopIfTrue="1">
      <formula>$E88&lt;&gt;""</formula>
    </cfRule>
  </conditionalFormatting>
  <conditionalFormatting sqref="I94">
    <cfRule type="expression" dxfId="959" priority="1545" stopIfTrue="1">
      <formula>$E88&lt;&gt;""</formula>
    </cfRule>
  </conditionalFormatting>
  <conditionalFormatting sqref="H95">
    <cfRule type="expression" dxfId="958" priority="1542" stopIfTrue="1">
      <formula>$E88&lt;&gt;""</formula>
    </cfRule>
  </conditionalFormatting>
  <conditionalFormatting sqref="I95">
    <cfRule type="expression" dxfId="957" priority="1541" stopIfTrue="1">
      <formula>$E88&lt;&gt;""</formula>
    </cfRule>
  </conditionalFormatting>
  <conditionalFormatting sqref="O90">
    <cfRule type="expression" dxfId="956" priority="1533" stopIfTrue="1">
      <formula>$L88&lt;&gt;""</formula>
    </cfRule>
  </conditionalFormatting>
  <conditionalFormatting sqref="P90">
    <cfRule type="expression" dxfId="955" priority="1532" stopIfTrue="1">
      <formula>$L88&lt;&gt;""</formula>
    </cfRule>
  </conditionalFormatting>
  <conditionalFormatting sqref="M93:N93">
    <cfRule type="expression" dxfId="954" priority="1527" stopIfTrue="1">
      <formula>$L88&lt;&gt;""</formula>
    </cfRule>
  </conditionalFormatting>
  <conditionalFormatting sqref="M94:N94">
    <cfRule type="expression" dxfId="953" priority="1526" stopIfTrue="1">
      <formula>$L88&lt;&gt;""</formula>
    </cfRule>
  </conditionalFormatting>
  <conditionalFormatting sqref="L95">
    <cfRule type="expression" dxfId="952" priority="1524" stopIfTrue="1">
      <formula>$L88&lt;&gt;""</formula>
    </cfRule>
  </conditionalFormatting>
  <conditionalFormatting sqref="O91">
    <cfRule type="expression" dxfId="951" priority="1523" stopIfTrue="1">
      <formula>$L88&lt;&gt;""</formula>
    </cfRule>
  </conditionalFormatting>
  <conditionalFormatting sqref="P91">
    <cfRule type="expression" dxfId="950" priority="1522" stopIfTrue="1">
      <formula>$L88&lt;&gt;""</formula>
    </cfRule>
  </conditionalFormatting>
  <conditionalFormatting sqref="O92">
    <cfRule type="expression" dxfId="949" priority="1521" stopIfTrue="1">
      <formula>$L88&lt;&gt;""</formula>
    </cfRule>
  </conditionalFormatting>
  <conditionalFormatting sqref="P92">
    <cfRule type="expression" dxfId="948" priority="1520" stopIfTrue="1">
      <formula>$L88&lt;&gt;""</formula>
    </cfRule>
  </conditionalFormatting>
  <conditionalFormatting sqref="O93">
    <cfRule type="expression" dxfId="947" priority="1519" stopIfTrue="1">
      <formula>$L88&lt;&gt;""</formula>
    </cfRule>
  </conditionalFormatting>
  <conditionalFormatting sqref="P93">
    <cfRule type="expression" dxfId="946" priority="1518" stopIfTrue="1">
      <formula>$L88&lt;&gt;""</formula>
    </cfRule>
  </conditionalFormatting>
  <conditionalFormatting sqref="O94">
    <cfRule type="expression" dxfId="945" priority="1517" stopIfTrue="1">
      <formula>$L88&lt;&gt;""</formula>
    </cfRule>
  </conditionalFormatting>
  <conditionalFormatting sqref="P94">
    <cfRule type="expression" dxfId="944" priority="1516" stopIfTrue="1">
      <formula>$L88&lt;&gt;""</formula>
    </cfRule>
  </conditionalFormatting>
  <conditionalFormatting sqref="O95">
    <cfRule type="expression" dxfId="943" priority="1513" stopIfTrue="1">
      <formula>$L88&lt;&gt;""</formula>
    </cfRule>
  </conditionalFormatting>
  <conditionalFormatting sqref="P95">
    <cfRule type="expression" dxfId="942" priority="1512" stopIfTrue="1">
      <formula>$L88&lt;&gt;""</formula>
    </cfRule>
  </conditionalFormatting>
  <conditionalFormatting sqref="M91">
    <cfRule type="expression" dxfId="941" priority="1511" stopIfTrue="1">
      <formula>$L88&lt;&gt;""</formula>
    </cfRule>
  </conditionalFormatting>
  <conditionalFormatting sqref="M91:N91">
    <cfRule type="expression" dxfId="940" priority="1510" stopIfTrue="1">
      <formula>$L88&lt;&gt;""</formula>
    </cfRule>
  </conditionalFormatting>
  <conditionalFormatting sqref="F90">
    <cfRule type="expression" dxfId="939" priority="1509" stopIfTrue="1">
      <formula>$E88&lt;&gt;""</formula>
    </cfRule>
  </conditionalFormatting>
  <conditionalFormatting sqref="F90:G90">
    <cfRule type="expression" dxfId="938" priority="1508" stopIfTrue="1">
      <formula>$E88&lt;&gt;""</formula>
    </cfRule>
  </conditionalFormatting>
  <conditionalFormatting sqref="F109:F110">
    <cfRule type="expression" dxfId="937" priority="1499" stopIfTrue="1">
      <formula>$E107&lt;&gt;""</formula>
    </cfRule>
  </conditionalFormatting>
  <conditionalFormatting sqref="H106">
    <cfRule type="expression" dxfId="936" priority="1494" stopIfTrue="1">
      <formula>$E104&lt;&gt;""</formula>
    </cfRule>
  </conditionalFormatting>
  <conditionalFormatting sqref="I106">
    <cfRule type="expression" dxfId="935" priority="1493" stopIfTrue="1">
      <formula>$E104&lt;&gt;""</formula>
    </cfRule>
  </conditionalFormatting>
  <conditionalFormatting sqref="F107">
    <cfRule type="expression" dxfId="934" priority="1489" stopIfTrue="1">
      <formula>$E105&lt;&gt;""</formula>
    </cfRule>
  </conditionalFormatting>
  <conditionalFormatting sqref="M109:M110">
    <cfRule type="expression" dxfId="933" priority="1488" stopIfTrue="1">
      <formula>$L107&lt;&gt;""</formula>
    </cfRule>
  </conditionalFormatting>
  <conditionalFormatting sqref="F107:G107">
    <cfRule type="expression" dxfId="932" priority="1485" stopIfTrue="1">
      <formula>$E104&lt;&gt;""</formula>
    </cfRule>
  </conditionalFormatting>
  <conditionalFormatting sqref="F109:G109">
    <cfRule type="expression" dxfId="931" priority="1483" stopIfTrue="1">
      <formula>$E104&lt;&gt;""</formula>
    </cfRule>
  </conditionalFormatting>
  <conditionalFormatting sqref="F110:G110">
    <cfRule type="expression" dxfId="930" priority="1482" stopIfTrue="1">
      <formula>$E104&lt;&gt;""</formula>
    </cfRule>
  </conditionalFormatting>
  <conditionalFormatting sqref="E111">
    <cfRule type="expression" dxfId="929" priority="1480" stopIfTrue="1">
      <formula>$E104&lt;&gt;""</formula>
    </cfRule>
  </conditionalFormatting>
  <conditionalFormatting sqref="H107">
    <cfRule type="expression" dxfId="928" priority="1479" stopIfTrue="1">
      <formula>$E104&lt;&gt;""</formula>
    </cfRule>
  </conditionalFormatting>
  <conditionalFormatting sqref="I107">
    <cfRule type="expression" dxfId="927" priority="1478" stopIfTrue="1">
      <formula>$E104&lt;&gt;""</formula>
    </cfRule>
  </conditionalFormatting>
  <conditionalFormatting sqref="H108">
    <cfRule type="expression" dxfId="926" priority="1477" stopIfTrue="1">
      <formula>$E104&lt;&gt;""</formula>
    </cfRule>
  </conditionalFormatting>
  <conditionalFormatting sqref="I108">
    <cfRule type="expression" dxfId="925" priority="1476" stopIfTrue="1">
      <formula>$E104&lt;&gt;""</formula>
    </cfRule>
  </conditionalFormatting>
  <conditionalFormatting sqref="H109">
    <cfRule type="expression" dxfId="924" priority="1475" stopIfTrue="1">
      <formula>$E104&lt;&gt;""</formula>
    </cfRule>
  </conditionalFormatting>
  <conditionalFormatting sqref="I109">
    <cfRule type="expression" dxfId="923" priority="1474" stopIfTrue="1">
      <formula>$E104&lt;&gt;""</formula>
    </cfRule>
  </conditionalFormatting>
  <conditionalFormatting sqref="H110">
    <cfRule type="expression" dxfId="922" priority="1473" stopIfTrue="1">
      <formula>$E104&lt;&gt;""</formula>
    </cfRule>
  </conditionalFormatting>
  <conditionalFormatting sqref="I110">
    <cfRule type="expression" dxfId="921" priority="1472" stopIfTrue="1">
      <formula>$E104&lt;&gt;""</formula>
    </cfRule>
  </conditionalFormatting>
  <conditionalFormatting sqref="H111">
    <cfRule type="expression" dxfId="920" priority="1469" stopIfTrue="1">
      <formula>$E104&lt;&gt;""</formula>
    </cfRule>
  </conditionalFormatting>
  <conditionalFormatting sqref="I111">
    <cfRule type="expression" dxfId="919" priority="1468" stopIfTrue="1">
      <formula>$E104&lt;&gt;""</formula>
    </cfRule>
  </conditionalFormatting>
  <conditionalFormatting sqref="O106">
    <cfRule type="expression" dxfId="918" priority="1460" stopIfTrue="1">
      <formula>$L104&lt;&gt;""</formula>
    </cfRule>
  </conditionalFormatting>
  <conditionalFormatting sqref="P106">
    <cfRule type="expression" dxfId="917" priority="1459" stopIfTrue="1">
      <formula>$L104&lt;&gt;""</formula>
    </cfRule>
  </conditionalFormatting>
  <conditionalFormatting sqref="M109:N109">
    <cfRule type="expression" dxfId="916" priority="1454" stopIfTrue="1">
      <formula>$L104&lt;&gt;""</formula>
    </cfRule>
  </conditionalFormatting>
  <conditionalFormatting sqref="M110:N110">
    <cfRule type="expression" dxfId="915" priority="1453" stopIfTrue="1">
      <formula>$L104&lt;&gt;""</formula>
    </cfRule>
  </conditionalFormatting>
  <conditionalFormatting sqref="L111">
    <cfRule type="expression" dxfId="914" priority="1451" stopIfTrue="1">
      <formula>$L104&lt;&gt;""</formula>
    </cfRule>
  </conditionalFormatting>
  <conditionalFormatting sqref="O107">
    <cfRule type="expression" dxfId="913" priority="1450" stopIfTrue="1">
      <formula>$L104&lt;&gt;""</formula>
    </cfRule>
  </conditionalFormatting>
  <conditionalFormatting sqref="P107">
    <cfRule type="expression" dxfId="912" priority="1449" stopIfTrue="1">
      <formula>$L104&lt;&gt;""</formula>
    </cfRule>
  </conditionalFormatting>
  <conditionalFormatting sqref="O108">
    <cfRule type="expression" dxfId="911" priority="1448" stopIfTrue="1">
      <formula>$L104&lt;&gt;""</formula>
    </cfRule>
  </conditionalFormatting>
  <conditionalFormatting sqref="P108">
    <cfRule type="expression" dxfId="910" priority="1447" stopIfTrue="1">
      <formula>$L104&lt;&gt;""</formula>
    </cfRule>
  </conditionalFormatting>
  <conditionalFormatting sqref="O109">
    <cfRule type="expression" dxfId="909" priority="1446" stopIfTrue="1">
      <formula>$L104&lt;&gt;""</formula>
    </cfRule>
  </conditionalFormatting>
  <conditionalFormatting sqref="P109">
    <cfRule type="expression" dxfId="908" priority="1445" stopIfTrue="1">
      <formula>$L104&lt;&gt;""</formula>
    </cfRule>
  </conditionalFormatting>
  <conditionalFormatting sqref="O110">
    <cfRule type="expression" dxfId="907" priority="1444" stopIfTrue="1">
      <formula>$L104&lt;&gt;""</formula>
    </cfRule>
  </conditionalFormatting>
  <conditionalFormatting sqref="P110">
    <cfRule type="expression" dxfId="906" priority="1443" stopIfTrue="1">
      <formula>$L104&lt;&gt;""</formula>
    </cfRule>
  </conditionalFormatting>
  <conditionalFormatting sqref="O111">
    <cfRule type="expression" dxfId="905" priority="1440" stopIfTrue="1">
      <formula>$L104&lt;&gt;""</formula>
    </cfRule>
  </conditionalFormatting>
  <conditionalFormatting sqref="P111">
    <cfRule type="expression" dxfId="904" priority="1439" stopIfTrue="1">
      <formula>$L104&lt;&gt;""</formula>
    </cfRule>
  </conditionalFormatting>
  <conditionalFormatting sqref="M107">
    <cfRule type="expression" dxfId="903" priority="1438" stopIfTrue="1">
      <formula>$L104&lt;&gt;""</formula>
    </cfRule>
  </conditionalFormatting>
  <conditionalFormatting sqref="M107:N107">
    <cfRule type="expression" dxfId="902" priority="1437" stopIfTrue="1">
      <formula>$L104&lt;&gt;""</formula>
    </cfRule>
  </conditionalFormatting>
  <conditionalFormatting sqref="F106">
    <cfRule type="expression" dxfId="901" priority="1436" stopIfTrue="1">
      <formula>$E104&lt;&gt;""</formula>
    </cfRule>
  </conditionalFormatting>
  <conditionalFormatting sqref="F106:G106">
    <cfRule type="expression" dxfId="900" priority="1435" stopIfTrue="1">
      <formula>$E104&lt;&gt;""</formula>
    </cfRule>
  </conditionalFormatting>
  <conditionalFormatting sqref="M107:N107">
    <cfRule type="expression" dxfId="899" priority="1432" stopIfTrue="1">
      <formula>$L105&lt;&gt;""</formula>
    </cfRule>
  </conditionalFormatting>
  <conditionalFormatting sqref="F125:F126">
    <cfRule type="expression" dxfId="898" priority="1426" stopIfTrue="1">
      <formula>$E123&lt;&gt;""</formula>
    </cfRule>
  </conditionalFormatting>
  <conditionalFormatting sqref="H122">
    <cfRule type="expression" dxfId="897" priority="1421" stopIfTrue="1">
      <formula>$E120&lt;&gt;""</formula>
    </cfRule>
  </conditionalFormatting>
  <conditionalFormatting sqref="I122">
    <cfRule type="expression" dxfId="896" priority="1420" stopIfTrue="1">
      <formula>$E120&lt;&gt;""</formula>
    </cfRule>
  </conditionalFormatting>
  <conditionalFormatting sqref="F123">
    <cfRule type="expression" dxfId="895" priority="1416" stopIfTrue="1">
      <formula>$E121&lt;&gt;""</formula>
    </cfRule>
  </conditionalFormatting>
  <conditionalFormatting sqref="M125:M126">
    <cfRule type="expression" dxfId="894" priority="1415" stopIfTrue="1">
      <formula>$L123&lt;&gt;""</formula>
    </cfRule>
  </conditionalFormatting>
  <conditionalFormatting sqref="F123:G123">
    <cfRule type="expression" dxfId="893" priority="1412" stopIfTrue="1">
      <formula>$E120&lt;&gt;""</formula>
    </cfRule>
  </conditionalFormatting>
  <conditionalFormatting sqref="F125:G125">
    <cfRule type="expression" dxfId="892" priority="1410" stopIfTrue="1">
      <formula>$E120&lt;&gt;""</formula>
    </cfRule>
  </conditionalFormatting>
  <conditionalFormatting sqref="F126:G126">
    <cfRule type="expression" dxfId="891" priority="1409" stopIfTrue="1">
      <formula>$E120&lt;&gt;""</formula>
    </cfRule>
  </conditionalFormatting>
  <conditionalFormatting sqref="E127">
    <cfRule type="expression" dxfId="890" priority="1407" stopIfTrue="1">
      <formula>$E120&lt;&gt;""</formula>
    </cfRule>
  </conditionalFormatting>
  <conditionalFormatting sqref="H123">
    <cfRule type="expression" dxfId="889" priority="1406" stopIfTrue="1">
      <formula>$E120&lt;&gt;""</formula>
    </cfRule>
  </conditionalFormatting>
  <conditionalFormatting sqref="I123">
    <cfRule type="expression" dxfId="888" priority="1405" stopIfTrue="1">
      <formula>$E120&lt;&gt;""</formula>
    </cfRule>
  </conditionalFormatting>
  <conditionalFormatting sqref="H124">
    <cfRule type="expression" dxfId="887" priority="1404" stopIfTrue="1">
      <formula>$E120&lt;&gt;""</formula>
    </cfRule>
  </conditionalFormatting>
  <conditionalFormatting sqref="I124">
    <cfRule type="expression" dxfId="886" priority="1403" stopIfTrue="1">
      <formula>$E120&lt;&gt;""</formula>
    </cfRule>
  </conditionalFormatting>
  <conditionalFormatting sqref="H125">
    <cfRule type="expression" dxfId="885" priority="1402" stopIfTrue="1">
      <formula>$E120&lt;&gt;""</formula>
    </cfRule>
  </conditionalFormatting>
  <conditionalFormatting sqref="I125">
    <cfRule type="expression" dxfId="884" priority="1401" stopIfTrue="1">
      <formula>$E120&lt;&gt;""</formula>
    </cfRule>
  </conditionalFormatting>
  <conditionalFormatting sqref="H126">
    <cfRule type="expression" dxfId="883" priority="1400" stopIfTrue="1">
      <formula>$E120&lt;&gt;""</formula>
    </cfRule>
  </conditionalFormatting>
  <conditionalFormatting sqref="I126">
    <cfRule type="expression" dxfId="882" priority="1399" stopIfTrue="1">
      <formula>$E120&lt;&gt;""</formula>
    </cfRule>
  </conditionalFormatting>
  <conditionalFormatting sqref="H127">
    <cfRule type="expression" dxfId="881" priority="1396" stopIfTrue="1">
      <formula>$E120&lt;&gt;""</formula>
    </cfRule>
  </conditionalFormatting>
  <conditionalFormatting sqref="I127">
    <cfRule type="expression" dxfId="880" priority="1395" stopIfTrue="1">
      <formula>$E120&lt;&gt;""</formula>
    </cfRule>
  </conditionalFormatting>
  <conditionalFormatting sqref="O122">
    <cfRule type="expression" dxfId="879" priority="1387" stopIfTrue="1">
      <formula>$L120&lt;&gt;""</formula>
    </cfRule>
  </conditionalFormatting>
  <conditionalFormatting sqref="P122">
    <cfRule type="expression" dxfId="878" priority="1386" stopIfTrue="1">
      <formula>$L120&lt;&gt;""</formula>
    </cfRule>
  </conditionalFormatting>
  <conditionalFormatting sqref="M125:N125">
    <cfRule type="expression" dxfId="877" priority="1381" stopIfTrue="1">
      <formula>$L120&lt;&gt;""</formula>
    </cfRule>
  </conditionalFormatting>
  <conditionalFormatting sqref="M126:N126">
    <cfRule type="expression" dxfId="876" priority="1380" stopIfTrue="1">
      <formula>$L120&lt;&gt;""</formula>
    </cfRule>
  </conditionalFormatting>
  <conditionalFormatting sqref="L127">
    <cfRule type="expression" dxfId="875" priority="1378" stopIfTrue="1">
      <formula>$L120&lt;&gt;""</formula>
    </cfRule>
  </conditionalFormatting>
  <conditionalFormatting sqref="O123">
    <cfRule type="expression" dxfId="874" priority="1377" stopIfTrue="1">
      <formula>$L120&lt;&gt;""</formula>
    </cfRule>
  </conditionalFormatting>
  <conditionalFormatting sqref="P123">
    <cfRule type="expression" dxfId="873" priority="1376" stopIfTrue="1">
      <formula>$L120&lt;&gt;""</formula>
    </cfRule>
  </conditionalFormatting>
  <conditionalFormatting sqref="O124">
    <cfRule type="expression" dxfId="872" priority="1375" stopIfTrue="1">
      <formula>$L120&lt;&gt;""</formula>
    </cfRule>
  </conditionalFormatting>
  <conditionalFormatting sqref="P124">
    <cfRule type="expression" dxfId="871" priority="1374" stopIfTrue="1">
      <formula>$L120&lt;&gt;""</formula>
    </cfRule>
  </conditionalFormatting>
  <conditionalFormatting sqref="O125">
    <cfRule type="expression" dxfId="870" priority="1373" stopIfTrue="1">
      <formula>$L120&lt;&gt;""</formula>
    </cfRule>
  </conditionalFormatting>
  <conditionalFormatting sqref="P125">
    <cfRule type="expression" dxfId="869" priority="1372" stopIfTrue="1">
      <formula>$L120&lt;&gt;""</formula>
    </cfRule>
  </conditionalFormatting>
  <conditionalFormatting sqref="O126">
    <cfRule type="expression" dxfId="868" priority="1371" stopIfTrue="1">
      <formula>$L120&lt;&gt;""</formula>
    </cfRule>
  </conditionalFormatting>
  <conditionalFormatting sqref="P126">
    <cfRule type="expression" dxfId="867" priority="1370" stopIfTrue="1">
      <formula>$L120&lt;&gt;""</formula>
    </cfRule>
  </conditionalFormatting>
  <conditionalFormatting sqref="O127">
    <cfRule type="expression" dxfId="866" priority="1367" stopIfTrue="1">
      <formula>$L120&lt;&gt;""</formula>
    </cfRule>
  </conditionalFormatting>
  <conditionalFormatting sqref="P127">
    <cfRule type="expression" dxfId="865" priority="1366" stopIfTrue="1">
      <formula>$L120&lt;&gt;""</formula>
    </cfRule>
  </conditionalFormatting>
  <conditionalFormatting sqref="M123">
    <cfRule type="expression" dxfId="864" priority="1365" stopIfTrue="1">
      <formula>$L120&lt;&gt;""</formula>
    </cfRule>
  </conditionalFormatting>
  <conditionalFormatting sqref="M123:N123">
    <cfRule type="expression" dxfId="863" priority="1364" stopIfTrue="1">
      <formula>$L120&lt;&gt;""</formula>
    </cfRule>
  </conditionalFormatting>
  <conditionalFormatting sqref="F122">
    <cfRule type="expression" dxfId="862" priority="1363" stopIfTrue="1">
      <formula>$E120&lt;&gt;""</formula>
    </cfRule>
  </conditionalFormatting>
  <conditionalFormatting sqref="F122:G122">
    <cfRule type="expression" dxfId="861" priority="1362" stopIfTrue="1">
      <formula>$E120&lt;&gt;""</formula>
    </cfRule>
  </conditionalFormatting>
  <conditionalFormatting sqref="M123:N123">
    <cfRule type="expression" dxfId="860" priority="1359" stopIfTrue="1">
      <formula>$L121&lt;&gt;""</formula>
    </cfRule>
  </conditionalFormatting>
  <conditionalFormatting sqref="F141:F142">
    <cfRule type="expression" dxfId="859" priority="1353" stopIfTrue="1">
      <formula>$E139&lt;&gt;""</formula>
    </cfRule>
  </conditionalFormatting>
  <conditionalFormatting sqref="H138">
    <cfRule type="expression" dxfId="858" priority="1348" stopIfTrue="1">
      <formula>$E136&lt;&gt;""</formula>
    </cfRule>
  </conditionalFormatting>
  <conditionalFormatting sqref="I138">
    <cfRule type="expression" dxfId="857" priority="1347" stopIfTrue="1">
      <formula>$E136&lt;&gt;""</formula>
    </cfRule>
  </conditionalFormatting>
  <conditionalFormatting sqref="F139">
    <cfRule type="expression" dxfId="856" priority="1343" stopIfTrue="1">
      <formula>$E137&lt;&gt;""</formula>
    </cfRule>
  </conditionalFormatting>
  <conditionalFormatting sqref="M141:M142">
    <cfRule type="expression" dxfId="855" priority="1342" stopIfTrue="1">
      <formula>$L139&lt;&gt;""</formula>
    </cfRule>
  </conditionalFormatting>
  <conditionalFormatting sqref="F139:G139">
    <cfRule type="expression" dxfId="854" priority="1339" stopIfTrue="1">
      <formula>$E136&lt;&gt;""</formula>
    </cfRule>
  </conditionalFormatting>
  <conditionalFormatting sqref="F141:G141">
    <cfRule type="expression" dxfId="853" priority="1337" stopIfTrue="1">
      <formula>$E136&lt;&gt;""</formula>
    </cfRule>
  </conditionalFormatting>
  <conditionalFormatting sqref="F142:G142">
    <cfRule type="expression" dxfId="852" priority="1336" stopIfTrue="1">
      <formula>$E136&lt;&gt;""</formula>
    </cfRule>
  </conditionalFormatting>
  <conditionalFormatting sqref="E143">
    <cfRule type="expression" dxfId="851" priority="1334" stopIfTrue="1">
      <formula>$E136&lt;&gt;""</formula>
    </cfRule>
  </conditionalFormatting>
  <conditionalFormatting sqref="H139">
    <cfRule type="expression" dxfId="850" priority="1333" stopIfTrue="1">
      <formula>$E136&lt;&gt;""</formula>
    </cfRule>
  </conditionalFormatting>
  <conditionalFormatting sqref="I139">
    <cfRule type="expression" dxfId="849" priority="1332" stopIfTrue="1">
      <formula>$E136&lt;&gt;""</formula>
    </cfRule>
  </conditionalFormatting>
  <conditionalFormatting sqref="H140">
    <cfRule type="expression" dxfId="848" priority="1331" stopIfTrue="1">
      <formula>$E136&lt;&gt;""</formula>
    </cfRule>
  </conditionalFormatting>
  <conditionalFormatting sqref="I140">
    <cfRule type="expression" dxfId="847" priority="1330" stopIfTrue="1">
      <formula>$E136&lt;&gt;""</formula>
    </cfRule>
  </conditionalFormatting>
  <conditionalFormatting sqref="H141">
    <cfRule type="expression" dxfId="846" priority="1329" stopIfTrue="1">
      <formula>$E136&lt;&gt;""</formula>
    </cfRule>
  </conditionalFormatting>
  <conditionalFormatting sqref="I141">
    <cfRule type="expression" dxfId="845" priority="1328" stopIfTrue="1">
      <formula>$E136&lt;&gt;""</formula>
    </cfRule>
  </conditionalFormatting>
  <conditionalFormatting sqref="H142">
    <cfRule type="expression" dxfId="844" priority="1327" stopIfTrue="1">
      <formula>$E136&lt;&gt;""</formula>
    </cfRule>
  </conditionalFormatting>
  <conditionalFormatting sqref="I142">
    <cfRule type="expression" dxfId="843" priority="1326" stopIfTrue="1">
      <formula>$E136&lt;&gt;""</formula>
    </cfRule>
  </conditionalFormatting>
  <conditionalFormatting sqref="H143">
    <cfRule type="expression" dxfId="842" priority="1323" stopIfTrue="1">
      <formula>$E136&lt;&gt;""</formula>
    </cfRule>
  </conditionalFormatting>
  <conditionalFormatting sqref="I143">
    <cfRule type="expression" dxfId="841" priority="1322" stopIfTrue="1">
      <formula>$E136&lt;&gt;""</formula>
    </cfRule>
  </conditionalFormatting>
  <conditionalFormatting sqref="O138">
    <cfRule type="expression" dxfId="840" priority="1314" stopIfTrue="1">
      <formula>$L136&lt;&gt;""</formula>
    </cfRule>
  </conditionalFormatting>
  <conditionalFormatting sqref="P138">
    <cfRule type="expression" dxfId="839" priority="1313" stopIfTrue="1">
      <formula>$L136&lt;&gt;""</formula>
    </cfRule>
  </conditionalFormatting>
  <conditionalFormatting sqref="M141:N141">
    <cfRule type="expression" dxfId="838" priority="1308" stopIfTrue="1">
      <formula>$L136&lt;&gt;""</formula>
    </cfRule>
  </conditionalFormatting>
  <conditionalFormatting sqref="M142:N142">
    <cfRule type="expression" dxfId="837" priority="1307" stopIfTrue="1">
      <formula>$L136&lt;&gt;""</formula>
    </cfRule>
  </conditionalFormatting>
  <conditionalFormatting sqref="L143">
    <cfRule type="expression" dxfId="836" priority="1305" stopIfTrue="1">
      <formula>$L136&lt;&gt;""</formula>
    </cfRule>
  </conditionalFormatting>
  <conditionalFormatting sqref="O139">
    <cfRule type="expression" dxfId="835" priority="1304" stopIfTrue="1">
      <formula>$L136&lt;&gt;""</formula>
    </cfRule>
  </conditionalFormatting>
  <conditionalFormatting sqref="P139">
    <cfRule type="expression" dxfId="834" priority="1303" stopIfTrue="1">
      <formula>$L136&lt;&gt;""</formula>
    </cfRule>
  </conditionalFormatting>
  <conditionalFormatting sqref="O140">
    <cfRule type="expression" dxfId="833" priority="1302" stopIfTrue="1">
      <formula>$L136&lt;&gt;""</formula>
    </cfRule>
  </conditionalFormatting>
  <conditionalFormatting sqref="P140">
    <cfRule type="expression" dxfId="832" priority="1301" stopIfTrue="1">
      <formula>$L136&lt;&gt;""</formula>
    </cfRule>
  </conditionalFormatting>
  <conditionalFormatting sqref="O141">
    <cfRule type="expression" dxfId="831" priority="1300" stopIfTrue="1">
      <formula>$L136&lt;&gt;""</formula>
    </cfRule>
  </conditionalFormatting>
  <conditionalFormatting sqref="P141">
    <cfRule type="expression" dxfId="830" priority="1299" stopIfTrue="1">
      <formula>$L136&lt;&gt;""</formula>
    </cfRule>
  </conditionalFormatting>
  <conditionalFormatting sqref="O142">
    <cfRule type="expression" dxfId="829" priority="1298" stopIfTrue="1">
      <formula>$L136&lt;&gt;""</formula>
    </cfRule>
  </conditionalFormatting>
  <conditionalFormatting sqref="P142">
    <cfRule type="expression" dxfId="828" priority="1297" stopIfTrue="1">
      <formula>$L136&lt;&gt;""</formula>
    </cfRule>
  </conditionalFormatting>
  <conditionalFormatting sqref="O143">
    <cfRule type="expression" dxfId="827" priority="1294" stopIfTrue="1">
      <formula>$L136&lt;&gt;""</formula>
    </cfRule>
  </conditionalFormatting>
  <conditionalFormatting sqref="P143">
    <cfRule type="expression" dxfId="826" priority="1293" stopIfTrue="1">
      <formula>$L136&lt;&gt;""</formula>
    </cfRule>
  </conditionalFormatting>
  <conditionalFormatting sqref="M139">
    <cfRule type="expression" dxfId="825" priority="1292" stopIfTrue="1">
      <formula>$L136&lt;&gt;""</formula>
    </cfRule>
  </conditionalFormatting>
  <conditionalFormatting sqref="M139:N139">
    <cfRule type="expression" dxfId="824" priority="1291" stopIfTrue="1">
      <formula>$L136&lt;&gt;""</formula>
    </cfRule>
  </conditionalFormatting>
  <conditionalFormatting sqref="F138">
    <cfRule type="expression" dxfId="823" priority="1290" stopIfTrue="1">
      <formula>$E136&lt;&gt;""</formula>
    </cfRule>
  </conditionalFormatting>
  <conditionalFormatting sqref="F138:G138">
    <cfRule type="expression" dxfId="822" priority="1289" stopIfTrue="1">
      <formula>$E136&lt;&gt;""</formula>
    </cfRule>
  </conditionalFormatting>
  <conditionalFormatting sqref="M139:N139">
    <cfRule type="expression" dxfId="821" priority="1286" stopIfTrue="1">
      <formula>$L137&lt;&gt;""</formula>
    </cfRule>
  </conditionalFormatting>
  <conditionalFormatting sqref="F157:F158">
    <cfRule type="expression" dxfId="820" priority="1280" stopIfTrue="1">
      <formula>$E155&lt;&gt;""</formula>
    </cfRule>
  </conditionalFormatting>
  <conditionalFormatting sqref="H154">
    <cfRule type="expression" dxfId="819" priority="1275" stopIfTrue="1">
      <formula>$E152&lt;&gt;""</formula>
    </cfRule>
  </conditionalFormatting>
  <conditionalFormatting sqref="I154">
    <cfRule type="expression" dxfId="818" priority="1274" stopIfTrue="1">
      <formula>$E152&lt;&gt;""</formula>
    </cfRule>
  </conditionalFormatting>
  <conditionalFormatting sqref="F155">
    <cfRule type="expression" dxfId="817" priority="1270" stopIfTrue="1">
      <formula>$E153&lt;&gt;""</formula>
    </cfRule>
  </conditionalFormatting>
  <conditionalFormatting sqref="M157:M158">
    <cfRule type="expression" dxfId="816" priority="1269" stopIfTrue="1">
      <formula>$L155&lt;&gt;""</formula>
    </cfRule>
  </conditionalFormatting>
  <conditionalFormatting sqref="F155:G155">
    <cfRule type="expression" dxfId="815" priority="1266" stopIfTrue="1">
      <formula>$E152&lt;&gt;""</formula>
    </cfRule>
  </conditionalFormatting>
  <conditionalFormatting sqref="F157:G157">
    <cfRule type="expression" dxfId="814" priority="1264" stopIfTrue="1">
      <formula>$E152&lt;&gt;""</formula>
    </cfRule>
  </conditionalFormatting>
  <conditionalFormatting sqref="F158:G158">
    <cfRule type="expression" dxfId="813" priority="1263" stopIfTrue="1">
      <formula>$E152&lt;&gt;""</formula>
    </cfRule>
  </conditionalFormatting>
  <conditionalFormatting sqref="E159">
    <cfRule type="expression" dxfId="812" priority="1261" stopIfTrue="1">
      <formula>$E152&lt;&gt;""</formula>
    </cfRule>
  </conditionalFormatting>
  <conditionalFormatting sqref="H155">
    <cfRule type="expression" dxfId="811" priority="1260" stopIfTrue="1">
      <formula>$E152&lt;&gt;""</formula>
    </cfRule>
  </conditionalFormatting>
  <conditionalFormatting sqref="I155">
    <cfRule type="expression" dxfId="810" priority="1259" stopIfTrue="1">
      <formula>$E152&lt;&gt;""</formula>
    </cfRule>
  </conditionalFormatting>
  <conditionalFormatting sqref="H156">
    <cfRule type="expression" dxfId="809" priority="1258" stopIfTrue="1">
      <formula>$E152&lt;&gt;""</formula>
    </cfRule>
  </conditionalFormatting>
  <conditionalFormatting sqref="I156">
    <cfRule type="expression" dxfId="808" priority="1257" stopIfTrue="1">
      <formula>$E152&lt;&gt;""</formula>
    </cfRule>
  </conditionalFormatting>
  <conditionalFormatting sqref="H157">
    <cfRule type="expression" dxfId="807" priority="1256" stopIfTrue="1">
      <formula>$E152&lt;&gt;""</formula>
    </cfRule>
  </conditionalFormatting>
  <conditionalFormatting sqref="I157">
    <cfRule type="expression" dxfId="806" priority="1255" stopIfTrue="1">
      <formula>$E152&lt;&gt;""</formula>
    </cfRule>
  </conditionalFormatting>
  <conditionalFormatting sqref="H158">
    <cfRule type="expression" dxfId="805" priority="1254" stopIfTrue="1">
      <formula>$E152&lt;&gt;""</formula>
    </cfRule>
  </conditionalFormatting>
  <conditionalFormatting sqref="I158">
    <cfRule type="expression" dxfId="804" priority="1253" stopIfTrue="1">
      <formula>$E152&lt;&gt;""</formula>
    </cfRule>
  </conditionalFormatting>
  <conditionalFormatting sqref="H159">
    <cfRule type="expression" dxfId="803" priority="1250" stopIfTrue="1">
      <formula>$E152&lt;&gt;""</formula>
    </cfRule>
  </conditionalFormatting>
  <conditionalFormatting sqref="I159">
    <cfRule type="expression" dxfId="802" priority="1249" stopIfTrue="1">
      <formula>$E152&lt;&gt;""</formula>
    </cfRule>
  </conditionalFormatting>
  <conditionalFormatting sqref="O154">
    <cfRule type="expression" dxfId="801" priority="1241" stopIfTrue="1">
      <formula>$L152&lt;&gt;""</formula>
    </cfRule>
  </conditionalFormatting>
  <conditionalFormatting sqref="P154">
    <cfRule type="expression" dxfId="800" priority="1240" stopIfTrue="1">
      <formula>$L152&lt;&gt;""</formula>
    </cfRule>
  </conditionalFormatting>
  <conditionalFormatting sqref="M157:N157">
    <cfRule type="expression" dxfId="799" priority="1235" stopIfTrue="1">
      <formula>$L152&lt;&gt;""</formula>
    </cfRule>
  </conditionalFormatting>
  <conditionalFormatting sqref="M158:N158">
    <cfRule type="expression" dxfId="798" priority="1234" stopIfTrue="1">
      <formula>$L152&lt;&gt;""</formula>
    </cfRule>
  </conditionalFormatting>
  <conditionalFormatting sqref="L159">
    <cfRule type="expression" dxfId="797" priority="1232" stopIfTrue="1">
      <formula>$L152&lt;&gt;""</formula>
    </cfRule>
  </conditionalFormatting>
  <conditionalFormatting sqref="O155">
    <cfRule type="expression" dxfId="796" priority="1231" stopIfTrue="1">
      <formula>$L152&lt;&gt;""</formula>
    </cfRule>
  </conditionalFormatting>
  <conditionalFormatting sqref="P155">
    <cfRule type="expression" dxfId="795" priority="1230" stopIfTrue="1">
      <formula>$L152&lt;&gt;""</formula>
    </cfRule>
  </conditionalFormatting>
  <conditionalFormatting sqref="O156">
    <cfRule type="expression" dxfId="794" priority="1229" stopIfTrue="1">
      <formula>$L152&lt;&gt;""</formula>
    </cfRule>
  </conditionalFormatting>
  <conditionalFormatting sqref="P156">
    <cfRule type="expression" dxfId="793" priority="1228" stopIfTrue="1">
      <formula>$L152&lt;&gt;""</formula>
    </cfRule>
  </conditionalFormatting>
  <conditionalFormatting sqref="O157">
    <cfRule type="expression" dxfId="792" priority="1227" stopIfTrue="1">
      <formula>$L152&lt;&gt;""</formula>
    </cfRule>
  </conditionalFormatting>
  <conditionalFormatting sqref="P157">
    <cfRule type="expression" dxfId="791" priority="1226" stopIfTrue="1">
      <formula>$L152&lt;&gt;""</formula>
    </cfRule>
  </conditionalFormatting>
  <conditionalFormatting sqref="O158">
    <cfRule type="expression" dxfId="790" priority="1225" stopIfTrue="1">
      <formula>$L152&lt;&gt;""</formula>
    </cfRule>
  </conditionalFormatting>
  <conditionalFormatting sqref="P158">
    <cfRule type="expression" dxfId="789" priority="1224" stopIfTrue="1">
      <formula>$L152&lt;&gt;""</formula>
    </cfRule>
  </conditionalFormatting>
  <conditionalFormatting sqref="O159">
    <cfRule type="expression" dxfId="788" priority="1221" stopIfTrue="1">
      <formula>$L152&lt;&gt;""</formula>
    </cfRule>
  </conditionalFormatting>
  <conditionalFormatting sqref="P159">
    <cfRule type="expression" dxfId="787" priority="1220" stopIfTrue="1">
      <formula>$L152&lt;&gt;""</formula>
    </cfRule>
  </conditionalFormatting>
  <conditionalFormatting sqref="M155">
    <cfRule type="expression" dxfId="786" priority="1219" stopIfTrue="1">
      <formula>$L152&lt;&gt;""</formula>
    </cfRule>
  </conditionalFormatting>
  <conditionalFormatting sqref="M155:N155">
    <cfRule type="expression" dxfId="785" priority="1218" stopIfTrue="1">
      <formula>$L152&lt;&gt;""</formula>
    </cfRule>
  </conditionalFormatting>
  <conditionalFormatting sqref="F154">
    <cfRule type="expression" dxfId="784" priority="1217" stopIfTrue="1">
      <formula>$E152&lt;&gt;""</formula>
    </cfRule>
  </conditionalFormatting>
  <conditionalFormatting sqref="F154:G154">
    <cfRule type="expression" dxfId="783" priority="1216" stopIfTrue="1">
      <formula>$E152&lt;&gt;""</formula>
    </cfRule>
  </conditionalFormatting>
  <conditionalFormatting sqref="M155:N155">
    <cfRule type="expression" dxfId="782" priority="1213" stopIfTrue="1">
      <formula>$L153&lt;&gt;""</formula>
    </cfRule>
  </conditionalFormatting>
  <conditionalFormatting sqref="F173:F174">
    <cfRule type="expression" dxfId="781" priority="1207" stopIfTrue="1">
      <formula>$E171&lt;&gt;""</formula>
    </cfRule>
  </conditionalFormatting>
  <conditionalFormatting sqref="H170">
    <cfRule type="expression" dxfId="780" priority="1202" stopIfTrue="1">
      <formula>$E168&lt;&gt;""</formula>
    </cfRule>
  </conditionalFormatting>
  <conditionalFormatting sqref="I170">
    <cfRule type="expression" dxfId="779" priority="1201" stopIfTrue="1">
      <formula>$E168&lt;&gt;""</formula>
    </cfRule>
  </conditionalFormatting>
  <conditionalFormatting sqref="F171">
    <cfRule type="expression" dxfId="778" priority="1197" stopIfTrue="1">
      <formula>$E169&lt;&gt;""</formula>
    </cfRule>
  </conditionalFormatting>
  <conditionalFormatting sqref="M173:M174">
    <cfRule type="expression" dxfId="777" priority="1196" stopIfTrue="1">
      <formula>$L171&lt;&gt;""</formula>
    </cfRule>
  </conditionalFormatting>
  <conditionalFormatting sqref="F171:G171">
    <cfRule type="expression" dxfId="776" priority="1193" stopIfTrue="1">
      <formula>$E168&lt;&gt;""</formula>
    </cfRule>
  </conditionalFormatting>
  <conditionalFormatting sqref="F173:G173">
    <cfRule type="expression" dxfId="775" priority="1191" stopIfTrue="1">
      <formula>$E168&lt;&gt;""</formula>
    </cfRule>
  </conditionalFormatting>
  <conditionalFormatting sqref="F174:G174">
    <cfRule type="expression" dxfId="774" priority="1190" stopIfTrue="1">
      <formula>$E168&lt;&gt;""</formula>
    </cfRule>
  </conditionalFormatting>
  <conditionalFormatting sqref="E175">
    <cfRule type="expression" dxfId="773" priority="1188" stopIfTrue="1">
      <formula>$E168&lt;&gt;""</formula>
    </cfRule>
  </conditionalFormatting>
  <conditionalFormatting sqref="H171">
    <cfRule type="expression" dxfId="772" priority="1187" stopIfTrue="1">
      <formula>$E168&lt;&gt;""</formula>
    </cfRule>
  </conditionalFormatting>
  <conditionalFormatting sqref="I171">
    <cfRule type="expression" dxfId="771" priority="1186" stopIfTrue="1">
      <formula>$E168&lt;&gt;""</formula>
    </cfRule>
  </conditionalFormatting>
  <conditionalFormatting sqref="H172">
    <cfRule type="expression" dxfId="770" priority="1185" stopIfTrue="1">
      <formula>$E168&lt;&gt;""</formula>
    </cfRule>
  </conditionalFormatting>
  <conditionalFormatting sqref="I172">
    <cfRule type="expression" dxfId="769" priority="1184" stopIfTrue="1">
      <formula>$E168&lt;&gt;""</formula>
    </cfRule>
  </conditionalFormatting>
  <conditionalFormatting sqref="H173">
    <cfRule type="expression" dxfId="768" priority="1183" stopIfTrue="1">
      <formula>$E168&lt;&gt;""</formula>
    </cfRule>
  </conditionalFormatting>
  <conditionalFormatting sqref="I173">
    <cfRule type="expression" dxfId="767" priority="1182" stopIfTrue="1">
      <formula>$E168&lt;&gt;""</formula>
    </cfRule>
  </conditionalFormatting>
  <conditionalFormatting sqref="H174">
    <cfRule type="expression" dxfId="766" priority="1181" stopIfTrue="1">
      <formula>$E168&lt;&gt;""</formula>
    </cfRule>
  </conditionalFormatting>
  <conditionalFormatting sqref="I174">
    <cfRule type="expression" dxfId="765" priority="1180" stopIfTrue="1">
      <formula>$E168&lt;&gt;""</formula>
    </cfRule>
  </conditionalFormatting>
  <conditionalFormatting sqref="H175">
    <cfRule type="expression" dxfId="764" priority="1177" stopIfTrue="1">
      <formula>$E168&lt;&gt;""</formula>
    </cfRule>
  </conditionalFormatting>
  <conditionalFormatting sqref="I175">
    <cfRule type="expression" dxfId="763" priority="1176" stopIfTrue="1">
      <formula>$E168&lt;&gt;""</formula>
    </cfRule>
  </conditionalFormatting>
  <conditionalFormatting sqref="O170">
    <cfRule type="expression" dxfId="762" priority="1168" stopIfTrue="1">
      <formula>$L168&lt;&gt;""</formula>
    </cfRule>
  </conditionalFormatting>
  <conditionalFormatting sqref="P170">
    <cfRule type="expression" dxfId="761" priority="1167" stopIfTrue="1">
      <formula>$L168&lt;&gt;""</formula>
    </cfRule>
  </conditionalFormatting>
  <conditionalFormatting sqref="M173:N173">
    <cfRule type="expression" dxfId="760" priority="1162" stopIfTrue="1">
      <formula>$L168&lt;&gt;""</formula>
    </cfRule>
  </conditionalFormatting>
  <conditionalFormatting sqref="M174:N174">
    <cfRule type="expression" dxfId="759" priority="1161" stopIfTrue="1">
      <formula>$L168&lt;&gt;""</formula>
    </cfRule>
  </conditionalFormatting>
  <conditionalFormatting sqref="L175">
    <cfRule type="expression" dxfId="758" priority="1159" stopIfTrue="1">
      <formula>$L168&lt;&gt;""</formula>
    </cfRule>
  </conditionalFormatting>
  <conditionalFormatting sqref="O171">
    <cfRule type="expression" dxfId="757" priority="1158" stopIfTrue="1">
      <formula>$L168&lt;&gt;""</formula>
    </cfRule>
  </conditionalFormatting>
  <conditionalFormatting sqref="P171">
    <cfRule type="expression" dxfId="756" priority="1157" stopIfTrue="1">
      <formula>$L168&lt;&gt;""</formula>
    </cfRule>
  </conditionalFormatting>
  <conditionalFormatting sqref="O172">
    <cfRule type="expression" dxfId="755" priority="1156" stopIfTrue="1">
      <formula>$L168&lt;&gt;""</formula>
    </cfRule>
  </conditionalFormatting>
  <conditionalFormatting sqref="P172">
    <cfRule type="expression" dxfId="754" priority="1155" stopIfTrue="1">
      <formula>$L168&lt;&gt;""</formula>
    </cfRule>
  </conditionalFormatting>
  <conditionalFormatting sqref="O173">
    <cfRule type="expression" dxfId="753" priority="1154" stopIfTrue="1">
      <formula>$L168&lt;&gt;""</formula>
    </cfRule>
  </conditionalFormatting>
  <conditionalFormatting sqref="P173">
    <cfRule type="expression" dxfId="752" priority="1153" stopIfTrue="1">
      <formula>$L168&lt;&gt;""</formula>
    </cfRule>
  </conditionalFormatting>
  <conditionalFormatting sqref="O174">
    <cfRule type="expression" dxfId="751" priority="1152" stopIfTrue="1">
      <formula>$L168&lt;&gt;""</formula>
    </cfRule>
  </conditionalFormatting>
  <conditionalFormatting sqref="P174">
    <cfRule type="expression" dxfId="750" priority="1151" stopIfTrue="1">
      <formula>$L168&lt;&gt;""</formula>
    </cfRule>
  </conditionalFormatting>
  <conditionalFormatting sqref="O175">
    <cfRule type="expression" dxfId="749" priority="1148" stopIfTrue="1">
      <formula>$L168&lt;&gt;""</formula>
    </cfRule>
  </conditionalFormatting>
  <conditionalFormatting sqref="P175">
    <cfRule type="expression" dxfId="748" priority="1147" stopIfTrue="1">
      <formula>$L168&lt;&gt;""</formula>
    </cfRule>
  </conditionalFormatting>
  <conditionalFormatting sqref="M171">
    <cfRule type="expression" dxfId="747" priority="1146" stopIfTrue="1">
      <formula>$L168&lt;&gt;""</formula>
    </cfRule>
  </conditionalFormatting>
  <conditionalFormatting sqref="M171:N171">
    <cfRule type="expression" dxfId="746" priority="1145" stopIfTrue="1">
      <formula>$L168&lt;&gt;""</formula>
    </cfRule>
  </conditionalFormatting>
  <conditionalFormatting sqref="F170">
    <cfRule type="expression" dxfId="745" priority="1144" stopIfTrue="1">
      <formula>$E168&lt;&gt;""</formula>
    </cfRule>
  </conditionalFormatting>
  <conditionalFormatting sqref="F170:G170">
    <cfRule type="expression" dxfId="744" priority="1143" stopIfTrue="1">
      <formula>$E168&lt;&gt;""</formula>
    </cfRule>
  </conditionalFormatting>
  <conditionalFormatting sqref="M171:N171">
    <cfRule type="expression" dxfId="743" priority="1140" stopIfTrue="1">
      <formula>$L169&lt;&gt;""</formula>
    </cfRule>
  </conditionalFormatting>
  <conditionalFormatting sqref="F92">
    <cfRule type="expression" dxfId="742" priority="1063" stopIfTrue="1">
      <formula>$E89&lt;&gt;""</formula>
    </cfRule>
  </conditionalFormatting>
  <conditionalFormatting sqref="F92:G92">
    <cfRule type="expression" dxfId="741" priority="1062" stopIfTrue="1">
      <formula>$E88&lt;&gt;""</formula>
    </cfRule>
  </conditionalFormatting>
  <conditionalFormatting sqref="F108">
    <cfRule type="expression" dxfId="740" priority="1061" stopIfTrue="1">
      <formula>$E105&lt;&gt;""</formula>
    </cfRule>
  </conditionalFormatting>
  <conditionalFormatting sqref="F108:G108">
    <cfRule type="expression" dxfId="739" priority="1060" stopIfTrue="1">
      <formula>$E104&lt;&gt;""</formula>
    </cfRule>
  </conditionalFormatting>
  <conditionalFormatting sqref="F124">
    <cfRule type="expression" dxfId="738" priority="1059" stopIfTrue="1">
      <formula>$E121&lt;&gt;""</formula>
    </cfRule>
  </conditionalFormatting>
  <conditionalFormatting sqref="F124:G124">
    <cfRule type="expression" dxfId="737" priority="1058" stopIfTrue="1">
      <formula>$E120&lt;&gt;""</formula>
    </cfRule>
  </conditionalFormatting>
  <conditionalFormatting sqref="F140">
    <cfRule type="expression" dxfId="736" priority="1057" stopIfTrue="1">
      <formula>$E137&lt;&gt;""</formula>
    </cfRule>
  </conditionalFormatting>
  <conditionalFormatting sqref="F140:G140">
    <cfRule type="expression" dxfId="735" priority="1056" stopIfTrue="1">
      <formula>$E136&lt;&gt;""</formula>
    </cfRule>
  </conditionalFormatting>
  <conditionalFormatting sqref="F156">
    <cfRule type="expression" dxfId="734" priority="1055" stopIfTrue="1">
      <formula>$E153&lt;&gt;""</formula>
    </cfRule>
  </conditionalFormatting>
  <conditionalFormatting sqref="F156:G156">
    <cfRule type="expression" dxfId="733" priority="1054" stopIfTrue="1">
      <formula>$E152&lt;&gt;""</formula>
    </cfRule>
  </conditionalFormatting>
  <conditionalFormatting sqref="F172">
    <cfRule type="expression" dxfId="732" priority="1053" stopIfTrue="1">
      <formula>$E169&lt;&gt;""</formula>
    </cfRule>
  </conditionalFormatting>
  <conditionalFormatting sqref="F172:G172">
    <cfRule type="expression" dxfId="731" priority="1052" stopIfTrue="1">
      <formula>$E168&lt;&gt;""</formula>
    </cfRule>
  </conditionalFormatting>
  <conditionalFormatting sqref="L173:L174">
    <cfRule type="expression" dxfId="730" priority="1049" stopIfTrue="1">
      <formula>$L168&lt;&gt;""</formula>
    </cfRule>
  </conditionalFormatting>
  <conditionalFormatting sqref="L171:L172">
    <cfRule type="expression" dxfId="729" priority="1048" stopIfTrue="1">
      <formula>$L168&lt;&gt;""</formula>
    </cfRule>
  </conditionalFormatting>
  <conditionalFormatting sqref="L170">
    <cfRule type="expression" dxfId="728" priority="1047" stopIfTrue="1">
      <formula>$L168&lt;&gt;""</formula>
    </cfRule>
  </conditionalFormatting>
  <conditionalFormatting sqref="L157:L158">
    <cfRule type="expression" dxfId="727" priority="1045" stopIfTrue="1">
      <formula>$L152&lt;&gt;""</formula>
    </cfRule>
  </conditionalFormatting>
  <conditionalFormatting sqref="L155:L156">
    <cfRule type="expression" dxfId="726" priority="1044" stopIfTrue="1">
      <formula>$L152&lt;&gt;""</formula>
    </cfRule>
  </conditionalFormatting>
  <conditionalFormatting sqref="L154">
    <cfRule type="expression" dxfId="725" priority="1043" stopIfTrue="1">
      <formula>$L152&lt;&gt;""</formula>
    </cfRule>
  </conditionalFormatting>
  <conditionalFormatting sqref="L141:L142">
    <cfRule type="expression" dxfId="724" priority="1041" stopIfTrue="1">
      <formula>$L136&lt;&gt;""</formula>
    </cfRule>
  </conditionalFormatting>
  <conditionalFormatting sqref="L139:L140">
    <cfRule type="expression" dxfId="723" priority="1040" stopIfTrue="1">
      <formula>$L136&lt;&gt;""</formula>
    </cfRule>
  </conditionalFormatting>
  <conditionalFormatting sqref="L138">
    <cfRule type="expression" dxfId="722" priority="1039" stopIfTrue="1">
      <formula>$L136&lt;&gt;""</formula>
    </cfRule>
  </conditionalFormatting>
  <conditionalFormatting sqref="L125:L126">
    <cfRule type="expression" dxfId="721" priority="1037" stopIfTrue="1">
      <formula>$L120&lt;&gt;""</formula>
    </cfRule>
  </conditionalFormatting>
  <conditionalFormatting sqref="L123:L124">
    <cfRule type="expression" dxfId="720" priority="1036" stopIfTrue="1">
      <formula>$L120&lt;&gt;""</formula>
    </cfRule>
  </conditionalFormatting>
  <conditionalFormatting sqref="L122">
    <cfRule type="expression" dxfId="719" priority="1035" stopIfTrue="1">
      <formula>$L120&lt;&gt;""</formula>
    </cfRule>
  </conditionalFormatting>
  <conditionalFormatting sqref="L109:L110">
    <cfRule type="expression" dxfId="718" priority="1033" stopIfTrue="1">
      <formula>$L104&lt;&gt;""</formula>
    </cfRule>
  </conditionalFormatting>
  <conditionalFormatting sqref="L107:L108">
    <cfRule type="expression" dxfId="717" priority="1032" stopIfTrue="1">
      <formula>$L104&lt;&gt;""</formula>
    </cfRule>
  </conditionalFormatting>
  <conditionalFormatting sqref="L106">
    <cfRule type="expression" dxfId="716" priority="1031" stopIfTrue="1">
      <formula>$L104&lt;&gt;""</formula>
    </cfRule>
  </conditionalFormatting>
  <conditionalFormatting sqref="L93:L94">
    <cfRule type="expression" dxfId="715" priority="1029" stopIfTrue="1">
      <formula>$L88&lt;&gt;""</formula>
    </cfRule>
  </conditionalFormatting>
  <conditionalFormatting sqref="L91:L92">
    <cfRule type="expression" dxfId="714" priority="1028" stopIfTrue="1">
      <formula>$L88&lt;&gt;""</formula>
    </cfRule>
  </conditionalFormatting>
  <conditionalFormatting sqref="L90">
    <cfRule type="expression" dxfId="713" priority="1027" stopIfTrue="1">
      <formula>$L88&lt;&gt;""</formula>
    </cfRule>
  </conditionalFormatting>
  <conditionalFormatting sqref="M90">
    <cfRule type="expression" dxfId="712" priority="1021" stopIfTrue="1">
      <formula>$L88&lt;&gt;""</formula>
    </cfRule>
  </conditionalFormatting>
  <conditionalFormatting sqref="M90:N90">
    <cfRule type="expression" dxfId="711" priority="1020" stopIfTrue="1">
      <formula>$L88&lt;&gt;""</formula>
    </cfRule>
  </conditionalFormatting>
  <conditionalFormatting sqref="M90:N90">
    <cfRule type="expression" dxfId="710" priority="1019" stopIfTrue="1">
      <formula>$L88&lt;&gt;""</formula>
    </cfRule>
  </conditionalFormatting>
  <conditionalFormatting sqref="M106">
    <cfRule type="expression" dxfId="709" priority="1018" stopIfTrue="1">
      <formula>$L104&lt;&gt;""</formula>
    </cfRule>
  </conditionalFormatting>
  <conditionalFormatting sqref="M106:N106">
    <cfRule type="expression" dxfId="708" priority="1017" stopIfTrue="1">
      <formula>$L104&lt;&gt;""</formula>
    </cfRule>
  </conditionalFormatting>
  <conditionalFormatting sqref="M106:N106">
    <cfRule type="expression" dxfId="707" priority="1016" stopIfTrue="1">
      <formula>$L104&lt;&gt;""</formula>
    </cfRule>
  </conditionalFormatting>
  <conditionalFormatting sqref="M122">
    <cfRule type="expression" dxfId="706" priority="1015" stopIfTrue="1">
      <formula>$L120&lt;&gt;""</formula>
    </cfRule>
  </conditionalFormatting>
  <conditionalFormatting sqref="M122:N122">
    <cfRule type="expression" dxfId="705" priority="1014" stopIfTrue="1">
      <formula>$L120&lt;&gt;""</formula>
    </cfRule>
  </conditionalFormatting>
  <conditionalFormatting sqref="M122:N122">
    <cfRule type="expression" dxfId="704" priority="1013" stopIfTrue="1">
      <formula>$L120&lt;&gt;""</formula>
    </cfRule>
  </conditionalFormatting>
  <conditionalFormatting sqref="M138">
    <cfRule type="expression" dxfId="703" priority="1012" stopIfTrue="1">
      <formula>$L136&lt;&gt;""</formula>
    </cfRule>
  </conditionalFormatting>
  <conditionalFormatting sqref="M138:N138">
    <cfRule type="expression" dxfId="702" priority="1011" stopIfTrue="1">
      <formula>$L136&lt;&gt;""</formula>
    </cfRule>
  </conditionalFormatting>
  <conditionalFormatting sqref="M138:N138">
    <cfRule type="expression" dxfId="701" priority="1010" stopIfTrue="1">
      <formula>$L136&lt;&gt;""</formula>
    </cfRule>
  </conditionalFormatting>
  <conditionalFormatting sqref="M154">
    <cfRule type="expression" dxfId="700" priority="1009" stopIfTrue="1">
      <formula>$L152&lt;&gt;""</formula>
    </cfRule>
  </conditionalFormatting>
  <conditionalFormatting sqref="M154:N154">
    <cfRule type="expression" dxfId="699" priority="1008" stopIfTrue="1">
      <formula>$L152&lt;&gt;""</formula>
    </cfRule>
  </conditionalFormatting>
  <conditionalFormatting sqref="M154:N154">
    <cfRule type="expression" dxfId="698" priority="1007" stopIfTrue="1">
      <formula>$L152&lt;&gt;""</formula>
    </cfRule>
  </conditionalFormatting>
  <conditionalFormatting sqref="M170">
    <cfRule type="expression" dxfId="697" priority="1006" stopIfTrue="1">
      <formula>$L168&lt;&gt;""</formula>
    </cfRule>
  </conditionalFormatting>
  <conditionalFormatting sqref="M170:N170">
    <cfRule type="expression" dxfId="696" priority="1005" stopIfTrue="1">
      <formula>$L168&lt;&gt;""</formula>
    </cfRule>
  </conditionalFormatting>
  <conditionalFormatting sqref="M170:N170">
    <cfRule type="expression" dxfId="695" priority="1004" stopIfTrue="1">
      <formula>$L168&lt;&gt;""</formula>
    </cfRule>
  </conditionalFormatting>
  <conditionalFormatting sqref="M92">
    <cfRule type="expression" dxfId="694" priority="991" stopIfTrue="1">
      <formula>$L88&lt;&gt;""</formula>
    </cfRule>
  </conditionalFormatting>
  <conditionalFormatting sqref="M92:N92">
    <cfRule type="expression" dxfId="693" priority="990" stopIfTrue="1">
      <formula>$L88&lt;&gt;""</formula>
    </cfRule>
  </conditionalFormatting>
  <conditionalFormatting sqref="L92:N92 L76 L236 L220 L204">
    <cfRule type="expression" dxfId="692" priority="989" stopIfTrue="1">
      <formula>#REF!&lt;&gt;""</formula>
    </cfRule>
  </conditionalFormatting>
  <conditionalFormatting sqref="M108">
    <cfRule type="expression" dxfId="691" priority="988" stopIfTrue="1">
      <formula>$L104&lt;&gt;""</formula>
    </cfRule>
  </conditionalFormatting>
  <conditionalFormatting sqref="M108:N108">
    <cfRule type="expression" dxfId="690" priority="987" stopIfTrue="1">
      <formula>$L104&lt;&gt;""</formula>
    </cfRule>
  </conditionalFormatting>
  <conditionalFormatting sqref="L108:N108">
    <cfRule type="expression" dxfId="689" priority="986" stopIfTrue="1">
      <formula>#REF!&lt;&gt;""</formula>
    </cfRule>
  </conditionalFormatting>
  <conditionalFormatting sqref="M124">
    <cfRule type="expression" dxfId="688" priority="985" stopIfTrue="1">
      <formula>$L120&lt;&gt;""</formula>
    </cfRule>
  </conditionalFormatting>
  <conditionalFormatting sqref="M124:N124">
    <cfRule type="expression" dxfId="687" priority="984" stopIfTrue="1">
      <formula>$L120&lt;&gt;""</formula>
    </cfRule>
  </conditionalFormatting>
  <conditionalFormatting sqref="L124:N124">
    <cfRule type="expression" dxfId="686" priority="983" stopIfTrue="1">
      <formula>#REF!&lt;&gt;""</formula>
    </cfRule>
  </conditionalFormatting>
  <conditionalFormatting sqref="M140">
    <cfRule type="expression" dxfId="685" priority="982" stopIfTrue="1">
      <formula>$L136&lt;&gt;""</formula>
    </cfRule>
  </conditionalFormatting>
  <conditionalFormatting sqref="M140:N140">
    <cfRule type="expression" dxfId="684" priority="981" stopIfTrue="1">
      <formula>$L136&lt;&gt;""</formula>
    </cfRule>
  </conditionalFormatting>
  <conditionalFormatting sqref="L140:N140">
    <cfRule type="expression" dxfId="683" priority="980" stopIfTrue="1">
      <formula>#REF!&lt;&gt;""</formula>
    </cfRule>
  </conditionalFormatting>
  <conditionalFormatting sqref="M156">
    <cfRule type="expression" dxfId="682" priority="979" stopIfTrue="1">
      <formula>$L152&lt;&gt;""</formula>
    </cfRule>
  </conditionalFormatting>
  <conditionalFormatting sqref="M156:N156">
    <cfRule type="expression" dxfId="681" priority="978" stopIfTrue="1">
      <formula>$L152&lt;&gt;""</formula>
    </cfRule>
  </conditionalFormatting>
  <conditionalFormatting sqref="L156:N156">
    <cfRule type="expression" dxfId="680" priority="977" stopIfTrue="1">
      <formula>#REF!&lt;&gt;""</formula>
    </cfRule>
  </conditionalFormatting>
  <conditionalFormatting sqref="M172">
    <cfRule type="expression" dxfId="679" priority="976" stopIfTrue="1">
      <formula>$L168&lt;&gt;""</formula>
    </cfRule>
  </conditionalFormatting>
  <conditionalFormatting sqref="M172:N172">
    <cfRule type="expression" dxfId="678" priority="975" stopIfTrue="1">
      <formula>$L168&lt;&gt;""</formula>
    </cfRule>
  </conditionalFormatting>
  <conditionalFormatting sqref="L172:N172">
    <cfRule type="expression" dxfId="677" priority="974" stopIfTrue="1">
      <formula>#REF!&lt;&gt;""</formula>
    </cfRule>
  </conditionalFormatting>
  <conditionalFormatting sqref="F189:F190">
    <cfRule type="expression" dxfId="676" priority="959" stopIfTrue="1">
      <formula>$E187&lt;&gt;""</formula>
    </cfRule>
  </conditionalFormatting>
  <conditionalFormatting sqref="H186">
    <cfRule type="expression" dxfId="675" priority="954" stopIfTrue="1">
      <formula>$E184&lt;&gt;""</formula>
    </cfRule>
  </conditionalFormatting>
  <conditionalFormatting sqref="I186">
    <cfRule type="expression" dxfId="674" priority="953" stopIfTrue="1">
      <formula>$E184&lt;&gt;""</formula>
    </cfRule>
  </conditionalFormatting>
  <conditionalFormatting sqref="F187">
    <cfRule type="expression" dxfId="673" priority="949" stopIfTrue="1">
      <formula>$E185&lt;&gt;""</formula>
    </cfRule>
  </conditionalFormatting>
  <conditionalFormatting sqref="M189:M190">
    <cfRule type="expression" dxfId="672" priority="948" stopIfTrue="1">
      <formula>$L187&lt;&gt;""</formula>
    </cfRule>
  </conditionalFormatting>
  <conditionalFormatting sqref="F187:G187">
    <cfRule type="expression" dxfId="671" priority="946" stopIfTrue="1">
      <formula>$E184&lt;&gt;""</formula>
    </cfRule>
  </conditionalFormatting>
  <conditionalFormatting sqref="F189:G189">
    <cfRule type="expression" dxfId="670" priority="945" stopIfTrue="1">
      <formula>$E184&lt;&gt;""</formula>
    </cfRule>
  </conditionalFormatting>
  <conditionalFormatting sqref="F190:G190">
    <cfRule type="expression" dxfId="669" priority="944" stopIfTrue="1">
      <formula>$E184&lt;&gt;""</formula>
    </cfRule>
  </conditionalFormatting>
  <conditionalFormatting sqref="E191">
    <cfRule type="expression" dxfId="668" priority="942" stopIfTrue="1">
      <formula>$E184&lt;&gt;""</formula>
    </cfRule>
  </conditionalFormatting>
  <conditionalFormatting sqref="H187">
    <cfRule type="expression" dxfId="667" priority="941" stopIfTrue="1">
      <formula>$E184&lt;&gt;""</formula>
    </cfRule>
  </conditionalFormatting>
  <conditionalFormatting sqref="I187">
    <cfRule type="expression" dxfId="666" priority="940" stopIfTrue="1">
      <formula>$E184&lt;&gt;""</formula>
    </cfRule>
  </conditionalFormatting>
  <conditionalFormatting sqref="H188">
    <cfRule type="expression" dxfId="665" priority="939" stopIfTrue="1">
      <formula>$E184&lt;&gt;""</formula>
    </cfRule>
  </conditionalFormatting>
  <conditionalFormatting sqref="I188">
    <cfRule type="expression" dxfId="664" priority="938" stopIfTrue="1">
      <formula>$E184&lt;&gt;""</formula>
    </cfRule>
  </conditionalFormatting>
  <conditionalFormatting sqref="H189">
    <cfRule type="expression" dxfId="663" priority="937" stopIfTrue="1">
      <formula>$E184&lt;&gt;""</formula>
    </cfRule>
  </conditionalFormatting>
  <conditionalFormatting sqref="I189">
    <cfRule type="expression" dxfId="662" priority="936" stopIfTrue="1">
      <formula>$E184&lt;&gt;""</formula>
    </cfRule>
  </conditionalFormatting>
  <conditionalFormatting sqref="H190">
    <cfRule type="expression" dxfId="661" priority="935" stopIfTrue="1">
      <formula>$E184&lt;&gt;""</formula>
    </cfRule>
  </conditionalFormatting>
  <conditionalFormatting sqref="I190">
    <cfRule type="expression" dxfId="660" priority="934" stopIfTrue="1">
      <formula>$E184&lt;&gt;""</formula>
    </cfRule>
  </conditionalFormatting>
  <conditionalFormatting sqref="H191">
    <cfRule type="expression" dxfId="659" priority="931" stopIfTrue="1">
      <formula>$E184&lt;&gt;""</formula>
    </cfRule>
  </conditionalFormatting>
  <conditionalFormatting sqref="I191">
    <cfRule type="expression" dxfId="658" priority="930" stopIfTrue="1">
      <formula>$E184&lt;&gt;""</formula>
    </cfRule>
  </conditionalFormatting>
  <conditionalFormatting sqref="O186">
    <cfRule type="expression" dxfId="657" priority="923" stopIfTrue="1">
      <formula>$L184&lt;&gt;""</formula>
    </cfRule>
  </conditionalFormatting>
  <conditionalFormatting sqref="P186">
    <cfRule type="expression" dxfId="656" priority="922" stopIfTrue="1">
      <formula>$L184&lt;&gt;""</formula>
    </cfRule>
  </conditionalFormatting>
  <conditionalFormatting sqref="M189:N189">
    <cfRule type="expression" dxfId="655" priority="921" stopIfTrue="1">
      <formula>$L184&lt;&gt;""</formula>
    </cfRule>
  </conditionalFormatting>
  <conditionalFormatting sqref="M190:N190">
    <cfRule type="expression" dxfId="654" priority="920" stopIfTrue="1">
      <formula>$L184&lt;&gt;""</formula>
    </cfRule>
  </conditionalFormatting>
  <conditionalFormatting sqref="L191">
    <cfRule type="expression" dxfId="653" priority="918" stopIfTrue="1">
      <formula>$L184&lt;&gt;""</formula>
    </cfRule>
  </conditionalFormatting>
  <conditionalFormatting sqref="O187">
    <cfRule type="expression" dxfId="652" priority="917" stopIfTrue="1">
      <formula>$L184&lt;&gt;""</formula>
    </cfRule>
  </conditionalFormatting>
  <conditionalFormatting sqref="P187">
    <cfRule type="expression" dxfId="651" priority="916" stopIfTrue="1">
      <formula>$L184&lt;&gt;""</formula>
    </cfRule>
  </conditionalFormatting>
  <conditionalFormatting sqref="O188">
    <cfRule type="expression" dxfId="650" priority="915" stopIfTrue="1">
      <formula>$L184&lt;&gt;""</formula>
    </cfRule>
  </conditionalFormatting>
  <conditionalFormatting sqref="P188">
    <cfRule type="expression" dxfId="649" priority="914" stopIfTrue="1">
      <formula>$L184&lt;&gt;""</formula>
    </cfRule>
  </conditionalFormatting>
  <conditionalFormatting sqref="O189">
    <cfRule type="expression" dxfId="648" priority="913" stopIfTrue="1">
      <formula>$L184&lt;&gt;""</formula>
    </cfRule>
  </conditionalFormatting>
  <conditionalFormatting sqref="P189">
    <cfRule type="expression" dxfId="647" priority="912" stopIfTrue="1">
      <formula>$L184&lt;&gt;""</formula>
    </cfRule>
  </conditionalFormatting>
  <conditionalFormatting sqref="O190">
    <cfRule type="expression" dxfId="646" priority="911" stopIfTrue="1">
      <formula>$L184&lt;&gt;""</formula>
    </cfRule>
  </conditionalFormatting>
  <conditionalFormatting sqref="P190">
    <cfRule type="expression" dxfId="645" priority="910" stopIfTrue="1">
      <formula>$L184&lt;&gt;""</formula>
    </cfRule>
  </conditionalFormatting>
  <conditionalFormatting sqref="O191">
    <cfRule type="expression" dxfId="644" priority="907" stopIfTrue="1">
      <formula>$L184&lt;&gt;""</formula>
    </cfRule>
  </conditionalFormatting>
  <conditionalFormatting sqref="P191">
    <cfRule type="expression" dxfId="643" priority="906" stopIfTrue="1">
      <formula>$L184&lt;&gt;""</formula>
    </cfRule>
  </conditionalFormatting>
  <conditionalFormatting sqref="M187">
    <cfRule type="expression" dxfId="642" priority="905" stopIfTrue="1">
      <formula>$L184&lt;&gt;""</formula>
    </cfRule>
  </conditionalFormatting>
  <conditionalFormatting sqref="M187:N187">
    <cfRule type="expression" dxfId="641" priority="904" stopIfTrue="1">
      <formula>$L184&lt;&gt;""</formula>
    </cfRule>
  </conditionalFormatting>
  <conditionalFormatting sqref="F186">
    <cfRule type="expression" dxfId="640" priority="903" stopIfTrue="1">
      <formula>$E184&lt;&gt;""</formula>
    </cfRule>
  </conditionalFormatting>
  <conditionalFormatting sqref="F186:G186">
    <cfRule type="expression" dxfId="639" priority="902" stopIfTrue="1">
      <formula>$E184&lt;&gt;""</formula>
    </cfRule>
  </conditionalFormatting>
  <conditionalFormatting sqref="M187:N187">
    <cfRule type="expression" dxfId="638" priority="899" stopIfTrue="1">
      <formula>$L185&lt;&gt;""</formula>
    </cfRule>
  </conditionalFormatting>
  <conditionalFormatting sqref="F188">
    <cfRule type="expression" dxfId="637" priority="896" stopIfTrue="1">
      <formula>$E185&lt;&gt;""</formula>
    </cfRule>
  </conditionalFormatting>
  <conditionalFormatting sqref="F188:G188">
    <cfRule type="expression" dxfId="636" priority="895" stopIfTrue="1">
      <formula>$E184&lt;&gt;""</formula>
    </cfRule>
  </conditionalFormatting>
  <conditionalFormatting sqref="L189:L190">
    <cfRule type="expression" dxfId="635" priority="894" stopIfTrue="1">
      <formula>$L184&lt;&gt;""</formula>
    </cfRule>
  </conditionalFormatting>
  <conditionalFormatting sqref="L187:L188">
    <cfRule type="expression" dxfId="634" priority="893" stopIfTrue="1">
      <formula>$L184&lt;&gt;""</formula>
    </cfRule>
  </conditionalFormatting>
  <conditionalFormatting sqref="L186">
    <cfRule type="expression" dxfId="633" priority="892" stopIfTrue="1">
      <formula>$L184&lt;&gt;""</formula>
    </cfRule>
  </conditionalFormatting>
  <conditionalFormatting sqref="M186">
    <cfRule type="expression" dxfId="632" priority="890" stopIfTrue="1">
      <formula>$L184&lt;&gt;""</formula>
    </cfRule>
  </conditionalFormatting>
  <conditionalFormatting sqref="M186:N186">
    <cfRule type="expression" dxfId="631" priority="889" stopIfTrue="1">
      <formula>$L184&lt;&gt;""</formula>
    </cfRule>
  </conditionalFormatting>
  <conditionalFormatting sqref="M186:N186">
    <cfRule type="expression" dxfId="630" priority="888" stopIfTrue="1">
      <formula>$L184&lt;&gt;""</formula>
    </cfRule>
  </conditionalFormatting>
  <conditionalFormatting sqref="M188">
    <cfRule type="expression" dxfId="629" priority="885" stopIfTrue="1">
      <formula>$L184&lt;&gt;""</formula>
    </cfRule>
  </conditionalFormatting>
  <conditionalFormatting sqref="M188:N188">
    <cfRule type="expression" dxfId="628" priority="884" stopIfTrue="1">
      <formula>$L184&lt;&gt;""</formula>
    </cfRule>
  </conditionalFormatting>
  <conditionalFormatting sqref="L188:N188">
    <cfRule type="expression" dxfId="627" priority="883" stopIfTrue="1">
      <formula>#REF!&lt;&gt;""</formula>
    </cfRule>
  </conditionalFormatting>
  <conditionalFormatting sqref="F205:F206">
    <cfRule type="expression" dxfId="626" priority="878" stopIfTrue="1">
      <formula>$E203&lt;&gt;""</formula>
    </cfRule>
  </conditionalFormatting>
  <conditionalFormatting sqref="H202">
    <cfRule type="expression" dxfId="625" priority="873" stopIfTrue="1">
      <formula>$E200&lt;&gt;""</formula>
    </cfRule>
  </conditionalFormatting>
  <conditionalFormatting sqref="I202">
    <cfRule type="expression" dxfId="624" priority="872" stopIfTrue="1">
      <formula>$E200&lt;&gt;""</formula>
    </cfRule>
  </conditionalFormatting>
  <conditionalFormatting sqref="F203">
    <cfRule type="expression" dxfId="623" priority="868" stopIfTrue="1">
      <formula>$E201&lt;&gt;""</formula>
    </cfRule>
  </conditionalFormatting>
  <conditionalFormatting sqref="M205:M206">
    <cfRule type="expression" dxfId="622" priority="867" stopIfTrue="1">
      <formula>$L203&lt;&gt;""</formula>
    </cfRule>
  </conditionalFormatting>
  <conditionalFormatting sqref="F203:G203">
    <cfRule type="expression" dxfId="621" priority="865" stopIfTrue="1">
      <formula>$E200&lt;&gt;""</formula>
    </cfRule>
  </conditionalFormatting>
  <conditionalFormatting sqref="F205:G205">
    <cfRule type="expression" dxfId="620" priority="864" stopIfTrue="1">
      <formula>$E200&lt;&gt;""</formula>
    </cfRule>
  </conditionalFormatting>
  <conditionalFormatting sqref="F206:G206">
    <cfRule type="expression" dxfId="619" priority="863" stopIfTrue="1">
      <formula>$E200&lt;&gt;""</formula>
    </cfRule>
  </conditionalFormatting>
  <conditionalFormatting sqref="E207">
    <cfRule type="expression" dxfId="618" priority="861" stopIfTrue="1">
      <formula>$E200&lt;&gt;""</formula>
    </cfRule>
  </conditionalFormatting>
  <conditionalFormatting sqref="H203">
    <cfRule type="expression" dxfId="617" priority="860" stopIfTrue="1">
      <formula>$E200&lt;&gt;""</formula>
    </cfRule>
  </conditionalFormatting>
  <conditionalFormatting sqref="I203">
    <cfRule type="expression" dxfId="616" priority="859" stopIfTrue="1">
      <formula>$E200&lt;&gt;""</formula>
    </cfRule>
  </conditionalFormatting>
  <conditionalFormatting sqref="H204">
    <cfRule type="expression" dxfId="615" priority="858" stopIfTrue="1">
      <formula>$E200&lt;&gt;""</formula>
    </cfRule>
  </conditionalFormatting>
  <conditionalFormatting sqref="I204">
    <cfRule type="expression" dxfId="614" priority="857" stopIfTrue="1">
      <formula>$E200&lt;&gt;""</formula>
    </cfRule>
  </conditionalFormatting>
  <conditionalFormatting sqref="H205">
    <cfRule type="expression" dxfId="613" priority="856" stopIfTrue="1">
      <formula>$E200&lt;&gt;""</formula>
    </cfRule>
  </conditionalFormatting>
  <conditionalFormatting sqref="I205">
    <cfRule type="expression" dxfId="612" priority="855" stopIfTrue="1">
      <formula>$E200&lt;&gt;""</formula>
    </cfRule>
  </conditionalFormatting>
  <conditionalFormatting sqref="H206">
    <cfRule type="expression" dxfId="611" priority="854" stopIfTrue="1">
      <formula>$E200&lt;&gt;""</formula>
    </cfRule>
  </conditionalFormatting>
  <conditionalFormatting sqref="I206">
    <cfRule type="expression" dxfId="610" priority="853" stopIfTrue="1">
      <formula>$E200&lt;&gt;""</formula>
    </cfRule>
  </conditionalFormatting>
  <conditionalFormatting sqref="H207">
    <cfRule type="expression" dxfId="609" priority="850" stopIfTrue="1">
      <formula>$E200&lt;&gt;""</formula>
    </cfRule>
  </conditionalFormatting>
  <conditionalFormatting sqref="I207">
    <cfRule type="expression" dxfId="608" priority="849" stopIfTrue="1">
      <formula>$E200&lt;&gt;""</formula>
    </cfRule>
  </conditionalFormatting>
  <conditionalFormatting sqref="O202">
    <cfRule type="expression" dxfId="607" priority="842" stopIfTrue="1">
      <formula>$L200&lt;&gt;""</formula>
    </cfRule>
  </conditionalFormatting>
  <conditionalFormatting sqref="P202">
    <cfRule type="expression" dxfId="606" priority="841" stopIfTrue="1">
      <formula>$L200&lt;&gt;""</formula>
    </cfRule>
  </conditionalFormatting>
  <conditionalFormatting sqref="M205:N205">
    <cfRule type="expression" dxfId="605" priority="840" stopIfTrue="1">
      <formula>$L200&lt;&gt;""</formula>
    </cfRule>
  </conditionalFormatting>
  <conditionalFormatting sqref="M206:N206">
    <cfRule type="expression" dxfId="604" priority="839" stopIfTrue="1">
      <formula>$L200&lt;&gt;""</formula>
    </cfRule>
  </conditionalFormatting>
  <conditionalFormatting sqref="L207">
    <cfRule type="expression" dxfId="603" priority="837" stopIfTrue="1">
      <formula>$L200&lt;&gt;""</formula>
    </cfRule>
  </conditionalFormatting>
  <conditionalFormatting sqref="O203">
    <cfRule type="expression" dxfId="602" priority="836" stopIfTrue="1">
      <formula>$L200&lt;&gt;""</formula>
    </cfRule>
  </conditionalFormatting>
  <conditionalFormatting sqref="P203">
    <cfRule type="expression" dxfId="601" priority="835" stopIfTrue="1">
      <formula>$L200&lt;&gt;""</formula>
    </cfRule>
  </conditionalFormatting>
  <conditionalFormatting sqref="O204">
    <cfRule type="expression" dxfId="600" priority="834" stopIfTrue="1">
      <formula>$L200&lt;&gt;""</formula>
    </cfRule>
  </conditionalFormatting>
  <conditionalFormatting sqref="P204">
    <cfRule type="expression" dxfId="599" priority="833" stopIfTrue="1">
      <formula>$L200&lt;&gt;""</formula>
    </cfRule>
  </conditionalFormatting>
  <conditionalFormatting sqref="O205">
    <cfRule type="expression" dxfId="598" priority="832" stopIfTrue="1">
      <formula>$L200&lt;&gt;""</formula>
    </cfRule>
  </conditionalFormatting>
  <conditionalFormatting sqref="P205">
    <cfRule type="expression" dxfId="597" priority="831" stopIfTrue="1">
      <formula>$L200&lt;&gt;""</formula>
    </cfRule>
  </conditionalFormatting>
  <conditionalFormatting sqref="O206">
    <cfRule type="expression" dxfId="596" priority="830" stopIfTrue="1">
      <formula>$L200&lt;&gt;""</formula>
    </cfRule>
  </conditionalFormatting>
  <conditionalFormatting sqref="P206">
    <cfRule type="expression" dxfId="595" priority="829" stopIfTrue="1">
      <formula>$L200&lt;&gt;""</formula>
    </cfRule>
  </conditionalFormatting>
  <conditionalFormatting sqref="O207">
    <cfRule type="expression" dxfId="594" priority="826" stopIfTrue="1">
      <formula>$L200&lt;&gt;""</formula>
    </cfRule>
  </conditionalFormatting>
  <conditionalFormatting sqref="P207">
    <cfRule type="expression" dxfId="593" priority="825" stopIfTrue="1">
      <formula>$L200&lt;&gt;""</formula>
    </cfRule>
  </conditionalFormatting>
  <conditionalFormatting sqref="M203">
    <cfRule type="expression" dxfId="592" priority="824" stopIfTrue="1">
      <formula>$L200&lt;&gt;""</formula>
    </cfRule>
  </conditionalFormatting>
  <conditionalFormatting sqref="M203:N203">
    <cfRule type="expression" dxfId="591" priority="823" stopIfTrue="1">
      <formula>$L200&lt;&gt;""</formula>
    </cfRule>
  </conditionalFormatting>
  <conditionalFormatting sqref="F202">
    <cfRule type="expression" dxfId="590" priority="822" stopIfTrue="1">
      <formula>$E200&lt;&gt;""</formula>
    </cfRule>
  </conditionalFormatting>
  <conditionalFormatting sqref="F202:G202">
    <cfRule type="expression" dxfId="589" priority="821" stopIfTrue="1">
      <formula>$E200&lt;&gt;""</formula>
    </cfRule>
  </conditionalFormatting>
  <conditionalFormatting sqref="M203:N203">
    <cfRule type="expression" dxfId="588" priority="818" stopIfTrue="1">
      <formula>$L201&lt;&gt;""</formula>
    </cfRule>
  </conditionalFormatting>
  <conditionalFormatting sqref="F204">
    <cfRule type="expression" dxfId="587" priority="815" stopIfTrue="1">
      <formula>$E201&lt;&gt;""</formula>
    </cfRule>
  </conditionalFormatting>
  <conditionalFormatting sqref="F204:G204">
    <cfRule type="expression" dxfId="586" priority="814" stopIfTrue="1">
      <formula>$E200&lt;&gt;""</formula>
    </cfRule>
  </conditionalFormatting>
  <conditionalFormatting sqref="L205:L206">
    <cfRule type="expression" dxfId="585" priority="813" stopIfTrue="1">
      <formula>$L200&lt;&gt;""</formula>
    </cfRule>
  </conditionalFormatting>
  <conditionalFormatting sqref="L203:L204">
    <cfRule type="expression" dxfId="584" priority="812" stopIfTrue="1">
      <formula>$L200&lt;&gt;""</formula>
    </cfRule>
  </conditionalFormatting>
  <conditionalFormatting sqref="L202">
    <cfRule type="expression" dxfId="583" priority="811" stopIfTrue="1">
      <formula>$L200&lt;&gt;""</formula>
    </cfRule>
  </conditionalFormatting>
  <conditionalFormatting sqref="M202">
    <cfRule type="expression" dxfId="582" priority="809" stopIfTrue="1">
      <formula>$L200&lt;&gt;""</formula>
    </cfRule>
  </conditionalFormatting>
  <conditionalFormatting sqref="M202:N202">
    <cfRule type="expression" dxfId="581" priority="808" stopIfTrue="1">
      <formula>$L200&lt;&gt;""</formula>
    </cfRule>
  </conditionalFormatting>
  <conditionalFormatting sqref="M202:N202">
    <cfRule type="expression" dxfId="580" priority="807" stopIfTrue="1">
      <formula>$L200&lt;&gt;""</formula>
    </cfRule>
  </conditionalFormatting>
  <conditionalFormatting sqref="M204">
    <cfRule type="expression" dxfId="579" priority="804" stopIfTrue="1">
      <formula>$L200&lt;&gt;""</formula>
    </cfRule>
  </conditionalFormatting>
  <conditionalFormatting sqref="M204:N204">
    <cfRule type="expression" dxfId="578" priority="803" stopIfTrue="1">
      <formula>$L200&lt;&gt;""</formula>
    </cfRule>
  </conditionalFormatting>
  <conditionalFormatting sqref="M204:N204">
    <cfRule type="expression" dxfId="577" priority="802" stopIfTrue="1">
      <formula>#REF!&lt;&gt;""</formula>
    </cfRule>
  </conditionalFormatting>
  <conditionalFormatting sqref="F221:F222">
    <cfRule type="expression" dxfId="576" priority="797" stopIfTrue="1">
      <formula>$E219&lt;&gt;""</formula>
    </cfRule>
  </conditionalFormatting>
  <conditionalFormatting sqref="H218">
    <cfRule type="expression" dxfId="575" priority="792" stopIfTrue="1">
      <formula>$E216&lt;&gt;""</formula>
    </cfRule>
  </conditionalFormatting>
  <conditionalFormatting sqref="I218">
    <cfRule type="expression" dxfId="574" priority="791" stopIfTrue="1">
      <formula>$E216&lt;&gt;""</formula>
    </cfRule>
  </conditionalFormatting>
  <conditionalFormatting sqref="F219">
    <cfRule type="expression" dxfId="573" priority="787" stopIfTrue="1">
      <formula>$E217&lt;&gt;""</formula>
    </cfRule>
  </conditionalFormatting>
  <conditionalFormatting sqref="M221:M222">
    <cfRule type="expression" dxfId="572" priority="786" stopIfTrue="1">
      <formula>$L219&lt;&gt;""</formula>
    </cfRule>
  </conditionalFormatting>
  <conditionalFormatting sqref="F219:G219">
    <cfRule type="expression" dxfId="571" priority="784" stopIfTrue="1">
      <formula>$E216&lt;&gt;""</formula>
    </cfRule>
  </conditionalFormatting>
  <conditionalFormatting sqref="F221:G221">
    <cfRule type="expression" dxfId="570" priority="783" stopIfTrue="1">
      <formula>$E216&lt;&gt;""</formula>
    </cfRule>
  </conditionalFormatting>
  <conditionalFormatting sqref="F222:G222">
    <cfRule type="expression" dxfId="569" priority="782" stopIfTrue="1">
      <formula>$E216&lt;&gt;""</formula>
    </cfRule>
  </conditionalFormatting>
  <conditionalFormatting sqref="E223">
    <cfRule type="expression" dxfId="568" priority="780" stopIfTrue="1">
      <formula>$E216&lt;&gt;""</formula>
    </cfRule>
  </conditionalFormatting>
  <conditionalFormatting sqref="H219">
    <cfRule type="expression" dxfId="567" priority="779" stopIfTrue="1">
      <formula>$E216&lt;&gt;""</formula>
    </cfRule>
  </conditionalFormatting>
  <conditionalFormatting sqref="I219">
    <cfRule type="expression" dxfId="566" priority="778" stopIfTrue="1">
      <formula>$E216&lt;&gt;""</formula>
    </cfRule>
  </conditionalFormatting>
  <conditionalFormatting sqref="H220">
    <cfRule type="expression" dxfId="565" priority="777" stopIfTrue="1">
      <formula>$E216&lt;&gt;""</formula>
    </cfRule>
  </conditionalFormatting>
  <conditionalFormatting sqref="I220">
    <cfRule type="expression" dxfId="564" priority="776" stopIfTrue="1">
      <formula>$E216&lt;&gt;""</formula>
    </cfRule>
  </conditionalFormatting>
  <conditionalFormatting sqref="H221">
    <cfRule type="expression" dxfId="563" priority="775" stopIfTrue="1">
      <formula>$E216&lt;&gt;""</formula>
    </cfRule>
  </conditionalFormatting>
  <conditionalFormatting sqref="I221">
    <cfRule type="expression" dxfId="562" priority="774" stopIfTrue="1">
      <formula>$E216&lt;&gt;""</formula>
    </cfRule>
  </conditionalFormatting>
  <conditionalFormatting sqref="H222">
    <cfRule type="expression" dxfId="561" priority="773" stopIfTrue="1">
      <formula>$E216&lt;&gt;""</formula>
    </cfRule>
  </conditionalFormatting>
  <conditionalFormatting sqref="I222">
    <cfRule type="expression" dxfId="560" priority="772" stopIfTrue="1">
      <formula>$E216&lt;&gt;""</formula>
    </cfRule>
  </conditionalFormatting>
  <conditionalFormatting sqref="H223">
    <cfRule type="expression" dxfId="559" priority="769" stopIfTrue="1">
      <formula>$E216&lt;&gt;""</formula>
    </cfRule>
  </conditionalFormatting>
  <conditionalFormatting sqref="I223">
    <cfRule type="expression" dxfId="558" priority="768" stopIfTrue="1">
      <formula>$E216&lt;&gt;""</formula>
    </cfRule>
  </conditionalFormatting>
  <conditionalFormatting sqref="O218">
    <cfRule type="expression" dxfId="557" priority="761" stopIfTrue="1">
      <formula>$L216&lt;&gt;""</formula>
    </cfRule>
  </conditionalFormatting>
  <conditionalFormatting sqref="P218">
    <cfRule type="expression" dxfId="556" priority="760" stopIfTrue="1">
      <formula>$L216&lt;&gt;""</formula>
    </cfRule>
  </conditionalFormatting>
  <conditionalFormatting sqref="M221:N221">
    <cfRule type="expression" dxfId="555" priority="759" stopIfTrue="1">
      <formula>$L216&lt;&gt;""</formula>
    </cfRule>
  </conditionalFormatting>
  <conditionalFormatting sqref="M222:N222">
    <cfRule type="expression" dxfId="554" priority="758" stopIfTrue="1">
      <formula>$L216&lt;&gt;""</formula>
    </cfRule>
  </conditionalFormatting>
  <conditionalFormatting sqref="L223">
    <cfRule type="expression" dxfId="553" priority="756" stopIfTrue="1">
      <formula>$L216&lt;&gt;""</formula>
    </cfRule>
  </conditionalFormatting>
  <conditionalFormatting sqref="O219">
    <cfRule type="expression" dxfId="552" priority="755" stopIfTrue="1">
      <formula>$L216&lt;&gt;""</formula>
    </cfRule>
  </conditionalFormatting>
  <conditionalFormatting sqref="P219">
    <cfRule type="expression" dxfId="551" priority="754" stopIfTrue="1">
      <formula>$L216&lt;&gt;""</formula>
    </cfRule>
  </conditionalFormatting>
  <conditionalFormatting sqref="O220">
    <cfRule type="expression" dxfId="550" priority="753" stopIfTrue="1">
      <formula>$L216&lt;&gt;""</formula>
    </cfRule>
  </conditionalFormatting>
  <conditionalFormatting sqref="P220">
    <cfRule type="expression" dxfId="549" priority="752" stopIfTrue="1">
      <formula>$L216&lt;&gt;""</formula>
    </cfRule>
  </conditionalFormatting>
  <conditionalFormatting sqref="O221">
    <cfRule type="expression" dxfId="548" priority="751" stopIfTrue="1">
      <formula>$L216&lt;&gt;""</formula>
    </cfRule>
  </conditionalFormatting>
  <conditionalFormatting sqref="P221">
    <cfRule type="expression" dxfId="547" priority="750" stopIfTrue="1">
      <formula>$L216&lt;&gt;""</formula>
    </cfRule>
  </conditionalFormatting>
  <conditionalFormatting sqref="O222">
    <cfRule type="expression" dxfId="546" priority="749" stopIfTrue="1">
      <formula>$L216&lt;&gt;""</formula>
    </cfRule>
  </conditionalFormatting>
  <conditionalFormatting sqref="P222">
    <cfRule type="expression" dxfId="545" priority="748" stopIfTrue="1">
      <formula>$L216&lt;&gt;""</formula>
    </cfRule>
  </conditionalFormatting>
  <conditionalFormatting sqref="O223">
    <cfRule type="expression" dxfId="544" priority="745" stopIfTrue="1">
      <formula>$L216&lt;&gt;""</formula>
    </cfRule>
  </conditionalFormatting>
  <conditionalFormatting sqref="P223">
    <cfRule type="expression" dxfId="543" priority="744" stopIfTrue="1">
      <formula>$L216&lt;&gt;""</formula>
    </cfRule>
  </conditionalFormatting>
  <conditionalFormatting sqref="M219">
    <cfRule type="expression" dxfId="542" priority="743" stopIfTrue="1">
      <formula>$L216&lt;&gt;""</formula>
    </cfRule>
  </conditionalFormatting>
  <conditionalFormatting sqref="M219:N219">
    <cfRule type="expression" dxfId="541" priority="742" stopIfTrue="1">
      <formula>$L216&lt;&gt;""</formula>
    </cfRule>
  </conditionalFormatting>
  <conditionalFormatting sqref="F218">
    <cfRule type="expression" dxfId="540" priority="741" stopIfTrue="1">
      <formula>$E216&lt;&gt;""</formula>
    </cfRule>
  </conditionalFormatting>
  <conditionalFormatting sqref="F218:G218">
    <cfRule type="expression" dxfId="539" priority="740" stopIfTrue="1">
      <formula>$E216&lt;&gt;""</formula>
    </cfRule>
  </conditionalFormatting>
  <conditionalFormatting sqref="M219:N219">
    <cfRule type="expression" dxfId="538" priority="737" stopIfTrue="1">
      <formula>$L217&lt;&gt;""</formula>
    </cfRule>
  </conditionalFormatting>
  <conditionalFormatting sqref="F220">
    <cfRule type="expression" dxfId="537" priority="734" stopIfTrue="1">
      <formula>$E217&lt;&gt;""</formula>
    </cfRule>
  </conditionalFormatting>
  <conditionalFormatting sqref="F220:G220">
    <cfRule type="expression" dxfId="536" priority="733" stopIfTrue="1">
      <formula>$E216&lt;&gt;""</formula>
    </cfRule>
  </conditionalFormatting>
  <conditionalFormatting sqref="L221:L222">
    <cfRule type="expression" dxfId="535" priority="732" stopIfTrue="1">
      <formula>$L216&lt;&gt;""</formula>
    </cfRule>
  </conditionalFormatting>
  <conditionalFormatting sqref="L219:L220">
    <cfRule type="expression" dxfId="534" priority="731" stopIfTrue="1">
      <formula>$L216&lt;&gt;""</formula>
    </cfRule>
  </conditionalFormatting>
  <conditionalFormatting sqref="L218">
    <cfRule type="expression" dxfId="533" priority="730" stopIfTrue="1">
      <formula>$L216&lt;&gt;""</formula>
    </cfRule>
  </conditionalFormatting>
  <conditionalFormatting sqref="M218">
    <cfRule type="expression" dxfId="532" priority="728" stopIfTrue="1">
      <formula>$L216&lt;&gt;""</formula>
    </cfRule>
  </conditionalFormatting>
  <conditionalFormatting sqref="M218:N218">
    <cfRule type="expression" dxfId="531" priority="727" stopIfTrue="1">
      <formula>$L216&lt;&gt;""</formula>
    </cfRule>
  </conditionalFormatting>
  <conditionalFormatting sqref="M218:N218">
    <cfRule type="expression" dxfId="530" priority="726" stopIfTrue="1">
      <formula>$L216&lt;&gt;""</formula>
    </cfRule>
  </conditionalFormatting>
  <conditionalFormatting sqref="M220">
    <cfRule type="expression" dxfId="529" priority="723" stopIfTrue="1">
      <formula>$L216&lt;&gt;""</formula>
    </cfRule>
  </conditionalFormatting>
  <conditionalFormatting sqref="M220:N220">
    <cfRule type="expression" dxfId="528" priority="722" stopIfTrue="1">
      <formula>$L216&lt;&gt;""</formula>
    </cfRule>
  </conditionalFormatting>
  <conditionalFormatting sqref="M220:N220">
    <cfRule type="expression" dxfId="527" priority="721" stopIfTrue="1">
      <formula>#REF!&lt;&gt;""</formula>
    </cfRule>
  </conditionalFormatting>
  <conditionalFormatting sqref="F237:F238">
    <cfRule type="expression" dxfId="526" priority="716" stopIfTrue="1">
      <formula>$E235&lt;&gt;""</formula>
    </cfRule>
  </conditionalFormatting>
  <conditionalFormatting sqref="H234">
    <cfRule type="expression" dxfId="525" priority="711" stopIfTrue="1">
      <formula>$E232&lt;&gt;""</formula>
    </cfRule>
  </conditionalFormatting>
  <conditionalFormatting sqref="I234">
    <cfRule type="expression" dxfId="524" priority="710" stopIfTrue="1">
      <formula>$E232&lt;&gt;""</formula>
    </cfRule>
  </conditionalFormatting>
  <conditionalFormatting sqref="F235">
    <cfRule type="expression" dxfId="523" priority="706" stopIfTrue="1">
      <formula>$E233&lt;&gt;""</formula>
    </cfRule>
  </conditionalFormatting>
  <conditionalFormatting sqref="M237:M238">
    <cfRule type="expression" dxfId="522" priority="705" stopIfTrue="1">
      <formula>$L235&lt;&gt;""</formula>
    </cfRule>
  </conditionalFormatting>
  <conditionalFormatting sqref="F235:G235">
    <cfRule type="expression" dxfId="521" priority="703" stopIfTrue="1">
      <formula>$E232&lt;&gt;""</formula>
    </cfRule>
  </conditionalFormatting>
  <conditionalFormatting sqref="F237:G237">
    <cfRule type="expression" dxfId="520" priority="702" stopIfTrue="1">
      <formula>$E232&lt;&gt;""</formula>
    </cfRule>
  </conditionalFormatting>
  <conditionalFormatting sqref="F238:G238">
    <cfRule type="expression" dxfId="519" priority="701" stopIfTrue="1">
      <formula>$E232&lt;&gt;""</formula>
    </cfRule>
  </conditionalFormatting>
  <conditionalFormatting sqref="E239">
    <cfRule type="expression" dxfId="518" priority="699" stopIfTrue="1">
      <formula>$E232&lt;&gt;""</formula>
    </cfRule>
  </conditionalFormatting>
  <conditionalFormatting sqref="H235">
    <cfRule type="expression" dxfId="517" priority="698" stopIfTrue="1">
      <formula>$E232&lt;&gt;""</formula>
    </cfRule>
  </conditionalFormatting>
  <conditionalFormatting sqref="I235">
    <cfRule type="expression" dxfId="516" priority="697" stopIfTrue="1">
      <formula>$E232&lt;&gt;""</formula>
    </cfRule>
  </conditionalFormatting>
  <conditionalFormatting sqref="H236">
    <cfRule type="expression" dxfId="515" priority="696" stopIfTrue="1">
      <formula>$E232&lt;&gt;""</formula>
    </cfRule>
  </conditionalFormatting>
  <conditionalFormatting sqref="I236">
    <cfRule type="expression" dxfId="514" priority="695" stopIfTrue="1">
      <formula>$E232&lt;&gt;""</formula>
    </cfRule>
  </conditionalFormatting>
  <conditionalFormatting sqref="H237">
    <cfRule type="expression" dxfId="513" priority="694" stopIfTrue="1">
      <formula>$E232&lt;&gt;""</formula>
    </cfRule>
  </conditionalFormatting>
  <conditionalFormatting sqref="I237">
    <cfRule type="expression" dxfId="512" priority="693" stopIfTrue="1">
      <formula>$E232&lt;&gt;""</formula>
    </cfRule>
  </conditionalFormatting>
  <conditionalFormatting sqref="H238">
    <cfRule type="expression" dxfId="511" priority="692" stopIfTrue="1">
      <formula>$E232&lt;&gt;""</formula>
    </cfRule>
  </conditionalFormatting>
  <conditionalFormatting sqref="I238">
    <cfRule type="expression" dxfId="510" priority="691" stopIfTrue="1">
      <formula>$E232&lt;&gt;""</formula>
    </cfRule>
  </conditionalFormatting>
  <conditionalFormatting sqref="H239">
    <cfRule type="expression" dxfId="509" priority="688" stopIfTrue="1">
      <formula>$E232&lt;&gt;""</formula>
    </cfRule>
  </conditionalFormatting>
  <conditionalFormatting sqref="I239">
    <cfRule type="expression" dxfId="508" priority="687" stopIfTrue="1">
      <formula>$E232&lt;&gt;""</formula>
    </cfRule>
  </conditionalFormatting>
  <conditionalFormatting sqref="O234">
    <cfRule type="expression" dxfId="507" priority="680" stopIfTrue="1">
      <formula>$L232&lt;&gt;""</formula>
    </cfRule>
  </conditionalFormatting>
  <conditionalFormatting sqref="P234">
    <cfRule type="expression" dxfId="506" priority="679" stopIfTrue="1">
      <formula>$L232&lt;&gt;""</formula>
    </cfRule>
  </conditionalFormatting>
  <conditionalFormatting sqref="M237:N237">
    <cfRule type="expression" dxfId="505" priority="678" stopIfTrue="1">
      <formula>$L232&lt;&gt;""</formula>
    </cfRule>
  </conditionalFormatting>
  <conditionalFormatting sqref="M238:N238">
    <cfRule type="expression" dxfId="504" priority="677" stopIfTrue="1">
      <formula>$L232&lt;&gt;""</formula>
    </cfRule>
  </conditionalFormatting>
  <conditionalFormatting sqref="L239">
    <cfRule type="expression" dxfId="503" priority="675" stopIfTrue="1">
      <formula>$L232&lt;&gt;""</formula>
    </cfRule>
  </conditionalFormatting>
  <conditionalFormatting sqref="O235">
    <cfRule type="expression" dxfId="502" priority="674" stopIfTrue="1">
      <formula>$L232&lt;&gt;""</formula>
    </cfRule>
  </conditionalFormatting>
  <conditionalFormatting sqref="P235">
    <cfRule type="expression" dxfId="501" priority="673" stopIfTrue="1">
      <formula>$L232&lt;&gt;""</formula>
    </cfRule>
  </conditionalFormatting>
  <conditionalFormatting sqref="O236">
    <cfRule type="expression" dxfId="500" priority="672" stopIfTrue="1">
      <formula>$L232&lt;&gt;""</formula>
    </cfRule>
  </conditionalFormatting>
  <conditionalFormatting sqref="P236">
    <cfRule type="expression" dxfId="499" priority="671" stopIfTrue="1">
      <formula>$L232&lt;&gt;""</formula>
    </cfRule>
  </conditionalFormatting>
  <conditionalFormatting sqref="O237">
    <cfRule type="expression" dxfId="498" priority="670" stopIfTrue="1">
      <formula>$L232&lt;&gt;""</formula>
    </cfRule>
  </conditionalFormatting>
  <conditionalFormatting sqref="P237">
    <cfRule type="expression" dxfId="497" priority="669" stopIfTrue="1">
      <formula>$L232&lt;&gt;""</formula>
    </cfRule>
  </conditionalFormatting>
  <conditionalFormatting sqref="O238">
    <cfRule type="expression" dxfId="496" priority="668" stopIfTrue="1">
      <formula>$L232&lt;&gt;""</formula>
    </cfRule>
  </conditionalFormatting>
  <conditionalFormatting sqref="P238">
    <cfRule type="expression" dxfId="495" priority="667" stopIfTrue="1">
      <formula>$L232&lt;&gt;""</formula>
    </cfRule>
  </conditionalFormatting>
  <conditionalFormatting sqref="O239">
    <cfRule type="expression" dxfId="494" priority="664" stopIfTrue="1">
      <formula>$L232&lt;&gt;""</formula>
    </cfRule>
  </conditionalFormatting>
  <conditionalFormatting sqref="P239">
    <cfRule type="expression" dxfId="493" priority="663" stopIfTrue="1">
      <formula>$L232&lt;&gt;""</formula>
    </cfRule>
  </conditionalFormatting>
  <conditionalFormatting sqref="M235">
    <cfRule type="expression" dxfId="492" priority="662" stopIfTrue="1">
      <formula>$L232&lt;&gt;""</formula>
    </cfRule>
  </conditionalFormatting>
  <conditionalFormatting sqref="M235:N235">
    <cfRule type="expression" dxfId="491" priority="661" stopIfTrue="1">
      <formula>$L232&lt;&gt;""</formula>
    </cfRule>
  </conditionalFormatting>
  <conditionalFormatting sqref="F234">
    <cfRule type="expression" dxfId="490" priority="660" stopIfTrue="1">
      <formula>$E232&lt;&gt;""</formula>
    </cfRule>
  </conditionalFormatting>
  <conditionalFormatting sqref="F234:G234">
    <cfRule type="expression" dxfId="489" priority="659" stopIfTrue="1">
      <formula>$E232&lt;&gt;""</formula>
    </cfRule>
  </conditionalFormatting>
  <conditionalFormatting sqref="M235:N235">
    <cfRule type="expression" dxfId="488" priority="656" stopIfTrue="1">
      <formula>$L233&lt;&gt;""</formula>
    </cfRule>
  </conditionalFormatting>
  <conditionalFormatting sqref="F236">
    <cfRule type="expression" dxfId="487" priority="653" stopIfTrue="1">
      <formula>$E233&lt;&gt;""</formula>
    </cfRule>
  </conditionalFormatting>
  <conditionalFormatting sqref="F236:G236">
    <cfRule type="expression" dxfId="486" priority="652" stopIfTrue="1">
      <formula>$E232&lt;&gt;""</formula>
    </cfRule>
  </conditionalFormatting>
  <conditionalFormatting sqref="L237:L238">
    <cfRule type="expression" dxfId="485" priority="651" stopIfTrue="1">
      <formula>$L232&lt;&gt;""</formula>
    </cfRule>
  </conditionalFormatting>
  <conditionalFormatting sqref="L235:L236">
    <cfRule type="expression" dxfId="484" priority="650" stopIfTrue="1">
      <formula>$L232&lt;&gt;""</formula>
    </cfRule>
  </conditionalFormatting>
  <conditionalFormatting sqref="L234">
    <cfRule type="expression" dxfId="483" priority="649" stopIfTrue="1">
      <formula>$L232&lt;&gt;""</formula>
    </cfRule>
  </conditionalFormatting>
  <conditionalFormatting sqref="M234">
    <cfRule type="expression" dxfId="482" priority="647" stopIfTrue="1">
      <formula>$L232&lt;&gt;""</formula>
    </cfRule>
  </conditionalFormatting>
  <conditionalFormatting sqref="M234:N234">
    <cfRule type="expression" dxfId="481" priority="646" stopIfTrue="1">
      <formula>$L232&lt;&gt;""</formula>
    </cfRule>
  </conditionalFormatting>
  <conditionalFormatting sqref="M234:N234">
    <cfRule type="expression" dxfId="480" priority="645" stopIfTrue="1">
      <formula>$L232&lt;&gt;""</formula>
    </cfRule>
  </conditionalFormatting>
  <conditionalFormatting sqref="M236">
    <cfRule type="expression" dxfId="479" priority="642" stopIfTrue="1">
      <formula>$L232&lt;&gt;""</formula>
    </cfRule>
  </conditionalFormatting>
  <conditionalFormatting sqref="M236:N236">
    <cfRule type="expression" dxfId="478" priority="641" stopIfTrue="1">
      <formula>$L232&lt;&gt;""</formula>
    </cfRule>
  </conditionalFormatting>
  <conditionalFormatting sqref="M236:N236">
    <cfRule type="expression" dxfId="477" priority="640" stopIfTrue="1">
      <formula>#REF!&lt;&gt;""</formula>
    </cfRule>
  </conditionalFormatting>
  <conditionalFormatting sqref="E77:E78">
    <cfRule type="expression" dxfId="476" priority="630" stopIfTrue="1">
      <formula>$E72&lt;&gt;""</formula>
    </cfRule>
  </conditionalFormatting>
  <conditionalFormatting sqref="E75:E76">
    <cfRule type="expression" dxfId="475" priority="629" stopIfTrue="1">
      <formula>$E72&lt;&gt;""</formula>
    </cfRule>
  </conditionalFormatting>
  <conditionalFormatting sqref="E74">
    <cfRule type="expression" dxfId="474" priority="628" stopIfTrue="1">
      <formula>$E72&lt;&gt;""</formula>
    </cfRule>
  </conditionalFormatting>
  <conditionalFormatting sqref="E93:E94">
    <cfRule type="expression" dxfId="473" priority="626" stopIfTrue="1">
      <formula>$E88&lt;&gt;""</formula>
    </cfRule>
  </conditionalFormatting>
  <conditionalFormatting sqref="E91:E92">
    <cfRule type="expression" dxfId="472" priority="625" stopIfTrue="1">
      <formula>$E88&lt;&gt;""</formula>
    </cfRule>
  </conditionalFormatting>
  <conditionalFormatting sqref="E90">
    <cfRule type="expression" dxfId="471" priority="624" stopIfTrue="1">
      <formula>$E88&lt;&gt;""</formula>
    </cfRule>
  </conditionalFormatting>
  <conditionalFormatting sqref="E109:E110">
    <cfRule type="expression" dxfId="470" priority="622" stopIfTrue="1">
      <formula>$E104&lt;&gt;""</formula>
    </cfRule>
  </conditionalFormatting>
  <conditionalFormatting sqref="E107:E108">
    <cfRule type="expression" dxfId="469" priority="621" stopIfTrue="1">
      <formula>$E104&lt;&gt;""</formula>
    </cfRule>
  </conditionalFormatting>
  <conditionalFormatting sqref="E106">
    <cfRule type="expression" dxfId="468" priority="620" stopIfTrue="1">
      <formula>$E104&lt;&gt;""</formula>
    </cfRule>
  </conditionalFormatting>
  <conditionalFormatting sqref="E125:E126">
    <cfRule type="expression" dxfId="467" priority="618" stopIfTrue="1">
      <formula>$E120&lt;&gt;""</formula>
    </cfRule>
  </conditionalFormatting>
  <conditionalFormatting sqref="E123:E124">
    <cfRule type="expression" dxfId="466" priority="617" stopIfTrue="1">
      <formula>$E120&lt;&gt;""</formula>
    </cfRule>
  </conditionalFormatting>
  <conditionalFormatting sqref="E122">
    <cfRule type="expression" dxfId="465" priority="616" stopIfTrue="1">
      <formula>$E120&lt;&gt;""</formula>
    </cfRule>
  </conditionalFormatting>
  <conditionalFormatting sqref="E141:E142">
    <cfRule type="expression" dxfId="464" priority="614" stopIfTrue="1">
      <formula>$E136&lt;&gt;""</formula>
    </cfRule>
  </conditionalFormatting>
  <conditionalFormatting sqref="E139:E140">
    <cfRule type="expression" dxfId="463" priority="613" stopIfTrue="1">
      <formula>$E136&lt;&gt;""</formula>
    </cfRule>
  </conditionalFormatting>
  <conditionalFormatting sqref="E138">
    <cfRule type="expression" dxfId="462" priority="612" stopIfTrue="1">
      <formula>$E136&lt;&gt;""</formula>
    </cfRule>
  </conditionalFormatting>
  <conditionalFormatting sqref="E157:E158">
    <cfRule type="expression" dxfId="461" priority="610" stopIfTrue="1">
      <formula>$E152&lt;&gt;""</formula>
    </cfRule>
  </conditionalFormatting>
  <conditionalFormatting sqref="E155:E156">
    <cfRule type="expression" dxfId="460" priority="609" stopIfTrue="1">
      <formula>$E152&lt;&gt;""</formula>
    </cfRule>
  </conditionalFormatting>
  <conditionalFormatting sqref="E154">
    <cfRule type="expression" dxfId="459" priority="608" stopIfTrue="1">
      <formula>$E152&lt;&gt;""</formula>
    </cfRule>
  </conditionalFormatting>
  <conditionalFormatting sqref="E173:E174">
    <cfRule type="expression" dxfId="458" priority="606" stopIfTrue="1">
      <formula>$E168&lt;&gt;""</formula>
    </cfRule>
  </conditionalFormatting>
  <conditionalFormatting sqref="E171:E172">
    <cfRule type="expression" dxfId="457" priority="605" stopIfTrue="1">
      <formula>$E168&lt;&gt;""</formula>
    </cfRule>
  </conditionalFormatting>
  <conditionalFormatting sqref="E170">
    <cfRule type="expression" dxfId="456" priority="604" stopIfTrue="1">
      <formula>$E168&lt;&gt;""</formula>
    </cfRule>
  </conditionalFormatting>
  <conditionalFormatting sqref="E189:E190">
    <cfRule type="expression" dxfId="455" priority="602" stopIfTrue="1">
      <formula>$E184&lt;&gt;""</formula>
    </cfRule>
  </conditionalFormatting>
  <conditionalFormatting sqref="E187:E188">
    <cfRule type="expression" dxfId="454" priority="601" stopIfTrue="1">
      <formula>$E184&lt;&gt;""</formula>
    </cfRule>
  </conditionalFormatting>
  <conditionalFormatting sqref="E186">
    <cfRule type="expression" dxfId="453" priority="600" stopIfTrue="1">
      <formula>$E184&lt;&gt;""</formula>
    </cfRule>
  </conditionalFormatting>
  <conditionalFormatting sqref="E205:E206">
    <cfRule type="expression" dxfId="452" priority="598" stopIfTrue="1">
      <formula>$E200&lt;&gt;""</formula>
    </cfRule>
  </conditionalFormatting>
  <conditionalFormatting sqref="E203:E204">
    <cfRule type="expression" dxfId="451" priority="597" stopIfTrue="1">
      <formula>$E200&lt;&gt;""</formula>
    </cfRule>
  </conditionalFormatting>
  <conditionalFormatting sqref="E202">
    <cfRule type="expression" dxfId="450" priority="596" stopIfTrue="1">
      <formula>$E200&lt;&gt;""</formula>
    </cfRule>
  </conditionalFormatting>
  <conditionalFormatting sqref="E221:E222">
    <cfRule type="expression" dxfId="449" priority="594" stopIfTrue="1">
      <formula>$E216&lt;&gt;""</formula>
    </cfRule>
  </conditionalFormatting>
  <conditionalFormatting sqref="E219:E220">
    <cfRule type="expression" dxfId="448" priority="593" stopIfTrue="1">
      <formula>$E216&lt;&gt;""</formula>
    </cfRule>
  </conditionalFormatting>
  <conditionalFormatting sqref="E218">
    <cfRule type="expression" dxfId="447" priority="592" stopIfTrue="1">
      <formula>$E216&lt;&gt;""</formula>
    </cfRule>
  </conditionalFormatting>
  <conditionalFormatting sqref="E237:E238">
    <cfRule type="expression" dxfId="446" priority="590" stopIfTrue="1">
      <formula>$E232&lt;&gt;""</formula>
    </cfRule>
  </conditionalFormatting>
  <conditionalFormatting sqref="E235:E236">
    <cfRule type="expression" dxfId="445" priority="589" stopIfTrue="1">
      <formula>$E232&lt;&gt;""</formula>
    </cfRule>
  </conditionalFormatting>
  <conditionalFormatting sqref="E234">
    <cfRule type="expression" dxfId="444" priority="588" stopIfTrue="1">
      <formula>$E232&lt;&gt;""</formula>
    </cfRule>
  </conditionalFormatting>
  <conditionalFormatting sqref="H84">
    <cfRule type="expression" dxfId="443" priority="580" stopIfTrue="1">
      <formula>$E72&lt;&gt;""</formula>
    </cfRule>
  </conditionalFormatting>
  <conditionalFormatting sqref="E84">
    <cfRule type="expression" dxfId="442" priority="568" stopIfTrue="1">
      <formula>$E72&lt;&gt;""</formula>
    </cfRule>
  </conditionalFormatting>
  <conditionalFormatting sqref="F81:G81">
    <cfRule type="expression" dxfId="441" priority="567" stopIfTrue="1">
      <formula>$E72&lt;&gt;""</formula>
    </cfRule>
  </conditionalFormatting>
  <conditionalFormatting sqref="F82:G82">
    <cfRule type="expression" dxfId="440" priority="566" stopIfTrue="1">
      <formula>$E72&lt;&gt;""</formula>
    </cfRule>
  </conditionalFormatting>
  <conditionalFormatting sqref="F83:G83">
    <cfRule type="expression" dxfId="439" priority="565" stopIfTrue="1">
      <formula>$E72&lt;&gt;""</formula>
    </cfRule>
  </conditionalFormatting>
  <conditionalFormatting sqref="H83">
    <cfRule type="expression" dxfId="438" priority="564" stopIfTrue="1">
      <formula>$E72&lt;&gt;""</formula>
    </cfRule>
  </conditionalFormatting>
  <conditionalFormatting sqref="H82">
    <cfRule type="expression" dxfId="437" priority="563" stopIfTrue="1">
      <formula>$E72&lt;&gt;""</formula>
    </cfRule>
  </conditionalFormatting>
  <conditionalFormatting sqref="I82">
    <cfRule type="expression" dxfId="436" priority="562" stopIfTrue="1">
      <formula>$E72&lt;&gt;""</formula>
    </cfRule>
  </conditionalFormatting>
  <conditionalFormatting sqref="I83">
    <cfRule type="expression" dxfId="435" priority="561" stopIfTrue="1">
      <formula>$E72&lt;&gt;""</formula>
    </cfRule>
  </conditionalFormatting>
  <conditionalFormatting sqref="I84">
    <cfRule type="expression" dxfId="434" priority="560" stopIfTrue="1">
      <formula>$E72&lt;&gt;""</formula>
    </cfRule>
  </conditionalFormatting>
  <conditionalFormatting sqref="E81:E83">
    <cfRule type="expression" dxfId="433" priority="559">
      <formula>$E72&lt;&gt;""</formula>
    </cfRule>
  </conditionalFormatting>
  <conditionalFormatting sqref="H102">
    <cfRule type="expression" dxfId="432" priority="537" stopIfTrue="1">
      <formula>$E88&lt;&gt;""</formula>
    </cfRule>
  </conditionalFormatting>
  <conditionalFormatting sqref="I102">
    <cfRule type="expression" dxfId="431" priority="536" stopIfTrue="1">
      <formula>$E88&lt;&gt;""</formula>
    </cfRule>
  </conditionalFormatting>
  <conditionalFormatting sqref="E102">
    <cfRule type="expression" dxfId="430" priority="535" stopIfTrue="1">
      <formula>$E88&lt;&gt;""</formula>
    </cfRule>
  </conditionalFormatting>
  <conditionalFormatting sqref="F102:G102">
    <cfRule type="expression" dxfId="429" priority="534" stopIfTrue="1">
      <formula>$E88&lt;&gt;""</formula>
    </cfRule>
  </conditionalFormatting>
  <conditionalFormatting sqref="E97">
    <cfRule type="expression" dxfId="428" priority="533" stopIfTrue="1">
      <formula>$E88&lt;&gt;""</formula>
    </cfRule>
  </conditionalFormatting>
  <conditionalFormatting sqref="I97">
    <cfRule type="expression" dxfId="427" priority="530" stopIfTrue="1">
      <formula>$E88&lt;&gt;""</formula>
    </cfRule>
  </conditionalFormatting>
  <conditionalFormatting sqref="H100">
    <cfRule type="expression" dxfId="426" priority="529" stopIfTrue="1">
      <formula>$E88&lt;&gt;""</formula>
    </cfRule>
  </conditionalFormatting>
  <conditionalFormatting sqref="E100">
    <cfRule type="expression" dxfId="425" priority="528" stopIfTrue="1">
      <formula>$E88&lt;&gt;""</formula>
    </cfRule>
  </conditionalFormatting>
  <conditionalFormatting sqref="F97:G97">
    <cfRule type="expression" dxfId="424" priority="527" stopIfTrue="1">
      <formula>$E88&lt;&gt;""</formula>
    </cfRule>
  </conditionalFormatting>
  <conditionalFormatting sqref="F98:G98">
    <cfRule type="expression" dxfId="423" priority="526" stopIfTrue="1">
      <formula>$E88&lt;&gt;""</formula>
    </cfRule>
  </conditionalFormatting>
  <conditionalFormatting sqref="F99:G99">
    <cfRule type="expression" dxfId="422" priority="525" stopIfTrue="1">
      <formula>$E88&lt;&gt;""</formula>
    </cfRule>
  </conditionalFormatting>
  <conditionalFormatting sqref="H99">
    <cfRule type="expression" dxfId="421" priority="524" stopIfTrue="1">
      <formula>$E88&lt;&gt;""</formula>
    </cfRule>
  </conditionalFormatting>
  <conditionalFormatting sqref="I98">
    <cfRule type="expression" dxfId="420" priority="522" stopIfTrue="1">
      <formula>$E88&lt;&gt;""</formula>
    </cfRule>
  </conditionalFormatting>
  <conditionalFormatting sqref="I99">
    <cfRule type="expression" dxfId="419" priority="521" stopIfTrue="1">
      <formula>$E88&lt;&gt;""</formula>
    </cfRule>
  </conditionalFormatting>
  <conditionalFormatting sqref="I100">
    <cfRule type="expression" dxfId="418" priority="520" stopIfTrue="1">
      <formula>$E88&lt;&gt;""</formula>
    </cfRule>
  </conditionalFormatting>
  <conditionalFormatting sqref="E97:E99">
    <cfRule type="expression" dxfId="417" priority="519">
      <formula>$E88&lt;&gt;""</formula>
    </cfRule>
  </conditionalFormatting>
  <conditionalFormatting sqref="O102">
    <cfRule type="expression" dxfId="416" priority="518" stopIfTrue="1">
      <formula>$L88&lt;&gt;""</formula>
    </cfRule>
  </conditionalFormatting>
  <conditionalFormatting sqref="P102">
    <cfRule type="expression" dxfId="415" priority="517" stopIfTrue="1">
      <formula>$L88&lt;&gt;""</formula>
    </cfRule>
  </conditionalFormatting>
  <conditionalFormatting sqref="L102">
    <cfRule type="expression" dxfId="414" priority="516" stopIfTrue="1">
      <formula>$L88&lt;&gt;""</formula>
    </cfRule>
  </conditionalFormatting>
  <conditionalFormatting sqref="M102:N102">
    <cfRule type="expression" dxfId="413" priority="515" stopIfTrue="1">
      <formula>$L88&lt;&gt;""</formula>
    </cfRule>
  </conditionalFormatting>
  <conditionalFormatting sqref="L97">
    <cfRule type="expression" dxfId="412" priority="514" stopIfTrue="1">
      <formula>$L88&lt;&gt;""</formula>
    </cfRule>
  </conditionalFormatting>
  <conditionalFormatting sqref="O100">
    <cfRule type="expression" dxfId="411" priority="511" stopIfTrue="1">
      <formula>$L88&lt;&gt;""</formula>
    </cfRule>
  </conditionalFormatting>
  <conditionalFormatting sqref="L100">
    <cfRule type="expression" dxfId="410" priority="510" stopIfTrue="1">
      <formula>$L88&lt;&gt;""</formula>
    </cfRule>
  </conditionalFormatting>
  <conditionalFormatting sqref="M97:N97">
    <cfRule type="expression" dxfId="409" priority="509" stopIfTrue="1">
      <formula>$L88&lt;&gt;""</formula>
    </cfRule>
  </conditionalFormatting>
  <conditionalFormatting sqref="M98:N98">
    <cfRule type="expression" dxfId="408" priority="508" stopIfTrue="1">
      <formula>$L88&lt;&gt;""</formula>
    </cfRule>
  </conditionalFormatting>
  <conditionalFormatting sqref="M99:N99">
    <cfRule type="expression" dxfId="407" priority="507" stopIfTrue="1">
      <formula>$L88&lt;&gt;""</formula>
    </cfRule>
  </conditionalFormatting>
  <conditionalFormatting sqref="O99">
    <cfRule type="expression" dxfId="406" priority="506" stopIfTrue="1">
      <formula>$L88&lt;&gt;""</formula>
    </cfRule>
  </conditionalFormatting>
  <conditionalFormatting sqref="L97:L99">
    <cfRule type="expression" dxfId="405" priority="501">
      <formula>$L88&lt;&gt;""</formula>
    </cfRule>
  </conditionalFormatting>
  <conditionalFormatting sqref="H118">
    <cfRule type="expression" dxfId="404" priority="500" stopIfTrue="1">
      <formula>$E104&lt;&gt;""</formula>
    </cfRule>
  </conditionalFormatting>
  <conditionalFormatting sqref="I118">
    <cfRule type="expression" dxfId="403" priority="499" stopIfTrue="1">
      <formula>$E104&lt;&gt;""</formula>
    </cfRule>
  </conditionalFormatting>
  <conditionalFormatting sqref="E118">
    <cfRule type="expression" dxfId="402" priority="498" stopIfTrue="1">
      <formula>$E104&lt;&gt;""</formula>
    </cfRule>
  </conditionalFormatting>
  <conditionalFormatting sqref="F118:G118">
    <cfRule type="expression" dxfId="401" priority="497" stopIfTrue="1">
      <formula>$E104&lt;&gt;""</formula>
    </cfRule>
  </conditionalFormatting>
  <conditionalFormatting sqref="E113">
    <cfRule type="expression" dxfId="400" priority="496" stopIfTrue="1">
      <formula>$E104&lt;&gt;""</formula>
    </cfRule>
  </conditionalFormatting>
  <conditionalFormatting sqref="I113">
    <cfRule type="expression" dxfId="399" priority="493" stopIfTrue="1">
      <formula>$E104&lt;&gt;""</formula>
    </cfRule>
  </conditionalFormatting>
  <conditionalFormatting sqref="H116">
    <cfRule type="expression" dxfId="398" priority="492" stopIfTrue="1">
      <formula>$E104&lt;&gt;""</formula>
    </cfRule>
  </conditionalFormatting>
  <conditionalFormatting sqref="E116">
    <cfRule type="expression" dxfId="397" priority="491" stopIfTrue="1">
      <formula>$E104&lt;&gt;""</formula>
    </cfRule>
  </conditionalFormatting>
  <conditionalFormatting sqref="F113:G113">
    <cfRule type="expression" dxfId="396" priority="490" stopIfTrue="1">
      <formula>$E104&lt;&gt;""</formula>
    </cfRule>
  </conditionalFormatting>
  <conditionalFormatting sqref="F114:G114">
    <cfRule type="expression" dxfId="395" priority="489" stopIfTrue="1">
      <formula>$E104&lt;&gt;""</formula>
    </cfRule>
  </conditionalFormatting>
  <conditionalFormatting sqref="F115:G115">
    <cfRule type="expression" dxfId="394" priority="488" stopIfTrue="1">
      <formula>$E104&lt;&gt;""</formula>
    </cfRule>
  </conditionalFormatting>
  <conditionalFormatting sqref="H115">
    <cfRule type="expression" dxfId="393" priority="487" stopIfTrue="1">
      <formula>$E104&lt;&gt;""</formula>
    </cfRule>
  </conditionalFormatting>
  <conditionalFormatting sqref="I114">
    <cfRule type="expression" dxfId="392" priority="485" stopIfTrue="1">
      <formula>$E104&lt;&gt;""</formula>
    </cfRule>
  </conditionalFormatting>
  <conditionalFormatting sqref="I115">
    <cfRule type="expression" dxfId="391" priority="484" stopIfTrue="1">
      <formula>$E104&lt;&gt;""</formula>
    </cfRule>
  </conditionalFormatting>
  <conditionalFormatting sqref="I116">
    <cfRule type="expression" dxfId="390" priority="483" stopIfTrue="1">
      <formula>$E104&lt;&gt;""</formula>
    </cfRule>
  </conditionalFormatting>
  <conditionalFormatting sqref="E113:E115">
    <cfRule type="expression" dxfId="389" priority="482">
      <formula>$E104&lt;&gt;""</formula>
    </cfRule>
  </conditionalFormatting>
  <conditionalFormatting sqref="O118">
    <cfRule type="expression" dxfId="388" priority="481" stopIfTrue="1">
      <formula>$L104&lt;&gt;""</formula>
    </cfRule>
  </conditionalFormatting>
  <conditionalFormatting sqref="P118">
    <cfRule type="expression" dxfId="387" priority="480" stopIfTrue="1">
      <formula>$L104&lt;&gt;""</formula>
    </cfRule>
  </conditionalFormatting>
  <conditionalFormatting sqref="L118">
    <cfRule type="expression" dxfId="386" priority="479" stopIfTrue="1">
      <formula>$L104&lt;&gt;""</formula>
    </cfRule>
  </conditionalFormatting>
  <conditionalFormatting sqref="M118:N118">
    <cfRule type="expression" dxfId="385" priority="478" stopIfTrue="1">
      <formula>$L104&lt;&gt;""</formula>
    </cfRule>
  </conditionalFormatting>
  <conditionalFormatting sqref="L113">
    <cfRule type="expression" dxfId="384" priority="477" stopIfTrue="1">
      <formula>$L104&lt;&gt;""</formula>
    </cfRule>
  </conditionalFormatting>
  <conditionalFormatting sqref="O116">
    <cfRule type="expression" dxfId="383" priority="474" stopIfTrue="1">
      <formula>$L104&lt;&gt;""</formula>
    </cfRule>
  </conditionalFormatting>
  <conditionalFormatting sqref="L116">
    <cfRule type="expression" dxfId="382" priority="473" stopIfTrue="1">
      <formula>$L104&lt;&gt;""</formula>
    </cfRule>
  </conditionalFormatting>
  <conditionalFormatting sqref="M113:N113">
    <cfRule type="expression" dxfId="381" priority="472" stopIfTrue="1">
      <formula>$L104&lt;&gt;""</formula>
    </cfRule>
  </conditionalFormatting>
  <conditionalFormatting sqref="M114:N114">
    <cfRule type="expression" dxfId="380" priority="471" stopIfTrue="1">
      <formula>$L104&lt;&gt;""</formula>
    </cfRule>
  </conditionalFormatting>
  <conditionalFormatting sqref="M115:N115">
    <cfRule type="expression" dxfId="379" priority="470" stopIfTrue="1">
      <formula>$L104&lt;&gt;""</formula>
    </cfRule>
  </conditionalFormatting>
  <conditionalFormatting sqref="O115">
    <cfRule type="expression" dxfId="378" priority="469" stopIfTrue="1">
      <formula>$L104&lt;&gt;""</formula>
    </cfRule>
  </conditionalFormatting>
  <conditionalFormatting sqref="L113:L115">
    <cfRule type="expression" dxfId="377" priority="464">
      <formula>$L104&lt;&gt;""</formula>
    </cfRule>
  </conditionalFormatting>
  <conditionalFormatting sqref="H134">
    <cfRule type="expression" dxfId="376" priority="463" stopIfTrue="1">
      <formula>$E120&lt;&gt;""</formula>
    </cfRule>
  </conditionalFormatting>
  <conditionalFormatting sqref="I134">
    <cfRule type="expression" dxfId="375" priority="462" stopIfTrue="1">
      <formula>$E120&lt;&gt;""</formula>
    </cfRule>
  </conditionalFormatting>
  <conditionalFormatting sqref="E134">
    <cfRule type="expression" dxfId="374" priority="461" stopIfTrue="1">
      <formula>$E120&lt;&gt;""</formula>
    </cfRule>
  </conditionalFormatting>
  <conditionalFormatting sqref="F134:G134">
    <cfRule type="expression" dxfId="373" priority="460" stopIfTrue="1">
      <formula>$E120&lt;&gt;""</formula>
    </cfRule>
  </conditionalFormatting>
  <conditionalFormatting sqref="E129">
    <cfRule type="expression" dxfId="372" priority="459" stopIfTrue="1">
      <formula>$E120&lt;&gt;""</formula>
    </cfRule>
  </conditionalFormatting>
  <conditionalFormatting sqref="I129">
    <cfRule type="expression" dxfId="371" priority="456" stopIfTrue="1">
      <formula>$E120&lt;&gt;""</formula>
    </cfRule>
  </conditionalFormatting>
  <conditionalFormatting sqref="H132">
    <cfRule type="expression" dxfId="370" priority="455" stopIfTrue="1">
      <formula>$E120&lt;&gt;""</formula>
    </cfRule>
  </conditionalFormatting>
  <conditionalFormatting sqref="E132">
    <cfRule type="expression" dxfId="369" priority="454" stopIfTrue="1">
      <formula>$E120&lt;&gt;""</formula>
    </cfRule>
  </conditionalFormatting>
  <conditionalFormatting sqref="F129:G129">
    <cfRule type="expression" dxfId="368" priority="453" stopIfTrue="1">
      <formula>$E120&lt;&gt;""</formula>
    </cfRule>
  </conditionalFormatting>
  <conditionalFormatting sqref="F130:G130">
    <cfRule type="expression" dxfId="367" priority="452" stopIfTrue="1">
      <formula>$E120&lt;&gt;""</formula>
    </cfRule>
  </conditionalFormatting>
  <conditionalFormatting sqref="F131:G131">
    <cfRule type="expression" dxfId="366" priority="451" stopIfTrue="1">
      <formula>$E120&lt;&gt;""</formula>
    </cfRule>
  </conditionalFormatting>
  <conditionalFormatting sqref="H131">
    <cfRule type="expression" dxfId="365" priority="450" stopIfTrue="1">
      <formula>$E120&lt;&gt;""</formula>
    </cfRule>
  </conditionalFormatting>
  <conditionalFormatting sqref="I130">
    <cfRule type="expression" dxfId="364" priority="448" stopIfTrue="1">
      <formula>$E120&lt;&gt;""</formula>
    </cfRule>
  </conditionalFormatting>
  <conditionalFormatting sqref="I131">
    <cfRule type="expression" dxfId="363" priority="447" stopIfTrue="1">
      <formula>$E120&lt;&gt;""</formula>
    </cfRule>
  </conditionalFormatting>
  <conditionalFormatting sqref="I132">
    <cfRule type="expression" dxfId="362" priority="446" stopIfTrue="1">
      <formula>$E120&lt;&gt;""</formula>
    </cfRule>
  </conditionalFormatting>
  <conditionalFormatting sqref="E129:E131">
    <cfRule type="expression" dxfId="361" priority="445">
      <formula>$E120&lt;&gt;""</formula>
    </cfRule>
  </conditionalFormatting>
  <conditionalFormatting sqref="O134">
    <cfRule type="expression" dxfId="360" priority="444" stopIfTrue="1">
      <formula>$L120&lt;&gt;""</formula>
    </cfRule>
  </conditionalFormatting>
  <conditionalFormatting sqref="P134">
    <cfRule type="expression" dxfId="359" priority="443" stopIfTrue="1">
      <formula>$L120&lt;&gt;""</formula>
    </cfRule>
  </conditionalFormatting>
  <conditionalFormatting sqref="L134">
    <cfRule type="expression" dxfId="358" priority="442" stopIfTrue="1">
      <formula>$L120&lt;&gt;""</formula>
    </cfRule>
  </conditionalFormatting>
  <conditionalFormatting sqref="M134:N134">
    <cfRule type="expression" dxfId="357" priority="441" stopIfTrue="1">
      <formula>$L120&lt;&gt;""</formula>
    </cfRule>
  </conditionalFormatting>
  <conditionalFormatting sqref="L129">
    <cfRule type="expression" dxfId="356" priority="440" stopIfTrue="1">
      <formula>$L120&lt;&gt;""</formula>
    </cfRule>
  </conditionalFormatting>
  <conditionalFormatting sqref="O132">
    <cfRule type="expression" dxfId="355" priority="437" stopIfTrue="1">
      <formula>$L120&lt;&gt;""</formula>
    </cfRule>
  </conditionalFormatting>
  <conditionalFormatting sqref="L132">
    <cfRule type="expression" dxfId="354" priority="436" stopIfTrue="1">
      <formula>$L120&lt;&gt;""</formula>
    </cfRule>
  </conditionalFormatting>
  <conditionalFormatting sqref="M129:N129">
    <cfRule type="expression" dxfId="353" priority="435" stopIfTrue="1">
      <formula>$L120&lt;&gt;""</formula>
    </cfRule>
  </conditionalFormatting>
  <conditionalFormatting sqref="M130:N130">
    <cfRule type="expression" dxfId="352" priority="434" stopIfTrue="1">
      <formula>$L120&lt;&gt;""</formula>
    </cfRule>
  </conditionalFormatting>
  <conditionalFormatting sqref="M131:N131">
    <cfRule type="expression" dxfId="351" priority="433" stopIfTrue="1">
      <formula>$L120&lt;&gt;""</formula>
    </cfRule>
  </conditionalFormatting>
  <conditionalFormatting sqref="O131">
    <cfRule type="expression" dxfId="350" priority="432" stopIfTrue="1">
      <formula>$L120&lt;&gt;""</formula>
    </cfRule>
  </conditionalFormatting>
  <conditionalFormatting sqref="L129:L131">
    <cfRule type="expression" dxfId="349" priority="427">
      <formula>$L120&lt;&gt;""</formula>
    </cfRule>
  </conditionalFormatting>
  <conditionalFormatting sqref="H150">
    <cfRule type="expression" dxfId="348" priority="426" stopIfTrue="1">
      <formula>$E136&lt;&gt;""</formula>
    </cfRule>
  </conditionalFormatting>
  <conditionalFormatting sqref="I150">
    <cfRule type="expression" dxfId="347" priority="425" stopIfTrue="1">
      <formula>$E136&lt;&gt;""</formula>
    </cfRule>
  </conditionalFormatting>
  <conditionalFormatting sqref="E150">
    <cfRule type="expression" dxfId="346" priority="424" stopIfTrue="1">
      <formula>$E136&lt;&gt;""</formula>
    </cfRule>
  </conditionalFormatting>
  <conditionalFormatting sqref="F150:G150">
    <cfRule type="expression" dxfId="345" priority="423" stopIfTrue="1">
      <formula>$E136&lt;&gt;""</formula>
    </cfRule>
  </conditionalFormatting>
  <conditionalFormatting sqref="E145">
    <cfRule type="expression" dxfId="344" priority="422" stopIfTrue="1">
      <formula>$E136&lt;&gt;""</formula>
    </cfRule>
  </conditionalFormatting>
  <conditionalFormatting sqref="I145">
    <cfRule type="expression" dxfId="343" priority="419" stopIfTrue="1">
      <formula>$E136&lt;&gt;""</formula>
    </cfRule>
  </conditionalFormatting>
  <conditionalFormatting sqref="H148">
    <cfRule type="expression" dxfId="342" priority="418" stopIfTrue="1">
      <formula>$E136&lt;&gt;""</formula>
    </cfRule>
  </conditionalFormatting>
  <conditionalFormatting sqref="E148">
    <cfRule type="expression" dxfId="341" priority="417" stopIfTrue="1">
      <formula>$E136&lt;&gt;""</formula>
    </cfRule>
  </conditionalFormatting>
  <conditionalFormatting sqref="F145:G145">
    <cfRule type="expression" dxfId="340" priority="416" stopIfTrue="1">
      <formula>$E136&lt;&gt;""</formula>
    </cfRule>
  </conditionalFormatting>
  <conditionalFormatting sqref="F146:G146">
    <cfRule type="expression" dxfId="339" priority="415" stopIfTrue="1">
      <formula>$E136&lt;&gt;""</formula>
    </cfRule>
  </conditionalFormatting>
  <conditionalFormatting sqref="F147:G147">
    <cfRule type="expression" dxfId="338" priority="414" stopIfTrue="1">
      <formula>$E136&lt;&gt;""</formula>
    </cfRule>
  </conditionalFormatting>
  <conditionalFormatting sqref="H147">
    <cfRule type="expression" dxfId="337" priority="413" stopIfTrue="1">
      <formula>$E136&lt;&gt;""</formula>
    </cfRule>
  </conditionalFormatting>
  <conditionalFormatting sqref="I146">
    <cfRule type="expression" dxfId="336" priority="411" stopIfTrue="1">
      <formula>$E136&lt;&gt;""</formula>
    </cfRule>
  </conditionalFormatting>
  <conditionalFormatting sqref="I147">
    <cfRule type="expression" dxfId="335" priority="410" stopIfTrue="1">
      <formula>$E136&lt;&gt;""</formula>
    </cfRule>
  </conditionalFormatting>
  <conditionalFormatting sqref="I148">
    <cfRule type="expression" dxfId="334" priority="409" stopIfTrue="1">
      <formula>$E136&lt;&gt;""</formula>
    </cfRule>
  </conditionalFormatting>
  <conditionalFormatting sqref="E145:E147">
    <cfRule type="expression" dxfId="333" priority="408">
      <formula>$E136&lt;&gt;""</formula>
    </cfRule>
  </conditionalFormatting>
  <conditionalFormatting sqref="O150">
    <cfRule type="expression" dxfId="332" priority="407" stopIfTrue="1">
      <formula>$L136&lt;&gt;""</formula>
    </cfRule>
  </conditionalFormatting>
  <conditionalFormatting sqref="P150">
    <cfRule type="expression" dxfId="331" priority="406" stopIfTrue="1">
      <formula>$L136&lt;&gt;""</formula>
    </cfRule>
  </conditionalFormatting>
  <conditionalFormatting sqref="L150">
    <cfRule type="expression" dxfId="330" priority="405" stopIfTrue="1">
      <formula>$L136&lt;&gt;""</formula>
    </cfRule>
  </conditionalFormatting>
  <conditionalFormatting sqref="M150:N150">
    <cfRule type="expression" dxfId="329" priority="404" stopIfTrue="1">
      <formula>$L136&lt;&gt;""</formula>
    </cfRule>
  </conditionalFormatting>
  <conditionalFormatting sqref="L145">
    <cfRule type="expression" dxfId="328" priority="403" stopIfTrue="1">
      <formula>$L136&lt;&gt;""</formula>
    </cfRule>
  </conditionalFormatting>
  <conditionalFormatting sqref="O148">
    <cfRule type="expression" dxfId="327" priority="400" stopIfTrue="1">
      <formula>$L136&lt;&gt;""</formula>
    </cfRule>
  </conditionalFormatting>
  <conditionalFormatting sqref="L148">
    <cfRule type="expression" dxfId="326" priority="399" stopIfTrue="1">
      <formula>$L136&lt;&gt;""</formula>
    </cfRule>
  </conditionalFormatting>
  <conditionalFormatting sqref="M145:N145">
    <cfRule type="expression" dxfId="325" priority="398" stopIfTrue="1">
      <formula>$L136&lt;&gt;""</formula>
    </cfRule>
  </conditionalFormatting>
  <conditionalFormatting sqref="M146:N146">
    <cfRule type="expression" dxfId="324" priority="397" stopIfTrue="1">
      <formula>$L136&lt;&gt;""</formula>
    </cfRule>
  </conditionalFormatting>
  <conditionalFormatting sqref="M147:N147">
    <cfRule type="expression" dxfId="323" priority="396" stopIfTrue="1">
      <formula>$L136&lt;&gt;""</formula>
    </cfRule>
  </conditionalFormatting>
  <conditionalFormatting sqref="O147">
    <cfRule type="expression" dxfId="322" priority="395" stopIfTrue="1">
      <formula>$L136&lt;&gt;""</formula>
    </cfRule>
  </conditionalFormatting>
  <conditionalFormatting sqref="L145:L147">
    <cfRule type="expression" dxfId="321" priority="390">
      <formula>$L136&lt;&gt;""</formula>
    </cfRule>
  </conditionalFormatting>
  <conditionalFormatting sqref="H166">
    <cfRule type="expression" dxfId="320" priority="389" stopIfTrue="1">
      <formula>$E152&lt;&gt;""</formula>
    </cfRule>
  </conditionalFormatting>
  <conditionalFormatting sqref="I166">
    <cfRule type="expression" dxfId="319" priority="388" stopIfTrue="1">
      <formula>$E152&lt;&gt;""</formula>
    </cfRule>
  </conditionalFormatting>
  <conditionalFormatting sqref="E166">
    <cfRule type="expression" dxfId="318" priority="387" stopIfTrue="1">
      <formula>$E152&lt;&gt;""</formula>
    </cfRule>
  </conditionalFormatting>
  <conditionalFormatting sqref="F166:G166">
    <cfRule type="expression" dxfId="317" priority="386" stopIfTrue="1">
      <formula>$E152&lt;&gt;""</formula>
    </cfRule>
  </conditionalFormatting>
  <conditionalFormatting sqref="E161">
    <cfRule type="expression" dxfId="316" priority="385" stopIfTrue="1">
      <formula>$E152&lt;&gt;""</formula>
    </cfRule>
  </conditionalFormatting>
  <conditionalFormatting sqref="I161">
    <cfRule type="expression" dxfId="315" priority="382" stopIfTrue="1">
      <formula>$E152&lt;&gt;""</formula>
    </cfRule>
  </conditionalFormatting>
  <conditionalFormatting sqref="H164">
    <cfRule type="expression" dxfId="314" priority="381" stopIfTrue="1">
      <formula>$E152&lt;&gt;""</formula>
    </cfRule>
  </conditionalFormatting>
  <conditionalFormatting sqref="E164">
    <cfRule type="expression" dxfId="313" priority="380" stopIfTrue="1">
      <formula>$E152&lt;&gt;""</formula>
    </cfRule>
  </conditionalFormatting>
  <conditionalFormatting sqref="F161:G161">
    <cfRule type="expression" dxfId="312" priority="379" stopIfTrue="1">
      <formula>$E152&lt;&gt;""</formula>
    </cfRule>
  </conditionalFormatting>
  <conditionalFormatting sqref="F162:G162">
    <cfRule type="expression" dxfId="311" priority="378" stopIfTrue="1">
      <formula>$E152&lt;&gt;""</formula>
    </cfRule>
  </conditionalFormatting>
  <conditionalFormatting sqref="F163:G163">
    <cfRule type="expression" dxfId="310" priority="377" stopIfTrue="1">
      <formula>$E152&lt;&gt;""</formula>
    </cfRule>
  </conditionalFormatting>
  <conditionalFormatting sqref="H163">
    <cfRule type="expression" dxfId="309" priority="376" stopIfTrue="1">
      <formula>$E152&lt;&gt;""</formula>
    </cfRule>
  </conditionalFormatting>
  <conditionalFormatting sqref="I162">
    <cfRule type="expression" dxfId="308" priority="374" stopIfTrue="1">
      <formula>$E152&lt;&gt;""</formula>
    </cfRule>
  </conditionalFormatting>
  <conditionalFormatting sqref="I163">
    <cfRule type="expression" dxfId="307" priority="373" stopIfTrue="1">
      <formula>$E152&lt;&gt;""</formula>
    </cfRule>
  </conditionalFormatting>
  <conditionalFormatting sqref="I164">
    <cfRule type="expression" dxfId="306" priority="372" stopIfTrue="1">
      <formula>$E152&lt;&gt;""</formula>
    </cfRule>
  </conditionalFormatting>
  <conditionalFormatting sqref="E161:E163">
    <cfRule type="expression" dxfId="305" priority="371">
      <formula>$E152&lt;&gt;""</formula>
    </cfRule>
  </conditionalFormatting>
  <conditionalFormatting sqref="O166">
    <cfRule type="expression" dxfId="304" priority="370" stopIfTrue="1">
      <formula>$L152&lt;&gt;""</formula>
    </cfRule>
  </conditionalFormatting>
  <conditionalFormatting sqref="P166">
    <cfRule type="expression" dxfId="303" priority="369" stopIfTrue="1">
      <formula>$L152&lt;&gt;""</formula>
    </cfRule>
  </conditionalFormatting>
  <conditionalFormatting sqref="L166">
    <cfRule type="expression" dxfId="302" priority="368" stopIfTrue="1">
      <formula>$L152&lt;&gt;""</formula>
    </cfRule>
  </conditionalFormatting>
  <conditionalFormatting sqref="M166:N166">
    <cfRule type="expression" dxfId="301" priority="367" stopIfTrue="1">
      <formula>$L152&lt;&gt;""</formula>
    </cfRule>
  </conditionalFormatting>
  <conditionalFormatting sqref="L161">
    <cfRule type="expression" dxfId="300" priority="366" stopIfTrue="1">
      <formula>$L152&lt;&gt;""</formula>
    </cfRule>
  </conditionalFormatting>
  <conditionalFormatting sqref="O164">
    <cfRule type="expression" dxfId="299" priority="363" stopIfTrue="1">
      <formula>$L152&lt;&gt;""</formula>
    </cfRule>
  </conditionalFormatting>
  <conditionalFormatting sqref="L164">
    <cfRule type="expression" dxfId="298" priority="362" stopIfTrue="1">
      <formula>$L152&lt;&gt;""</formula>
    </cfRule>
  </conditionalFormatting>
  <conditionalFormatting sqref="M161:N161">
    <cfRule type="expression" dxfId="297" priority="361" stopIfTrue="1">
      <formula>$L152&lt;&gt;""</formula>
    </cfRule>
  </conditionalFormatting>
  <conditionalFormatting sqref="M162:N162">
    <cfRule type="expression" dxfId="296" priority="360" stopIfTrue="1">
      <formula>$L152&lt;&gt;""</formula>
    </cfRule>
  </conditionalFormatting>
  <conditionalFormatting sqref="M163:N163">
    <cfRule type="expression" dxfId="295" priority="359" stopIfTrue="1">
      <formula>$L152&lt;&gt;""</formula>
    </cfRule>
  </conditionalFormatting>
  <conditionalFormatting sqref="O163">
    <cfRule type="expression" dxfId="294" priority="358" stopIfTrue="1">
      <formula>$L152&lt;&gt;""</formula>
    </cfRule>
  </conditionalFormatting>
  <conditionalFormatting sqref="L161:L163">
    <cfRule type="expression" dxfId="293" priority="353">
      <formula>$L152&lt;&gt;""</formula>
    </cfRule>
  </conditionalFormatting>
  <conditionalFormatting sqref="H182">
    <cfRule type="expression" dxfId="292" priority="352" stopIfTrue="1">
      <formula>$E168&lt;&gt;""</formula>
    </cfRule>
  </conditionalFormatting>
  <conditionalFormatting sqref="I182">
    <cfRule type="expression" dxfId="291" priority="351" stopIfTrue="1">
      <formula>$E168&lt;&gt;""</formula>
    </cfRule>
  </conditionalFormatting>
  <conditionalFormatting sqref="E182">
    <cfRule type="expression" dxfId="290" priority="350" stopIfTrue="1">
      <formula>$E168&lt;&gt;""</formula>
    </cfRule>
  </conditionalFormatting>
  <conditionalFormatting sqref="F182:G182">
    <cfRule type="expression" dxfId="289" priority="349" stopIfTrue="1">
      <formula>$E168&lt;&gt;""</formula>
    </cfRule>
  </conditionalFormatting>
  <conditionalFormatting sqref="E177">
    <cfRule type="expression" dxfId="288" priority="348" stopIfTrue="1">
      <formula>$E168&lt;&gt;""</formula>
    </cfRule>
  </conditionalFormatting>
  <conditionalFormatting sqref="I177">
    <cfRule type="expression" dxfId="287" priority="345" stopIfTrue="1">
      <formula>$E168&lt;&gt;""</formula>
    </cfRule>
  </conditionalFormatting>
  <conditionalFormatting sqref="H180">
    <cfRule type="expression" dxfId="286" priority="344" stopIfTrue="1">
      <formula>$E168&lt;&gt;""</formula>
    </cfRule>
  </conditionalFormatting>
  <conditionalFormatting sqref="E180">
    <cfRule type="expression" dxfId="285" priority="343" stopIfTrue="1">
      <formula>$E168&lt;&gt;""</formula>
    </cfRule>
  </conditionalFormatting>
  <conditionalFormatting sqref="F177:G177">
    <cfRule type="expression" dxfId="284" priority="342" stopIfTrue="1">
      <formula>$E168&lt;&gt;""</formula>
    </cfRule>
  </conditionalFormatting>
  <conditionalFormatting sqref="F178:G178">
    <cfRule type="expression" dxfId="283" priority="341" stopIfTrue="1">
      <formula>$E168&lt;&gt;""</formula>
    </cfRule>
  </conditionalFormatting>
  <conditionalFormatting sqref="F179:G179">
    <cfRule type="expression" dxfId="282" priority="340" stopIfTrue="1">
      <formula>$E168&lt;&gt;""</formula>
    </cfRule>
  </conditionalFormatting>
  <conditionalFormatting sqref="H179">
    <cfRule type="expression" dxfId="281" priority="339" stopIfTrue="1">
      <formula>$E168&lt;&gt;""</formula>
    </cfRule>
  </conditionalFormatting>
  <conditionalFormatting sqref="I178">
    <cfRule type="expression" dxfId="280" priority="337" stopIfTrue="1">
      <formula>$E168&lt;&gt;""</formula>
    </cfRule>
  </conditionalFormatting>
  <conditionalFormatting sqref="I179">
    <cfRule type="expression" dxfId="279" priority="336" stopIfTrue="1">
      <formula>$E168&lt;&gt;""</formula>
    </cfRule>
  </conditionalFormatting>
  <conditionalFormatting sqref="I180">
    <cfRule type="expression" dxfId="278" priority="335" stopIfTrue="1">
      <formula>$E168&lt;&gt;""</formula>
    </cfRule>
  </conditionalFormatting>
  <conditionalFormatting sqref="E177:E179">
    <cfRule type="expression" dxfId="277" priority="334">
      <formula>$E168&lt;&gt;""</formula>
    </cfRule>
  </conditionalFormatting>
  <conditionalFormatting sqref="O182">
    <cfRule type="expression" dxfId="276" priority="333" stopIfTrue="1">
      <formula>$L168&lt;&gt;""</formula>
    </cfRule>
  </conditionalFormatting>
  <conditionalFormatting sqref="P182">
    <cfRule type="expression" dxfId="275" priority="332" stopIfTrue="1">
      <formula>$L168&lt;&gt;""</formula>
    </cfRule>
  </conditionalFormatting>
  <conditionalFormatting sqref="L182">
    <cfRule type="expression" dxfId="274" priority="331" stopIfTrue="1">
      <formula>$L168&lt;&gt;""</formula>
    </cfRule>
  </conditionalFormatting>
  <conditionalFormatting sqref="M182:N182">
    <cfRule type="expression" dxfId="273" priority="330" stopIfTrue="1">
      <formula>$L168&lt;&gt;""</formula>
    </cfRule>
  </conditionalFormatting>
  <conditionalFormatting sqref="L177">
    <cfRule type="expression" dxfId="272" priority="329" stopIfTrue="1">
      <formula>$L168&lt;&gt;""</formula>
    </cfRule>
  </conditionalFormatting>
  <conditionalFormatting sqref="O180">
    <cfRule type="expression" dxfId="271" priority="326" stopIfTrue="1">
      <formula>$L168&lt;&gt;""</formula>
    </cfRule>
  </conditionalFormatting>
  <conditionalFormatting sqref="L180">
    <cfRule type="expression" dxfId="270" priority="325" stopIfTrue="1">
      <formula>$L168&lt;&gt;""</formula>
    </cfRule>
  </conditionalFormatting>
  <conditionalFormatting sqref="M177:N177">
    <cfRule type="expression" dxfId="269" priority="324" stopIfTrue="1">
      <formula>$L168&lt;&gt;""</formula>
    </cfRule>
  </conditionalFormatting>
  <conditionalFormatting sqref="M178:N178">
    <cfRule type="expression" dxfId="268" priority="323" stopIfTrue="1">
      <formula>$L168&lt;&gt;""</formula>
    </cfRule>
  </conditionalFormatting>
  <conditionalFormatting sqref="M179:N179">
    <cfRule type="expression" dxfId="267" priority="322" stopIfTrue="1">
      <formula>$L168&lt;&gt;""</formula>
    </cfRule>
  </conditionalFormatting>
  <conditionalFormatting sqref="O179">
    <cfRule type="expression" dxfId="266" priority="321" stopIfTrue="1">
      <formula>$L168&lt;&gt;""</formula>
    </cfRule>
  </conditionalFormatting>
  <conditionalFormatting sqref="L177:L179">
    <cfRule type="expression" dxfId="265" priority="316">
      <formula>$L168&lt;&gt;""</formula>
    </cfRule>
  </conditionalFormatting>
  <conditionalFormatting sqref="H198">
    <cfRule type="expression" dxfId="264" priority="315" stopIfTrue="1">
      <formula>$E184&lt;&gt;""</formula>
    </cfRule>
  </conditionalFormatting>
  <conditionalFormatting sqref="I198">
    <cfRule type="expression" dxfId="263" priority="314" stopIfTrue="1">
      <formula>$E184&lt;&gt;""</formula>
    </cfRule>
  </conditionalFormatting>
  <conditionalFormatting sqref="E198">
    <cfRule type="expression" dxfId="262" priority="313" stopIfTrue="1">
      <formula>$E184&lt;&gt;""</formula>
    </cfRule>
  </conditionalFormatting>
  <conditionalFormatting sqref="F198:G198">
    <cfRule type="expression" dxfId="261" priority="312" stopIfTrue="1">
      <formula>$E184&lt;&gt;""</formula>
    </cfRule>
  </conditionalFormatting>
  <conditionalFormatting sqref="E193">
    <cfRule type="expression" dxfId="260" priority="311" stopIfTrue="1">
      <formula>$E184&lt;&gt;""</formula>
    </cfRule>
  </conditionalFormatting>
  <conditionalFormatting sqref="I193">
    <cfRule type="expression" dxfId="259" priority="308" stopIfTrue="1">
      <formula>$E184&lt;&gt;""</formula>
    </cfRule>
  </conditionalFormatting>
  <conditionalFormatting sqref="H196">
    <cfRule type="expression" dxfId="258" priority="307" stopIfTrue="1">
      <formula>$E184&lt;&gt;""</formula>
    </cfRule>
  </conditionalFormatting>
  <conditionalFormatting sqref="E196">
    <cfRule type="expression" dxfId="257" priority="306" stopIfTrue="1">
      <formula>$E184&lt;&gt;""</formula>
    </cfRule>
  </conditionalFormatting>
  <conditionalFormatting sqref="F193:G193">
    <cfRule type="expression" dxfId="256" priority="305" stopIfTrue="1">
      <formula>$E184&lt;&gt;""</formula>
    </cfRule>
  </conditionalFormatting>
  <conditionalFormatting sqref="F194:G194">
    <cfRule type="expression" dxfId="255" priority="304" stopIfTrue="1">
      <formula>$E184&lt;&gt;""</formula>
    </cfRule>
  </conditionalFormatting>
  <conditionalFormatting sqref="F195:G195">
    <cfRule type="expression" dxfId="254" priority="303" stopIfTrue="1">
      <formula>$E184&lt;&gt;""</formula>
    </cfRule>
  </conditionalFormatting>
  <conditionalFormatting sqref="H195">
    <cfRule type="expression" dxfId="253" priority="302" stopIfTrue="1">
      <formula>$E184&lt;&gt;""</formula>
    </cfRule>
  </conditionalFormatting>
  <conditionalFormatting sqref="I194">
    <cfRule type="expression" dxfId="252" priority="300" stopIfTrue="1">
      <formula>$E184&lt;&gt;""</formula>
    </cfRule>
  </conditionalFormatting>
  <conditionalFormatting sqref="I195">
    <cfRule type="expression" dxfId="251" priority="299" stopIfTrue="1">
      <formula>$E184&lt;&gt;""</formula>
    </cfRule>
  </conditionalFormatting>
  <conditionalFormatting sqref="I196">
    <cfRule type="expression" dxfId="250" priority="298" stopIfTrue="1">
      <formula>$E184&lt;&gt;""</formula>
    </cfRule>
  </conditionalFormatting>
  <conditionalFormatting sqref="E193:E195">
    <cfRule type="expression" dxfId="249" priority="297">
      <formula>$E184&lt;&gt;""</formula>
    </cfRule>
  </conditionalFormatting>
  <conditionalFormatting sqref="O198">
    <cfRule type="expression" dxfId="248" priority="296" stopIfTrue="1">
      <formula>$L184&lt;&gt;""</formula>
    </cfRule>
  </conditionalFormatting>
  <conditionalFormatting sqref="P198">
    <cfRule type="expression" dxfId="247" priority="295" stopIfTrue="1">
      <formula>$L184&lt;&gt;""</formula>
    </cfRule>
  </conditionalFormatting>
  <conditionalFormatting sqref="L198">
    <cfRule type="expression" dxfId="246" priority="294" stopIfTrue="1">
      <formula>$L184&lt;&gt;""</formula>
    </cfRule>
  </conditionalFormatting>
  <conditionalFormatting sqref="M198:N198">
    <cfRule type="expression" dxfId="245" priority="293" stopIfTrue="1">
      <formula>$L184&lt;&gt;""</formula>
    </cfRule>
  </conditionalFormatting>
  <conditionalFormatting sqref="L193">
    <cfRule type="expression" dxfId="244" priority="292" stopIfTrue="1">
      <formula>$L184&lt;&gt;""</formula>
    </cfRule>
  </conditionalFormatting>
  <conditionalFormatting sqref="O196">
    <cfRule type="expression" dxfId="243" priority="289" stopIfTrue="1">
      <formula>$L184&lt;&gt;""</formula>
    </cfRule>
  </conditionalFormatting>
  <conditionalFormatting sqref="L196">
    <cfRule type="expression" dxfId="242" priority="288" stopIfTrue="1">
      <formula>$L184&lt;&gt;""</formula>
    </cfRule>
  </conditionalFormatting>
  <conditionalFormatting sqref="M193:N193">
    <cfRule type="expression" dxfId="241" priority="287" stopIfTrue="1">
      <formula>$L184&lt;&gt;""</formula>
    </cfRule>
  </conditionalFormatting>
  <conditionalFormatting sqref="M194:N194">
    <cfRule type="expression" dxfId="240" priority="286" stopIfTrue="1">
      <formula>$L184&lt;&gt;""</formula>
    </cfRule>
  </conditionalFormatting>
  <conditionalFormatting sqref="M195:N195">
    <cfRule type="expression" dxfId="239" priority="285" stopIfTrue="1">
      <formula>$L184&lt;&gt;""</formula>
    </cfRule>
  </conditionalFormatting>
  <conditionalFormatting sqref="O195">
    <cfRule type="expression" dxfId="238" priority="284" stopIfTrue="1">
      <formula>$L184&lt;&gt;""</formula>
    </cfRule>
  </conditionalFormatting>
  <conditionalFormatting sqref="L193:L195">
    <cfRule type="expression" dxfId="237" priority="279">
      <formula>$L184&lt;&gt;""</formula>
    </cfRule>
  </conditionalFormatting>
  <conditionalFormatting sqref="P97">
    <cfRule type="expression" dxfId="236" priority="277" stopIfTrue="1">
      <formula>$L88&lt;&gt;""</formula>
    </cfRule>
  </conditionalFormatting>
  <conditionalFormatting sqref="P98">
    <cfRule type="expression" dxfId="235" priority="276" stopIfTrue="1">
      <formula>$L88&lt;&gt;""</formula>
    </cfRule>
  </conditionalFormatting>
  <conditionalFormatting sqref="P100">
    <cfRule type="expression" dxfId="234" priority="275" stopIfTrue="1">
      <formula>$L88&lt;&gt;""</formula>
    </cfRule>
  </conditionalFormatting>
  <conditionalFormatting sqref="P99">
    <cfRule type="expression" dxfId="233" priority="274" stopIfTrue="1">
      <formula>$L88&lt;&gt;""</formula>
    </cfRule>
  </conditionalFormatting>
  <conditionalFormatting sqref="P113">
    <cfRule type="expression" dxfId="232" priority="273" stopIfTrue="1">
      <formula>$L104&lt;&gt;""</formula>
    </cfRule>
  </conditionalFormatting>
  <conditionalFormatting sqref="P114">
    <cfRule type="expression" dxfId="231" priority="272" stopIfTrue="1">
      <formula>$L104&lt;&gt;""</formula>
    </cfRule>
  </conditionalFormatting>
  <conditionalFormatting sqref="P116">
    <cfRule type="expression" dxfId="230" priority="271" stopIfTrue="1">
      <formula>$L104&lt;&gt;""</formula>
    </cfRule>
  </conditionalFormatting>
  <conditionalFormatting sqref="P115">
    <cfRule type="expression" dxfId="229" priority="270" stopIfTrue="1">
      <formula>$L104&lt;&gt;""</formula>
    </cfRule>
  </conditionalFormatting>
  <conditionalFormatting sqref="P129">
    <cfRule type="expression" dxfId="228" priority="269" stopIfTrue="1">
      <formula>$L120&lt;&gt;""</formula>
    </cfRule>
  </conditionalFormatting>
  <conditionalFormatting sqref="P130">
    <cfRule type="expression" dxfId="227" priority="268" stopIfTrue="1">
      <formula>$L120&lt;&gt;""</formula>
    </cfRule>
  </conditionalFormatting>
  <conditionalFormatting sqref="P132">
    <cfRule type="expression" dxfId="226" priority="267" stopIfTrue="1">
      <formula>$L120&lt;&gt;""</formula>
    </cfRule>
  </conditionalFormatting>
  <conditionalFormatting sqref="P131">
    <cfRule type="expression" dxfId="225" priority="266" stopIfTrue="1">
      <formula>$L120&lt;&gt;""</formula>
    </cfRule>
  </conditionalFormatting>
  <conditionalFormatting sqref="P195">
    <cfRule type="expression" dxfId="224" priority="250" stopIfTrue="1">
      <formula>$L184&lt;&gt;""</formula>
    </cfRule>
  </conditionalFormatting>
  <conditionalFormatting sqref="P145">
    <cfRule type="expression" dxfId="223" priority="265" stopIfTrue="1">
      <formula>$L136&lt;&gt;""</formula>
    </cfRule>
  </conditionalFormatting>
  <conditionalFormatting sqref="P146">
    <cfRule type="expression" dxfId="222" priority="264" stopIfTrue="1">
      <formula>$L136&lt;&gt;""</formula>
    </cfRule>
  </conditionalFormatting>
  <conditionalFormatting sqref="P148">
    <cfRule type="expression" dxfId="221" priority="263" stopIfTrue="1">
      <formula>$L136&lt;&gt;""</formula>
    </cfRule>
  </conditionalFormatting>
  <conditionalFormatting sqref="P147">
    <cfRule type="expression" dxfId="220" priority="262" stopIfTrue="1">
      <formula>$L136&lt;&gt;""</formula>
    </cfRule>
  </conditionalFormatting>
  <conditionalFormatting sqref="P161">
    <cfRule type="expression" dxfId="219" priority="261" stopIfTrue="1">
      <formula>$L152&lt;&gt;""</formula>
    </cfRule>
  </conditionalFormatting>
  <conditionalFormatting sqref="P162">
    <cfRule type="expression" dxfId="218" priority="260" stopIfTrue="1">
      <formula>$L152&lt;&gt;""</formula>
    </cfRule>
  </conditionalFormatting>
  <conditionalFormatting sqref="P164">
    <cfRule type="expression" dxfId="217" priority="259" stopIfTrue="1">
      <formula>$L152&lt;&gt;""</formula>
    </cfRule>
  </conditionalFormatting>
  <conditionalFormatting sqref="P163">
    <cfRule type="expression" dxfId="216" priority="258" stopIfTrue="1">
      <formula>$L152&lt;&gt;""</formula>
    </cfRule>
  </conditionalFormatting>
  <conditionalFormatting sqref="P177">
    <cfRule type="expression" dxfId="215" priority="257" stopIfTrue="1">
      <formula>$L168&lt;&gt;""</formula>
    </cfRule>
  </conditionalFormatting>
  <conditionalFormatting sqref="P178">
    <cfRule type="expression" dxfId="214" priority="256" stopIfTrue="1">
      <formula>$L168&lt;&gt;""</formula>
    </cfRule>
  </conditionalFormatting>
  <conditionalFormatting sqref="P180">
    <cfRule type="expression" dxfId="213" priority="255" stopIfTrue="1">
      <formula>$L168&lt;&gt;""</formula>
    </cfRule>
  </conditionalFormatting>
  <conditionalFormatting sqref="P179">
    <cfRule type="expression" dxfId="212" priority="254" stopIfTrue="1">
      <formula>$L168&lt;&gt;""</formula>
    </cfRule>
  </conditionalFormatting>
  <conditionalFormatting sqref="P211">
    <cfRule type="expression" dxfId="211" priority="213" stopIfTrue="1">
      <formula>$L200&lt;&gt;""</formula>
    </cfRule>
  </conditionalFormatting>
  <conditionalFormatting sqref="P193">
    <cfRule type="expression" dxfId="210" priority="253" stopIfTrue="1">
      <formula>$L184&lt;&gt;""</formula>
    </cfRule>
  </conditionalFormatting>
  <conditionalFormatting sqref="P194">
    <cfRule type="expression" dxfId="209" priority="252" stopIfTrue="1">
      <formula>$L184&lt;&gt;""</formula>
    </cfRule>
  </conditionalFormatting>
  <conditionalFormatting sqref="P196">
    <cfRule type="expression" dxfId="208" priority="251" stopIfTrue="1">
      <formula>$L184&lt;&gt;""</formula>
    </cfRule>
  </conditionalFormatting>
  <conditionalFormatting sqref="P227">
    <cfRule type="expression" dxfId="207" priority="176" stopIfTrue="1">
      <formula>$L216&lt;&gt;""</formula>
    </cfRule>
  </conditionalFormatting>
  <conditionalFormatting sqref="H214">
    <cfRule type="expression" dxfId="206" priority="249" stopIfTrue="1">
      <formula>$E200&lt;&gt;""</formula>
    </cfRule>
  </conditionalFormatting>
  <conditionalFormatting sqref="I214">
    <cfRule type="expression" dxfId="205" priority="248" stopIfTrue="1">
      <formula>$E200&lt;&gt;""</formula>
    </cfRule>
  </conditionalFormatting>
  <conditionalFormatting sqref="E214">
    <cfRule type="expression" dxfId="204" priority="247" stopIfTrue="1">
      <formula>$E200&lt;&gt;""</formula>
    </cfRule>
  </conditionalFormatting>
  <conditionalFormatting sqref="F214:G214">
    <cfRule type="expression" dxfId="203" priority="246" stopIfTrue="1">
      <formula>$E200&lt;&gt;""</formula>
    </cfRule>
  </conditionalFormatting>
  <conditionalFormatting sqref="E209">
    <cfRule type="expression" dxfId="202" priority="245" stopIfTrue="1">
      <formula>$E200&lt;&gt;""</formula>
    </cfRule>
  </conditionalFormatting>
  <conditionalFormatting sqref="I209">
    <cfRule type="expression" dxfId="201" priority="242" stopIfTrue="1">
      <formula>$E200&lt;&gt;""</formula>
    </cfRule>
  </conditionalFormatting>
  <conditionalFormatting sqref="H212">
    <cfRule type="expression" dxfId="200" priority="241" stopIfTrue="1">
      <formula>$E200&lt;&gt;""</formula>
    </cfRule>
  </conditionalFormatting>
  <conditionalFormatting sqref="E212">
    <cfRule type="expression" dxfId="199" priority="240" stopIfTrue="1">
      <formula>$E200&lt;&gt;""</formula>
    </cfRule>
  </conditionalFormatting>
  <conditionalFormatting sqref="F209:G209">
    <cfRule type="expression" dxfId="198" priority="239" stopIfTrue="1">
      <formula>$E200&lt;&gt;""</formula>
    </cfRule>
  </conditionalFormatting>
  <conditionalFormatting sqref="F210:G210">
    <cfRule type="expression" dxfId="197" priority="238" stopIfTrue="1">
      <formula>$E200&lt;&gt;""</formula>
    </cfRule>
  </conditionalFormatting>
  <conditionalFormatting sqref="F211:G211">
    <cfRule type="expression" dxfId="196" priority="237" stopIfTrue="1">
      <formula>$E200&lt;&gt;""</formula>
    </cfRule>
  </conditionalFormatting>
  <conditionalFormatting sqref="H211">
    <cfRule type="expression" dxfId="195" priority="236" stopIfTrue="1">
      <formula>$E200&lt;&gt;""</formula>
    </cfRule>
  </conditionalFormatting>
  <conditionalFormatting sqref="I210">
    <cfRule type="expression" dxfId="194" priority="234" stopIfTrue="1">
      <formula>$E200&lt;&gt;""</formula>
    </cfRule>
  </conditionalFormatting>
  <conditionalFormatting sqref="I211">
    <cfRule type="expression" dxfId="193" priority="233" stopIfTrue="1">
      <formula>$E200&lt;&gt;""</formula>
    </cfRule>
  </conditionalFormatting>
  <conditionalFormatting sqref="I212">
    <cfRule type="expression" dxfId="192" priority="232" stopIfTrue="1">
      <formula>$E200&lt;&gt;""</formula>
    </cfRule>
  </conditionalFormatting>
  <conditionalFormatting sqref="E209:E211">
    <cfRule type="expression" dxfId="191" priority="231">
      <formula>$E200&lt;&gt;""</formula>
    </cfRule>
  </conditionalFormatting>
  <conditionalFormatting sqref="O214">
    <cfRule type="expression" dxfId="190" priority="230" stopIfTrue="1">
      <formula>$L200&lt;&gt;""</formula>
    </cfRule>
  </conditionalFormatting>
  <conditionalFormatting sqref="P214">
    <cfRule type="expression" dxfId="189" priority="229" stopIfTrue="1">
      <formula>$L200&lt;&gt;""</formula>
    </cfRule>
  </conditionalFormatting>
  <conditionalFormatting sqref="L214">
    <cfRule type="expression" dxfId="188" priority="228" stopIfTrue="1">
      <formula>$L200&lt;&gt;""</formula>
    </cfRule>
  </conditionalFormatting>
  <conditionalFormatting sqref="M214:N214">
    <cfRule type="expression" dxfId="187" priority="227" stopIfTrue="1">
      <formula>$L200&lt;&gt;""</formula>
    </cfRule>
  </conditionalFormatting>
  <conditionalFormatting sqref="L209">
    <cfRule type="expression" dxfId="186" priority="226" stopIfTrue="1">
      <formula>$L200&lt;&gt;""</formula>
    </cfRule>
  </conditionalFormatting>
  <conditionalFormatting sqref="O212">
    <cfRule type="expression" dxfId="185" priority="224" stopIfTrue="1">
      <formula>$L200&lt;&gt;""</formula>
    </cfRule>
  </conditionalFormatting>
  <conditionalFormatting sqref="L212">
    <cfRule type="expression" dxfId="184" priority="223" stopIfTrue="1">
      <formula>$L200&lt;&gt;""</formula>
    </cfRule>
  </conditionalFormatting>
  <conditionalFormatting sqref="M209:N209">
    <cfRule type="expression" dxfId="183" priority="222" stopIfTrue="1">
      <formula>$L200&lt;&gt;""</formula>
    </cfRule>
  </conditionalFormatting>
  <conditionalFormatting sqref="M210:N210">
    <cfRule type="expression" dxfId="182" priority="221" stopIfTrue="1">
      <formula>$L200&lt;&gt;""</formula>
    </cfRule>
  </conditionalFormatting>
  <conditionalFormatting sqref="M211:N211">
    <cfRule type="expression" dxfId="181" priority="220" stopIfTrue="1">
      <formula>$L200&lt;&gt;""</formula>
    </cfRule>
  </conditionalFormatting>
  <conditionalFormatting sqref="O211">
    <cfRule type="expression" dxfId="180" priority="219" stopIfTrue="1">
      <formula>$L200&lt;&gt;""</formula>
    </cfRule>
  </conditionalFormatting>
  <conditionalFormatting sqref="L209:L211">
    <cfRule type="expression" dxfId="179" priority="217">
      <formula>$L200&lt;&gt;""</formula>
    </cfRule>
  </conditionalFormatting>
  <conditionalFormatting sqref="P243">
    <cfRule type="expression" dxfId="178" priority="139" stopIfTrue="1">
      <formula>$L232&lt;&gt;""</formula>
    </cfRule>
  </conditionalFormatting>
  <conditionalFormatting sqref="P209">
    <cfRule type="expression" dxfId="177" priority="216" stopIfTrue="1">
      <formula>$L200&lt;&gt;""</formula>
    </cfRule>
  </conditionalFormatting>
  <conditionalFormatting sqref="P210">
    <cfRule type="expression" dxfId="176" priority="215" stopIfTrue="1">
      <formula>$L200&lt;&gt;""</formula>
    </cfRule>
  </conditionalFormatting>
  <conditionalFormatting sqref="P212">
    <cfRule type="expression" dxfId="175" priority="214" stopIfTrue="1">
      <formula>$L200&lt;&gt;""</formula>
    </cfRule>
  </conditionalFormatting>
  <conditionalFormatting sqref="H230">
    <cfRule type="expression" dxfId="174" priority="212" stopIfTrue="1">
      <formula>$E216&lt;&gt;""</formula>
    </cfRule>
  </conditionalFormatting>
  <conditionalFormatting sqref="I230">
    <cfRule type="expression" dxfId="173" priority="211" stopIfTrue="1">
      <formula>$E216&lt;&gt;""</formula>
    </cfRule>
  </conditionalFormatting>
  <conditionalFormatting sqref="E230">
    <cfRule type="expression" dxfId="172" priority="210" stopIfTrue="1">
      <formula>$E216&lt;&gt;""</formula>
    </cfRule>
  </conditionalFormatting>
  <conditionalFormatting sqref="F230:G230">
    <cfRule type="expression" dxfId="171" priority="209" stopIfTrue="1">
      <formula>$E216&lt;&gt;""</formula>
    </cfRule>
  </conditionalFormatting>
  <conditionalFormatting sqref="E225">
    <cfRule type="expression" dxfId="170" priority="208" stopIfTrue="1">
      <formula>$E216&lt;&gt;""</formula>
    </cfRule>
  </conditionalFormatting>
  <conditionalFormatting sqref="I225">
    <cfRule type="expression" dxfId="169" priority="205" stopIfTrue="1">
      <formula>$E216&lt;&gt;""</formula>
    </cfRule>
  </conditionalFormatting>
  <conditionalFormatting sqref="H228">
    <cfRule type="expression" dxfId="168" priority="204" stopIfTrue="1">
      <formula>$E216&lt;&gt;""</formula>
    </cfRule>
  </conditionalFormatting>
  <conditionalFormatting sqref="E228">
    <cfRule type="expression" dxfId="167" priority="203" stopIfTrue="1">
      <formula>$E216&lt;&gt;""</formula>
    </cfRule>
  </conditionalFormatting>
  <conditionalFormatting sqref="F225:G225">
    <cfRule type="expression" dxfId="166" priority="202" stopIfTrue="1">
      <formula>$E216&lt;&gt;""</formula>
    </cfRule>
  </conditionalFormatting>
  <conditionalFormatting sqref="F226:G226">
    <cfRule type="expression" dxfId="165" priority="201" stopIfTrue="1">
      <formula>$E216&lt;&gt;""</formula>
    </cfRule>
  </conditionalFormatting>
  <conditionalFormatting sqref="F227:G227">
    <cfRule type="expression" dxfId="164" priority="200" stopIfTrue="1">
      <formula>$E216&lt;&gt;""</formula>
    </cfRule>
  </conditionalFormatting>
  <conditionalFormatting sqref="H227">
    <cfRule type="expression" dxfId="163" priority="199" stopIfTrue="1">
      <formula>$E216&lt;&gt;""</formula>
    </cfRule>
  </conditionalFormatting>
  <conditionalFormatting sqref="I226">
    <cfRule type="expression" dxfId="162" priority="197" stopIfTrue="1">
      <formula>$E216&lt;&gt;""</formula>
    </cfRule>
  </conditionalFormatting>
  <conditionalFormatting sqref="I227">
    <cfRule type="expression" dxfId="161" priority="196" stopIfTrue="1">
      <formula>$E216&lt;&gt;""</formula>
    </cfRule>
  </conditionalFormatting>
  <conditionalFormatting sqref="I228">
    <cfRule type="expression" dxfId="160" priority="195" stopIfTrue="1">
      <formula>$E216&lt;&gt;""</formula>
    </cfRule>
  </conditionalFormatting>
  <conditionalFormatting sqref="E225:E227">
    <cfRule type="expression" dxfId="159" priority="194">
      <formula>$E216&lt;&gt;""</formula>
    </cfRule>
  </conditionalFormatting>
  <conditionalFormatting sqref="O230">
    <cfRule type="expression" dxfId="158" priority="193" stopIfTrue="1">
      <formula>$L216&lt;&gt;""</formula>
    </cfRule>
  </conditionalFormatting>
  <conditionalFormatting sqref="P230">
    <cfRule type="expression" dxfId="157" priority="192" stopIfTrue="1">
      <formula>$L216&lt;&gt;""</formula>
    </cfRule>
  </conditionalFormatting>
  <conditionalFormatting sqref="L230">
    <cfRule type="expression" dxfId="156" priority="191" stopIfTrue="1">
      <formula>$L216&lt;&gt;""</formula>
    </cfRule>
  </conditionalFormatting>
  <conditionalFormatting sqref="M230:N230">
    <cfRule type="expression" dxfId="155" priority="190" stopIfTrue="1">
      <formula>$L216&lt;&gt;""</formula>
    </cfRule>
  </conditionalFormatting>
  <conditionalFormatting sqref="L225">
    <cfRule type="expression" dxfId="154" priority="189" stopIfTrue="1">
      <formula>$L216&lt;&gt;""</formula>
    </cfRule>
  </conditionalFormatting>
  <conditionalFormatting sqref="O228">
    <cfRule type="expression" dxfId="153" priority="187" stopIfTrue="1">
      <formula>$L216&lt;&gt;""</formula>
    </cfRule>
  </conditionalFormatting>
  <conditionalFormatting sqref="L228">
    <cfRule type="expression" dxfId="152" priority="186" stopIfTrue="1">
      <formula>$L216&lt;&gt;""</formula>
    </cfRule>
  </conditionalFormatting>
  <conditionalFormatting sqref="M225:N225">
    <cfRule type="expression" dxfId="151" priority="185" stopIfTrue="1">
      <formula>$L216&lt;&gt;""</formula>
    </cfRule>
  </conditionalFormatting>
  <conditionalFormatting sqref="M226:N226">
    <cfRule type="expression" dxfId="150" priority="184" stopIfTrue="1">
      <formula>$L216&lt;&gt;""</formula>
    </cfRule>
  </conditionalFormatting>
  <conditionalFormatting sqref="M227:N227">
    <cfRule type="expression" dxfId="149" priority="183" stopIfTrue="1">
      <formula>$L216&lt;&gt;""</formula>
    </cfRule>
  </conditionalFormatting>
  <conditionalFormatting sqref="O227">
    <cfRule type="expression" dxfId="148" priority="182" stopIfTrue="1">
      <formula>$L216&lt;&gt;""</formula>
    </cfRule>
  </conditionalFormatting>
  <conditionalFormatting sqref="L225:L227">
    <cfRule type="expression" dxfId="147" priority="180">
      <formula>$L216&lt;&gt;""</formula>
    </cfRule>
  </conditionalFormatting>
  <conditionalFormatting sqref="P225">
    <cfRule type="expression" dxfId="146" priority="179" stopIfTrue="1">
      <formula>$L216&lt;&gt;""</formula>
    </cfRule>
  </conditionalFormatting>
  <conditionalFormatting sqref="P226">
    <cfRule type="expression" dxfId="145" priority="178" stopIfTrue="1">
      <formula>$L216&lt;&gt;""</formula>
    </cfRule>
  </conditionalFormatting>
  <conditionalFormatting sqref="P228">
    <cfRule type="expression" dxfId="144" priority="177" stopIfTrue="1">
      <formula>$L216&lt;&gt;""</formula>
    </cfRule>
  </conditionalFormatting>
  <conditionalFormatting sqref="H246">
    <cfRule type="expression" dxfId="143" priority="175" stopIfTrue="1">
      <formula>$E232&lt;&gt;""</formula>
    </cfRule>
  </conditionalFormatting>
  <conditionalFormatting sqref="I246">
    <cfRule type="expression" dxfId="142" priority="174" stopIfTrue="1">
      <formula>$E232&lt;&gt;""</formula>
    </cfRule>
  </conditionalFormatting>
  <conditionalFormatting sqref="E246">
    <cfRule type="expression" dxfId="141" priority="173" stopIfTrue="1">
      <formula>$E232&lt;&gt;""</formula>
    </cfRule>
  </conditionalFormatting>
  <conditionalFormatting sqref="F246:G246">
    <cfRule type="expression" dxfId="140" priority="172" stopIfTrue="1">
      <formula>$E232&lt;&gt;""</formula>
    </cfRule>
  </conditionalFormatting>
  <conditionalFormatting sqref="E241">
    <cfRule type="expression" dxfId="139" priority="171" stopIfTrue="1">
      <formula>$E232&lt;&gt;""</formula>
    </cfRule>
  </conditionalFormatting>
  <conditionalFormatting sqref="I241">
    <cfRule type="expression" dxfId="138" priority="168" stopIfTrue="1">
      <formula>$E232&lt;&gt;""</formula>
    </cfRule>
  </conditionalFormatting>
  <conditionalFormatting sqref="H244">
    <cfRule type="expression" dxfId="137" priority="167" stopIfTrue="1">
      <formula>$E232&lt;&gt;""</formula>
    </cfRule>
  </conditionalFormatting>
  <conditionalFormatting sqref="E244">
    <cfRule type="expression" dxfId="136" priority="166" stopIfTrue="1">
      <formula>$E232&lt;&gt;""</formula>
    </cfRule>
  </conditionalFormatting>
  <conditionalFormatting sqref="F241:G241">
    <cfRule type="expression" dxfId="135" priority="165" stopIfTrue="1">
      <formula>$E232&lt;&gt;""</formula>
    </cfRule>
  </conditionalFormatting>
  <conditionalFormatting sqref="F242:G242">
    <cfRule type="expression" dxfId="134" priority="164" stopIfTrue="1">
      <formula>$E232&lt;&gt;""</formula>
    </cfRule>
  </conditionalFormatting>
  <conditionalFormatting sqref="F243:G243">
    <cfRule type="expression" dxfId="133" priority="163" stopIfTrue="1">
      <formula>$E232&lt;&gt;""</formula>
    </cfRule>
  </conditionalFormatting>
  <conditionalFormatting sqref="H243">
    <cfRule type="expression" dxfId="132" priority="162" stopIfTrue="1">
      <formula>$E232&lt;&gt;""</formula>
    </cfRule>
  </conditionalFormatting>
  <conditionalFormatting sqref="I242">
    <cfRule type="expression" dxfId="131" priority="160" stopIfTrue="1">
      <formula>$E232&lt;&gt;""</formula>
    </cfRule>
  </conditionalFormatting>
  <conditionalFormatting sqref="I243">
    <cfRule type="expression" dxfId="130" priority="159" stopIfTrue="1">
      <formula>$E232&lt;&gt;""</formula>
    </cfRule>
  </conditionalFormatting>
  <conditionalFormatting sqref="I244">
    <cfRule type="expression" dxfId="129" priority="158" stopIfTrue="1">
      <formula>$E232&lt;&gt;""</formula>
    </cfRule>
  </conditionalFormatting>
  <conditionalFormatting sqref="E241:E243">
    <cfRule type="expression" dxfId="128" priority="157">
      <formula>$E232&lt;&gt;""</formula>
    </cfRule>
  </conditionalFormatting>
  <conditionalFormatting sqref="O246">
    <cfRule type="expression" dxfId="127" priority="156" stopIfTrue="1">
      <formula>$L232&lt;&gt;""</formula>
    </cfRule>
  </conditionalFormatting>
  <conditionalFormatting sqref="P246">
    <cfRule type="expression" dxfId="126" priority="155" stopIfTrue="1">
      <formula>$L232&lt;&gt;""</formula>
    </cfRule>
  </conditionalFormatting>
  <conditionalFormatting sqref="L246">
    <cfRule type="expression" dxfId="125" priority="154" stopIfTrue="1">
      <formula>$L232&lt;&gt;""</formula>
    </cfRule>
  </conditionalFormatting>
  <conditionalFormatting sqref="M246:N246">
    <cfRule type="expression" dxfId="124" priority="153" stopIfTrue="1">
      <formula>$L232&lt;&gt;""</formula>
    </cfRule>
  </conditionalFormatting>
  <conditionalFormatting sqref="L241">
    <cfRule type="expression" dxfId="123" priority="152" stopIfTrue="1">
      <formula>$L232&lt;&gt;""</formula>
    </cfRule>
  </conditionalFormatting>
  <conditionalFormatting sqref="O244">
    <cfRule type="expression" dxfId="122" priority="150" stopIfTrue="1">
      <formula>$L232&lt;&gt;""</formula>
    </cfRule>
  </conditionalFormatting>
  <conditionalFormatting sqref="L244">
    <cfRule type="expression" dxfId="121" priority="149" stopIfTrue="1">
      <formula>$L232&lt;&gt;""</formula>
    </cfRule>
  </conditionalFormatting>
  <conditionalFormatting sqref="M241:N241">
    <cfRule type="expression" dxfId="120" priority="148" stopIfTrue="1">
      <formula>$L232&lt;&gt;""</formula>
    </cfRule>
  </conditionalFormatting>
  <conditionalFormatting sqref="M242:N242">
    <cfRule type="expression" dxfId="119" priority="147" stopIfTrue="1">
      <formula>$L232&lt;&gt;""</formula>
    </cfRule>
  </conditionalFormatting>
  <conditionalFormatting sqref="M243:N243">
    <cfRule type="expression" dxfId="118" priority="146" stopIfTrue="1">
      <formula>$L232&lt;&gt;""</formula>
    </cfRule>
  </conditionalFormatting>
  <conditionalFormatting sqref="O243">
    <cfRule type="expression" dxfId="117" priority="145" stopIfTrue="1">
      <formula>$L232&lt;&gt;""</formula>
    </cfRule>
  </conditionalFormatting>
  <conditionalFormatting sqref="L241:L243">
    <cfRule type="expression" dxfId="116" priority="143">
      <formula>$L232&lt;&gt;""</formula>
    </cfRule>
  </conditionalFormatting>
  <conditionalFormatting sqref="P241">
    <cfRule type="expression" dxfId="115" priority="142" stopIfTrue="1">
      <formula>$L232&lt;&gt;""</formula>
    </cfRule>
  </conditionalFormatting>
  <conditionalFormatting sqref="P242">
    <cfRule type="expression" dxfId="114" priority="141" stopIfTrue="1">
      <formula>$L232&lt;&gt;""</formula>
    </cfRule>
  </conditionalFormatting>
  <conditionalFormatting sqref="P244">
    <cfRule type="expression" dxfId="113" priority="140" stopIfTrue="1">
      <formula>$L232&lt;&gt;""</formula>
    </cfRule>
  </conditionalFormatting>
  <conditionalFormatting sqref="M77:M78">
    <cfRule type="expression" dxfId="112" priority="119" stopIfTrue="1">
      <formula>$L75&lt;&gt;""</formula>
    </cfRule>
  </conditionalFormatting>
  <conditionalFormatting sqref="O74">
    <cfRule type="expression" dxfId="111" priority="118" stopIfTrue="1">
      <formula>$L72&lt;&gt;""</formula>
    </cfRule>
  </conditionalFormatting>
  <conditionalFormatting sqref="P74">
    <cfRule type="expression" dxfId="110" priority="117" stopIfTrue="1">
      <formula>$L72&lt;&gt;""</formula>
    </cfRule>
  </conditionalFormatting>
  <conditionalFormatting sqref="M77:N77">
    <cfRule type="expression" dxfId="109" priority="116" stopIfTrue="1">
      <formula>$L72&lt;&gt;""</formula>
    </cfRule>
  </conditionalFormatting>
  <conditionalFormatting sqref="M78:N78">
    <cfRule type="expression" dxfId="108" priority="115" stopIfTrue="1">
      <formula>$L72&lt;&gt;""</formula>
    </cfRule>
  </conditionalFormatting>
  <conditionalFormatting sqref="L79">
    <cfRule type="expression" dxfId="107" priority="113" stopIfTrue="1">
      <formula>$L72&lt;&gt;""</formula>
    </cfRule>
  </conditionalFormatting>
  <conditionalFormatting sqref="O75">
    <cfRule type="expression" dxfId="106" priority="112" stopIfTrue="1">
      <formula>$L72&lt;&gt;""</formula>
    </cfRule>
  </conditionalFormatting>
  <conditionalFormatting sqref="P75">
    <cfRule type="expression" dxfId="105" priority="111" stopIfTrue="1">
      <formula>$L72&lt;&gt;""</formula>
    </cfRule>
  </conditionalFormatting>
  <conditionalFormatting sqref="O76">
    <cfRule type="expression" dxfId="104" priority="110" stopIfTrue="1">
      <formula>$L72&lt;&gt;""</formula>
    </cfRule>
  </conditionalFormatting>
  <conditionalFormatting sqref="P76">
    <cfRule type="expression" dxfId="103" priority="109" stopIfTrue="1">
      <formula>$L72&lt;&gt;""</formula>
    </cfRule>
  </conditionalFormatting>
  <conditionalFormatting sqref="O77">
    <cfRule type="expression" dxfId="102" priority="108" stopIfTrue="1">
      <formula>$L72&lt;&gt;""</formula>
    </cfRule>
  </conditionalFormatting>
  <conditionalFormatting sqref="P77">
    <cfRule type="expression" dxfId="101" priority="107" stopIfTrue="1">
      <formula>$L72&lt;&gt;""</formula>
    </cfRule>
  </conditionalFormatting>
  <conditionalFormatting sqref="O78">
    <cfRule type="expression" dxfId="100" priority="106" stopIfTrue="1">
      <formula>$L72&lt;&gt;""</formula>
    </cfRule>
  </conditionalFormatting>
  <conditionalFormatting sqref="P78">
    <cfRule type="expression" dxfId="99" priority="105" stopIfTrue="1">
      <formula>$L72&lt;&gt;""</formula>
    </cfRule>
  </conditionalFormatting>
  <conditionalFormatting sqref="O79">
    <cfRule type="expression" dxfId="98" priority="102" stopIfTrue="1">
      <formula>$L72&lt;&gt;""</formula>
    </cfRule>
  </conditionalFormatting>
  <conditionalFormatting sqref="P79">
    <cfRule type="expression" dxfId="97" priority="101" stopIfTrue="1">
      <formula>$L72&lt;&gt;""</formula>
    </cfRule>
  </conditionalFormatting>
  <conditionalFormatting sqref="M75">
    <cfRule type="expression" dxfId="96" priority="100" stopIfTrue="1">
      <formula>$L72&lt;&gt;""</formula>
    </cfRule>
  </conditionalFormatting>
  <conditionalFormatting sqref="M75:N75">
    <cfRule type="expression" dxfId="95" priority="99" stopIfTrue="1">
      <formula>$L72&lt;&gt;""</formula>
    </cfRule>
  </conditionalFormatting>
  <conditionalFormatting sqref="M75:N75">
    <cfRule type="expression" dxfId="94" priority="98" stopIfTrue="1">
      <formula>$L73&lt;&gt;""</formula>
    </cfRule>
  </conditionalFormatting>
  <conditionalFormatting sqref="L77:L78">
    <cfRule type="expression" dxfId="93" priority="95" stopIfTrue="1">
      <formula>$L72&lt;&gt;""</formula>
    </cfRule>
  </conditionalFormatting>
  <conditionalFormatting sqref="L75:L76">
    <cfRule type="expression" dxfId="92" priority="94" stopIfTrue="1">
      <formula>$L72&lt;&gt;""</formula>
    </cfRule>
  </conditionalFormatting>
  <conditionalFormatting sqref="L74">
    <cfRule type="expression" dxfId="91" priority="93" stopIfTrue="1">
      <formula>$L72&lt;&gt;""</formula>
    </cfRule>
  </conditionalFormatting>
  <conditionalFormatting sqref="M74">
    <cfRule type="expression" dxfId="90" priority="91" stopIfTrue="1">
      <formula>$L72&lt;&gt;""</formula>
    </cfRule>
  </conditionalFormatting>
  <conditionalFormatting sqref="M74:N74">
    <cfRule type="expression" dxfId="89" priority="90" stopIfTrue="1">
      <formula>$L72&lt;&gt;""</formula>
    </cfRule>
  </conditionalFormatting>
  <conditionalFormatting sqref="M74:N74">
    <cfRule type="expression" dxfId="88" priority="89" stopIfTrue="1">
      <formula>$L72&lt;&gt;""</formula>
    </cfRule>
  </conditionalFormatting>
  <conditionalFormatting sqref="M76">
    <cfRule type="expression" dxfId="87" priority="86" stopIfTrue="1">
      <formula>$L72&lt;&gt;""</formula>
    </cfRule>
  </conditionalFormatting>
  <conditionalFormatting sqref="M76:N76">
    <cfRule type="expression" dxfId="86" priority="85" stopIfTrue="1">
      <formula>$L72&lt;&gt;""</formula>
    </cfRule>
  </conditionalFormatting>
  <conditionalFormatting sqref="M76:N76">
    <cfRule type="expression" dxfId="85" priority="84" stopIfTrue="1">
      <formula>#REF!&lt;&gt;""</formula>
    </cfRule>
  </conditionalFormatting>
  <conditionalFormatting sqref="O86">
    <cfRule type="expression" dxfId="84" priority="83" stopIfTrue="1">
      <formula>$L72&lt;&gt;""</formula>
    </cfRule>
  </conditionalFormatting>
  <conditionalFormatting sqref="P86">
    <cfRule type="expression" dxfId="83" priority="82" stopIfTrue="1">
      <formula>$L72&lt;&gt;""</formula>
    </cfRule>
  </conditionalFormatting>
  <conditionalFormatting sqref="L86">
    <cfRule type="expression" dxfId="82" priority="81" stopIfTrue="1">
      <formula>$L72&lt;&gt;""</formula>
    </cfRule>
  </conditionalFormatting>
  <conditionalFormatting sqref="M86:N86">
    <cfRule type="expression" dxfId="81" priority="80" stopIfTrue="1">
      <formula>$L72&lt;&gt;""</formula>
    </cfRule>
  </conditionalFormatting>
  <conditionalFormatting sqref="L81">
    <cfRule type="expression" dxfId="80" priority="79" stopIfTrue="1">
      <formula>$L72&lt;&gt;""</formula>
    </cfRule>
  </conditionalFormatting>
  <conditionalFormatting sqref="O84">
    <cfRule type="expression" dxfId="79" priority="77" stopIfTrue="1">
      <formula>$L72&lt;&gt;""</formula>
    </cfRule>
  </conditionalFormatting>
  <conditionalFormatting sqref="L84">
    <cfRule type="expression" dxfId="78" priority="76" stopIfTrue="1">
      <formula>$L72&lt;&gt;""</formula>
    </cfRule>
  </conditionalFormatting>
  <conditionalFormatting sqref="M81:N81">
    <cfRule type="expression" dxfId="77" priority="75" stopIfTrue="1">
      <formula>$L72&lt;&gt;""</formula>
    </cfRule>
  </conditionalFormatting>
  <conditionalFormatting sqref="M82:N82">
    <cfRule type="expression" dxfId="76" priority="74" stopIfTrue="1">
      <formula>$L72&lt;&gt;""</formula>
    </cfRule>
  </conditionalFormatting>
  <conditionalFormatting sqref="M83:N83">
    <cfRule type="expression" dxfId="75" priority="73" stopIfTrue="1">
      <formula>$L72&lt;&gt;""</formula>
    </cfRule>
  </conditionalFormatting>
  <conditionalFormatting sqref="O83">
    <cfRule type="expression" dxfId="74" priority="72" stopIfTrue="1">
      <formula>$L72&lt;&gt;""</formula>
    </cfRule>
  </conditionalFormatting>
  <conditionalFormatting sqref="L81:L83">
    <cfRule type="expression" dxfId="73" priority="70">
      <formula>$L72&lt;&gt;""</formula>
    </cfRule>
  </conditionalFormatting>
  <conditionalFormatting sqref="P81">
    <cfRule type="expression" dxfId="72" priority="69" stopIfTrue="1">
      <formula>$L72&lt;&gt;""</formula>
    </cfRule>
  </conditionalFormatting>
  <conditionalFormatting sqref="P82">
    <cfRule type="expression" dxfId="71" priority="68" stopIfTrue="1">
      <formula>$L72&lt;&gt;""</formula>
    </cfRule>
  </conditionalFormatting>
  <conditionalFormatting sqref="P84">
    <cfRule type="expression" dxfId="70" priority="67" stopIfTrue="1">
      <formula>$L72&lt;&gt;""</formula>
    </cfRule>
  </conditionalFormatting>
  <conditionalFormatting sqref="P83">
    <cfRule type="expression" dxfId="69" priority="66" stopIfTrue="1">
      <formula>$L72&lt;&gt;""</formula>
    </cfRule>
  </conditionalFormatting>
  <conditionalFormatting sqref="L66 J66">
    <cfRule type="expression" dxfId="68" priority="65" stopIfTrue="1">
      <formula>ISNUMBER($L$66)</formula>
    </cfRule>
  </conditionalFormatting>
  <conditionalFormatting sqref="M189:N189 M173:N173 M157:N157 M141:N141 M125:N125 M109:N109 M93:N93 M77:N77 M237:N237 M221:N221 M205:N205">
    <cfRule type="expression" dxfId="67" priority="2195" stopIfTrue="1">
      <formula>#REF!&lt;&gt;""</formula>
    </cfRule>
  </conditionalFormatting>
  <conditionalFormatting sqref="L187 L171 L155 L139 L123 L107 L91 L75 L235 L219 L203">
    <cfRule type="expression" dxfId="66" priority="2198" stopIfTrue="1">
      <formula>$L74&lt;&gt;""</formula>
    </cfRule>
  </conditionalFormatting>
  <conditionalFormatting sqref="E187 E171 E155 E139 E123 E107 E91 E75 E235 E219 E203">
    <cfRule type="expression" dxfId="65" priority="2202" stopIfTrue="1">
      <formula>$E74&lt;&gt;""</formula>
    </cfRule>
  </conditionalFormatting>
  <conditionalFormatting sqref="E188 E172 E156 E140 E124 E108 E92 E76 E236 E220 E204">
    <cfRule type="expression" dxfId="64" priority="2204" stopIfTrue="1">
      <formula>#REF!&lt;&gt;""</formula>
    </cfRule>
  </conditionalFormatting>
  <conditionalFormatting sqref="L88">
    <cfRule type="expression" dxfId="63" priority="64" stopIfTrue="1">
      <formula>L88&lt;&gt;""</formula>
    </cfRule>
  </conditionalFormatting>
  <conditionalFormatting sqref="L104">
    <cfRule type="expression" dxfId="62" priority="63" stopIfTrue="1">
      <formula>L104&lt;&gt;""</formula>
    </cfRule>
  </conditionalFormatting>
  <conditionalFormatting sqref="L120">
    <cfRule type="expression" dxfId="61" priority="62" stopIfTrue="1">
      <formula>L120&lt;&gt;""</formula>
    </cfRule>
  </conditionalFormatting>
  <conditionalFormatting sqref="L136">
    <cfRule type="expression" dxfId="60" priority="61" stopIfTrue="1">
      <formula>L136&lt;&gt;""</formula>
    </cfRule>
  </conditionalFormatting>
  <conditionalFormatting sqref="L152">
    <cfRule type="expression" dxfId="59" priority="60" stopIfTrue="1">
      <formula>L152&lt;&gt;""</formula>
    </cfRule>
  </conditionalFormatting>
  <conditionalFormatting sqref="L168">
    <cfRule type="expression" dxfId="58" priority="59" stopIfTrue="1">
      <formula>L168&lt;&gt;""</formula>
    </cfRule>
  </conditionalFormatting>
  <conditionalFormatting sqref="L184">
    <cfRule type="expression" dxfId="57" priority="58" stopIfTrue="1">
      <formula>L184&lt;&gt;""</formula>
    </cfRule>
  </conditionalFormatting>
  <conditionalFormatting sqref="L200">
    <cfRule type="expression" dxfId="56" priority="57" stopIfTrue="1">
      <formula>L200&lt;&gt;""</formula>
    </cfRule>
  </conditionalFormatting>
  <conditionalFormatting sqref="L216">
    <cfRule type="expression" dxfId="55" priority="56" stopIfTrue="1">
      <formula>L216&lt;&gt;""</formula>
    </cfRule>
  </conditionalFormatting>
  <conditionalFormatting sqref="L232">
    <cfRule type="expression" dxfId="54" priority="55" stopIfTrue="1">
      <formula>L232&lt;&gt;""</formula>
    </cfRule>
  </conditionalFormatting>
  <conditionalFormatting sqref="E88:J88">
    <cfRule type="expression" dxfId="53" priority="54" stopIfTrue="1">
      <formula>E88&lt;&gt;""</formula>
    </cfRule>
  </conditionalFormatting>
  <conditionalFormatting sqref="E104:J104">
    <cfRule type="expression" dxfId="52" priority="53" stopIfTrue="1">
      <formula>E104&lt;&gt;""</formula>
    </cfRule>
  </conditionalFormatting>
  <conditionalFormatting sqref="E120:J120">
    <cfRule type="expression" dxfId="51" priority="52" stopIfTrue="1">
      <formula>E120&lt;&gt;""</formula>
    </cfRule>
  </conditionalFormatting>
  <conditionalFormatting sqref="E136:J136">
    <cfRule type="expression" dxfId="50" priority="51" stopIfTrue="1">
      <formula>E136&lt;&gt;""</formula>
    </cfRule>
  </conditionalFormatting>
  <conditionalFormatting sqref="E152:J152">
    <cfRule type="expression" dxfId="49" priority="50" stopIfTrue="1">
      <formula>E152&lt;&gt;""</formula>
    </cfRule>
  </conditionalFormatting>
  <conditionalFormatting sqref="E168:J168">
    <cfRule type="expression" dxfId="48" priority="49" stopIfTrue="1">
      <formula>E168&lt;&gt;""</formula>
    </cfRule>
  </conditionalFormatting>
  <conditionalFormatting sqref="E184:J184">
    <cfRule type="expression" dxfId="47" priority="48" stopIfTrue="1">
      <formula>E184&lt;&gt;""</formula>
    </cfRule>
  </conditionalFormatting>
  <conditionalFormatting sqref="E200:J200">
    <cfRule type="expression" dxfId="46" priority="47" stopIfTrue="1">
      <formula>E200&lt;&gt;""</formula>
    </cfRule>
  </conditionalFormatting>
  <conditionalFormatting sqref="E216:J216">
    <cfRule type="expression" dxfId="45" priority="46" stopIfTrue="1">
      <formula>E216&lt;&gt;""</formula>
    </cfRule>
  </conditionalFormatting>
  <conditionalFormatting sqref="E232:J232">
    <cfRule type="expression" dxfId="44" priority="45" stopIfTrue="1">
      <formula>E232&lt;&gt;""</formula>
    </cfRule>
  </conditionalFormatting>
  <conditionalFormatting sqref="O81">
    <cfRule type="expression" dxfId="43" priority="44" stopIfTrue="1">
      <formula>$L72&lt;&gt;""</formula>
    </cfRule>
  </conditionalFormatting>
  <conditionalFormatting sqref="O82">
    <cfRule type="expression" dxfId="42" priority="43" stopIfTrue="1">
      <formula>$L72&lt;&gt;""</formula>
    </cfRule>
  </conditionalFormatting>
  <conditionalFormatting sqref="H97">
    <cfRule type="expression" dxfId="41" priority="42" stopIfTrue="1">
      <formula>$E88&lt;&gt;""</formula>
    </cfRule>
  </conditionalFormatting>
  <conditionalFormatting sqref="H98">
    <cfRule type="expression" dxfId="40" priority="41" stopIfTrue="1">
      <formula>$E88&lt;&gt;""</formula>
    </cfRule>
  </conditionalFormatting>
  <conditionalFormatting sqref="H113">
    <cfRule type="expression" dxfId="39" priority="40" stopIfTrue="1">
      <formula>$E104&lt;&gt;""</formula>
    </cfRule>
  </conditionalFormatting>
  <conditionalFormatting sqref="H114">
    <cfRule type="expression" dxfId="38" priority="39" stopIfTrue="1">
      <formula>$E104&lt;&gt;""</formula>
    </cfRule>
  </conditionalFormatting>
  <conditionalFormatting sqref="H129">
    <cfRule type="expression" dxfId="37" priority="38" stopIfTrue="1">
      <formula>$E120&lt;&gt;""</formula>
    </cfRule>
  </conditionalFormatting>
  <conditionalFormatting sqref="H130">
    <cfRule type="expression" dxfId="36" priority="37" stopIfTrue="1">
      <formula>$E120&lt;&gt;""</formula>
    </cfRule>
  </conditionalFormatting>
  <conditionalFormatting sqref="H145">
    <cfRule type="expression" dxfId="35" priority="36" stopIfTrue="1">
      <formula>$E136&lt;&gt;""</formula>
    </cfRule>
  </conditionalFormatting>
  <conditionalFormatting sqref="H146">
    <cfRule type="expression" dxfId="34" priority="35" stopIfTrue="1">
      <formula>$E136&lt;&gt;""</formula>
    </cfRule>
  </conditionalFormatting>
  <conditionalFormatting sqref="H161">
    <cfRule type="expression" dxfId="33" priority="34" stopIfTrue="1">
      <formula>$E152&lt;&gt;""</formula>
    </cfRule>
  </conditionalFormatting>
  <conditionalFormatting sqref="H162">
    <cfRule type="expression" dxfId="32" priority="33" stopIfTrue="1">
      <formula>$E152&lt;&gt;""</formula>
    </cfRule>
  </conditionalFormatting>
  <conditionalFormatting sqref="H177">
    <cfRule type="expression" dxfId="31" priority="32" stopIfTrue="1">
      <formula>$E168&lt;&gt;""</formula>
    </cfRule>
  </conditionalFormatting>
  <conditionalFormatting sqref="H178">
    <cfRule type="expression" dxfId="30" priority="31" stopIfTrue="1">
      <formula>$E168&lt;&gt;""</formula>
    </cfRule>
  </conditionalFormatting>
  <conditionalFormatting sqref="H193">
    <cfRule type="expression" dxfId="29" priority="30" stopIfTrue="1">
      <formula>$E184&lt;&gt;""</formula>
    </cfRule>
  </conditionalFormatting>
  <conditionalFormatting sqref="H194">
    <cfRule type="expression" dxfId="28" priority="29" stopIfTrue="1">
      <formula>$E184&lt;&gt;""</formula>
    </cfRule>
  </conditionalFormatting>
  <conditionalFormatting sqref="H209">
    <cfRule type="expression" dxfId="27" priority="28" stopIfTrue="1">
      <formula>$E200&lt;&gt;""</formula>
    </cfRule>
  </conditionalFormatting>
  <conditionalFormatting sqref="H210">
    <cfRule type="expression" dxfId="26" priority="27" stopIfTrue="1">
      <formula>$E200&lt;&gt;""</formula>
    </cfRule>
  </conditionalFormatting>
  <conditionalFormatting sqref="H225">
    <cfRule type="expression" dxfId="25" priority="26" stopIfTrue="1">
      <formula>$E216&lt;&gt;""</formula>
    </cfRule>
  </conditionalFormatting>
  <conditionalFormatting sqref="H226">
    <cfRule type="expression" dxfId="24" priority="25" stopIfTrue="1">
      <formula>$E216&lt;&gt;""</formula>
    </cfRule>
  </conditionalFormatting>
  <conditionalFormatting sqref="H241">
    <cfRule type="expression" dxfId="23" priority="24" stopIfTrue="1">
      <formula>$E232&lt;&gt;""</formula>
    </cfRule>
  </conditionalFormatting>
  <conditionalFormatting sqref="H242">
    <cfRule type="expression" dxfId="22" priority="23" stopIfTrue="1">
      <formula>$E232&lt;&gt;""</formula>
    </cfRule>
  </conditionalFormatting>
  <conditionalFormatting sqref="O97">
    <cfRule type="expression" dxfId="21" priority="20" stopIfTrue="1">
      <formula>$L88&lt;&gt;""</formula>
    </cfRule>
  </conditionalFormatting>
  <conditionalFormatting sqref="O98">
    <cfRule type="expression" dxfId="20" priority="19" stopIfTrue="1">
      <formula>$L88&lt;&gt;""</formula>
    </cfRule>
  </conditionalFormatting>
  <conditionalFormatting sqref="O113">
    <cfRule type="expression" dxfId="19" priority="18" stopIfTrue="1">
      <formula>$L104&lt;&gt;""</formula>
    </cfRule>
  </conditionalFormatting>
  <conditionalFormatting sqref="O114">
    <cfRule type="expression" dxfId="18" priority="17" stopIfTrue="1">
      <formula>$L104&lt;&gt;""</formula>
    </cfRule>
  </conditionalFormatting>
  <conditionalFormatting sqref="O129">
    <cfRule type="expression" dxfId="17" priority="16" stopIfTrue="1">
      <formula>$L120&lt;&gt;""</formula>
    </cfRule>
  </conditionalFormatting>
  <conditionalFormatting sqref="O130">
    <cfRule type="expression" dxfId="16" priority="15" stopIfTrue="1">
      <formula>$L120&lt;&gt;""</formula>
    </cfRule>
  </conditionalFormatting>
  <conditionalFormatting sqref="O145">
    <cfRule type="expression" dxfId="15" priority="14" stopIfTrue="1">
      <formula>$L136&lt;&gt;""</formula>
    </cfRule>
  </conditionalFormatting>
  <conditionalFormatting sqref="O146">
    <cfRule type="expression" dxfId="14" priority="13" stopIfTrue="1">
      <formula>$L136&lt;&gt;""</formula>
    </cfRule>
  </conditionalFormatting>
  <conditionalFormatting sqref="O161">
    <cfRule type="expression" dxfId="13" priority="12" stopIfTrue="1">
      <formula>$L152&lt;&gt;""</formula>
    </cfRule>
  </conditionalFormatting>
  <conditionalFormatting sqref="O162">
    <cfRule type="expression" dxfId="12" priority="11" stopIfTrue="1">
      <formula>$L152&lt;&gt;""</formula>
    </cfRule>
  </conditionalFormatting>
  <conditionalFormatting sqref="O177">
    <cfRule type="expression" dxfId="11" priority="10" stopIfTrue="1">
      <formula>$L168&lt;&gt;""</formula>
    </cfRule>
  </conditionalFormatting>
  <conditionalFormatting sqref="O178">
    <cfRule type="expression" dxfId="10" priority="9" stopIfTrue="1">
      <formula>$L168&lt;&gt;""</formula>
    </cfRule>
  </conditionalFormatting>
  <conditionalFormatting sqref="O193">
    <cfRule type="expression" dxfId="9" priority="8" stopIfTrue="1">
      <formula>$L184&lt;&gt;""</formula>
    </cfRule>
  </conditionalFormatting>
  <conditionalFormatting sqref="O194">
    <cfRule type="expression" dxfId="8" priority="7" stopIfTrue="1">
      <formula>$L184&lt;&gt;""</formula>
    </cfRule>
  </conditionalFormatting>
  <conditionalFormatting sqref="O209">
    <cfRule type="expression" dxfId="7" priority="6" stopIfTrue="1">
      <formula>$L200&lt;&gt;""</formula>
    </cfRule>
  </conditionalFormatting>
  <conditionalFormatting sqref="O210">
    <cfRule type="expression" dxfId="6" priority="5" stopIfTrue="1">
      <formula>$L200&lt;&gt;""</formula>
    </cfRule>
  </conditionalFormatting>
  <conditionalFormatting sqref="O225">
    <cfRule type="expression" dxfId="5" priority="4" stopIfTrue="1">
      <formula>$L216&lt;&gt;""</formula>
    </cfRule>
  </conditionalFormatting>
  <conditionalFormatting sqref="O226">
    <cfRule type="expression" dxfId="4" priority="3" stopIfTrue="1">
      <formula>$L216&lt;&gt;""</formula>
    </cfRule>
  </conditionalFormatting>
  <conditionalFormatting sqref="O241">
    <cfRule type="expression" dxfId="3" priority="2" stopIfTrue="1">
      <formula>$L232&lt;&gt;""</formula>
    </cfRule>
  </conditionalFormatting>
  <conditionalFormatting sqref="O242">
    <cfRule type="expression" dxfId="2" priority="1" stopIfTrue="1">
      <formula>$L232&lt;&gt;""</formula>
    </cfRule>
  </conditionalFormatting>
  <dataValidations disablePrompts="1" count="1">
    <dataValidation type="list" allowBlank="1" showInputMessage="1" showErrorMessage="1" sqref="E44">
      <formula1>$F$24:$F$44</formula1>
    </dataValidation>
  </dataValidations>
  <hyperlinks>
    <hyperlink ref="A4" location="'2. Hoja de trabajo. Consumos'!A1" display="2. Hoja de trabajo. Consumos"/>
    <hyperlink ref="A6" location="'3. Instalaciones fijas'!A1" display="3. Instalaciones fijas"/>
    <hyperlink ref="A9" location="'5. Emisiones Fugitivas'!A1" display="5. Emisiones fugitivas"/>
    <hyperlink ref="A8" location="'4. Vehículos y maquinaria'!A1" display="4. Vehículos y maquinaria"/>
    <hyperlink ref="A3" location="'1.Datos generales municipio'!A1" display="1. Datos del municipio"/>
    <hyperlink ref="A11" location="'6. Información adicional'!A1" display="6. Información adicional"/>
    <hyperlink ref="A13" location="'7.Electricidad y otras energías'!A1" display="7. Electricidad y otras energías"/>
    <hyperlink ref="A14" location="'8. Informe final. Resultados'!A1" display="8. Informe final: Resultados"/>
    <hyperlink ref="A15" location="'9. Factores de emisión'!A1" display="9. Factores de emisión"/>
    <hyperlink ref="A16" location="'10. Revisiones calculadora'!A1" display="10. Revisiones de la calculadora"/>
  </hyperlinks>
  <pageMargins left="0.70866141732283472" right="0.70866141732283472" top="0.74803149606299213" bottom="0.74803149606299213" header="0.31496062992125984" footer="0.31496062992125984"/>
  <pageSetup paperSize="9" scale="10" orientation="landscape" horizontalDpi="300" verticalDpi="300" r:id="rId1"/>
  <ignoredErrors>
    <ignoredError sqref="L200 L216 E216 E200 L184 E232 L232 L152 L168 E168 E152 E136 L136 L120 E120 E104:E105 L104 L88 E88 L72 E72" evalErro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8e9393-f36b-4461-a2a3-e648be68309a">
      <Terms xmlns="http://schemas.microsoft.com/office/infopath/2007/PartnerControls"/>
    </lcf76f155ced4ddcb4097134ff3c332f>
    <TaxCatchAll xmlns="71674114-9548-4918-bfbe-4a235b8713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D26E2A22C79B44FA9E8CD1542DDBB92" ma:contentTypeVersion="18" ma:contentTypeDescription="Crear nuevo documento." ma:contentTypeScope="" ma:versionID="ca465c0ed6b099c43c9c1dbd25e7c172">
  <xsd:schema xmlns:xsd="http://www.w3.org/2001/XMLSchema" xmlns:xs="http://www.w3.org/2001/XMLSchema" xmlns:p="http://schemas.microsoft.com/office/2006/metadata/properties" xmlns:ns2="658e9393-f36b-4461-a2a3-e648be68309a" xmlns:ns3="71674114-9548-4918-bfbe-4a235b8713d9" targetNamespace="http://schemas.microsoft.com/office/2006/metadata/properties" ma:root="true" ma:fieldsID="b97bdd41aaafa9ed4085419716baa0c3" ns2:_="" ns3:_="">
    <xsd:import namespace="658e9393-f36b-4461-a2a3-e648be68309a"/>
    <xsd:import namespace="71674114-9548-4918-bfbe-4a235b8713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93-f36b-4461-a2a3-e648be68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674114-9548-4918-bfbe-4a235b8713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1beab18-5032-48ca-809c-f25123b63da9}" ma:internalName="TaxCatchAll" ma:showField="CatchAllData" ma:web="71674114-9548-4918-bfbe-4a235b8713d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37F1B-1ED9-45C5-AADC-CBC9E2CDCD55}">
  <ds:schemaRefs>
    <ds:schemaRef ds:uri="http://purl.org/dc/terms/"/>
    <ds:schemaRef ds:uri="658e9393-f36b-4461-a2a3-e648be68309a"/>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1674114-9548-4918-bfbe-4a235b8713d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2B82F09-FE21-48DF-8CC0-01B012E5287E}"/>
</file>

<file path=customXml/itemProps3.xml><?xml version="1.0" encoding="utf-8"?>
<ds:datastoreItem xmlns:ds="http://schemas.openxmlformats.org/officeDocument/2006/customXml" ds:itemID="{C8C05237-B36C-404C-A1FE-29D1D352C0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348</vt:i4>
      </vt:variant>
    </vt:vector>
  </HeadingPairs>
  <TitlesOfParts>
    <vt:vector size="360" baseType="lpstr">
      <vt:lpstr>CONTENIDO</vt:lpstr>
      <vt:lpstr>1.Datos generales municipio</vt:lpstr>
      <vt:lpstr>2. Hoja de trabajo. Consumos</vt:lpstr>
      <vt:lpstr>3. Instalaciones fijas</vt:lpstr>
      <vt:lpstr>4. Vehículos y maquinaria</vt:lpstr>
      <vt:lpstr>5. Emisiones Fugitivas</vt:lpstr>
      <vt:lpstr>6. Información adicional</vt:lpstr>
      <vt:lpstr>7.Electricidad y otras energías</vt:lpstr>
      <vt:lpstr>8. Informe final. Resultados</vt:lpstr>
      <vt:lpstr>9. Factores de emisión</vt:lpstr>
      <vt:lpstr>10. Revisiones calculadora</vt:lpstr>
      <vt:lpstr>Datos</vt:lpstr>
      <vt:lpstr>_Com2007</vt:lpstr>
      <vt:lpstr>_Com2008</vt:lpstr>
      <vt:lpstr>_Com2009</vt:lpstr>
      <vt:lpstr>_Com2010</vt:lpstr>
      <vt:lpstr>_Com2011</vt:lpstr>
      <vt:lpstr>_Com2012</vt:lpstr>
      <vt:lpstr>_Com2013</vt:lpstr>
      <vt:lpstr>_Com2014</vt:lpstr>
      <vt:lpstr>_Com2015</vt:lpstr>
      <vt:lpstr>_Com2016</vt:lpstr>
      <vt:lpstr>_Com2017</vt:lpstr>
      <vt:lpstr>_Com2018</vt:lpstr>
      <vt:lpstr>_Com2019</vt:lpstr>
      <vt:lpstr>_Com2020</vt:lpstr>
      <vt:lpstr>_Com2021</vt:lpstr>
      <vt:lpstr>_Com2022</vt:lpstr>
      <vt:lpstr>_Com2023</vt:lpstr>
      <vt:lpstr>_Com2024</vt:lpstr>
      <vt:lpstr>_Mix2007</vt:lpstr>
      <vt:lpstr>_Mix2008</vt:lpstr>
      <vt:lpstr>_Mix2009</vt:lpstr>
      <vt:lpstr>_Mix2010</vt:lpstr>
      <vt:lpstr>_Mix2011</vt:lpstr>
      <vt:lpstr>_Mix2012</vt:lpstr>
      <vt:lpstr>_Mix2013</vt:lpstr>
      <vt:lpstr>_Mix2014</vt:lpstr>
      <vt:lpstr>_Mix2015</vt:lpstr>
      <vt:lpstr>_Mix2016</vt:lpstr>
      <vt:lpstr>_Mix2017</vt:lpstr>
      <vt:lpstr>_Mix2018</vt:lpstr>
      <vt:lpstr>_Mix2019</vt:lpstr>
      <vt:lpstr>_Mix2020</vt:lpstr>
      <vt:lpstr>_Mix2021</vt:lpstr>
      <vt:lpstr>_Mix2022</vt:lpstr>
      <vt:lpstr>_Mix2023</vt:lpstr>
      <vt:lpstr>_Mix2024</vt:lpstr>
      <vt:lpstr>Año</vt:lpstr>
      <vt:lpstr>Categoría_Veh</vt:lpstr>
      <vt:lpstr>Comb_fijas_2007</vt:lpstr>
      <vt:lpstr>Comb_fijas_2008</vt:lpstr>
      <vt:lpstr>Comb_fijas_2009</vt:lpstr>
      <vt:lpstr>Comb_fijas_2010</vt:lpstr>
      <vt:lpstr>Comb_fijas_2011</vt:lpstr>
      <vt:lpstr>Comb_fijas_2012</vt:lpstr>
      <vt:lpstr>Comb_fijas_2013</vt:lpstr>
      <vt:lpstr>Comb_fijas_2014</vt:lpstr>
      <vt:lpstr>Comb_fijas_2015</vt:lpstr>
      <vt:lpstr>Comb_fijas_2016</vt:lpstr>
      <vt:lpstr>Comb_fijas_2017</vt:lpstr>
      <vt:lpstr>Comb_fijas_2018</vt:lpstr>
      <vt:lpstr>Comb_fijas_2019</vt:lpstr>
      <vt:lpstr>Comb_fijas_2020</vt:lpstr>
      <vt:lpstr>Comb_fijas_2021</vt:lpstr>
      <vt:lpstr>Comb_fijas_2022</vt:lpstr>
      <vt:lpstr>Comb_fijas_2023</vt:lpstr>
      <vt:lpstr>Comb_fijas_2024</vt:lpstr>
      <vt:lpstr>Comb_fijas_2025</vt:lpstr>
      <vt:lpstr>Comb_fijas_2026</vt:lpstr>
      <vt:lpstr>Comb_Maq_1_2007</vt:lpstr>
      <vt:lpstr>Comb_Maq_1_2008</vt:lpstr>
      <vt:lpstr>Comb_Maq_1_2009</vt:lpstr>
      <vt:lpstr>Comb_Maq_1_2010</vt:lpstr>
      <vt:lpstr>Comb_Maq_1_2011</vt:lpstr>
      <vt:lpstr>Comb_Maq_1_2012</vt:lpstr>
      <vt:lpstr>Comb_Maq_1_2013</vt:lpstr>
      <vt:lpstr>Comb_Maq_1_2014</vt:lpstr>
      <vt:lpstr>Comb_Maq_1_2015</vt:lpstr>
      <vt:lpstr>Comb_Maq_1_2016</vt:lpstr>
      <vt:lpstr>Comb_Maq_1_2017</vt:lpstr>
      <vt:lpstr>Comb_Maq_1_2018</vt:lpstr>
      <vt:lpstr>Comb_Maq_1_2019</vt:lpstr>
      <vt:lpstr>Comb_Maq_1_2020</vt:lpstr>
      <vt:lpstr>Comb_Maq_1_2021</vt:lpstr>
      <vt:lpstr>Comb_Maq_1_2022</vt:lpstr>
      <vt:lpstr>Comb_Maq_1_2023</vt:lpstr>
      <vt:lpstr>Comb_Maq_1_2024</vt:lpstr>
      <vt:lpstr>Comb_Maq_1_2025</vt:lpstr>
      <vt:lpstr>Comb_Maq_1_2026</vt:lpstr>
      <vt:lpstr>Comb_Maq_2_2007</vt:lpstr>
      <vt:lpstr>Comb_Maq_2_2008</vt:lpstr>
      <vt:lpstr>Comb_Maq_2_2009</vt:lpstr>
      <vt:lpstr>Comb_Maq_2_2010</vt:lpstr>
      <vt:lpstr>Comb_Maq_2_2011</vt:lpstr>
      <vt:lpstr>Comb_Maq_2_2012</vt:lpstr>
      <vt:lpstr>Comb_Maq_2_2013</vt:lpstr>
      <vt:lpstr>Comb_Maq_2_2014</vt:lpstr>
      <vt:lpstr>Comb_Maq_2_2015</vt:lpstr>
      <vt:lpstr>Comb_Maq_2_2016</vt:lpstr>
      <vt:lpstr>Comb_Maq_2_2017</vt:lpstr>
      <vt:lpstr>Comb_Maq_2_2018</vt:lpstr>
      <vt:lpstr>Comb_Maq_2_2019</vt:lpstr>
      <vt:lpstr>Comb_Maq_2_2020</vt:lpstr>
      <vt:lpstr>Comb_Maq_2_2021</vt:lpstr>
      <vt:lpstr>Comb_Maq_2_2022</vt:lpstr>
      <vt:lpstr>Comb_Maq_2_2023</vt:lpstr>
      <vt:lpstr>Comb_Maq_2_2024</vt:lpstr>
      <vt:lpstr>Comb_Maq_2_2025</vt:lpstr>
      <vt:lpstr>Comb_Maq_2_2026</vt:lpstr>
      <vt:lpstr>Comb_Maq_3_2007</vt:lpstr>
      <vt:lpstr>Comb_Maq_3_2008</vt:lpstr>
      <vt:lpstr>Comb_Maq_3_2009</vt:lpstr>
      <vt:lpstr>Comb_Maq_3_2010</vt:lpstr>
      <vt:lpstr>Comb_Maq_3_2011</vt:lpstr>
      <vt:lpstr>Comb_Maq_3_2012</vt:lpstr>
      <vt:lpstr>Comb_Maq_3_2013</vt:lpstr>
      <vt:lpstr>Comb_Maq_3_2014</vt:lpstr>
      <vt:lpstr>Comb_Maq_3_2015</vt:lpstr>
      <vt:lpstr>Comb_Maq_3_2016</vt:lpstr>
      <vt:lpstr>Comb_Maq_3_2017</vt:lpstr>
      <vt:lpstr>Comb_Maq_3_2018</vt:lpstr>
      <vt:lpstr>Comb_Maq_3_2019</vt:lpstr>
      <vt:lpstr>Comb_Maq_3_2020</vt:lpstr>
      <vt:lpstr>Comb_Maq_3_2021</vt:lpstr>
      <vt:lpstr>Comb_Maq_3_2022</vt:lpstr>
      <vt:lpstr>Comb_Maq_3_2023</vt:lpstr>
      <vt:lpstr>Comb_Maq_3_2024</vt:lpstr>
      <vt:lpstr>Comb_Maq_3_2025</vt:lpstr>
      <vt:lpstr>Comb_Maq_3_2026</vt:lpstr>
      <vt:lpstr>Comb_VehA1_1_2007</vt:lpstr>
      <vt:lpstr>Comb_VehA1_1_2008</vt:lpstr>
      <vt:lpstr>Comb_VehA1_1_2009</vt:lpstr>
      <vt:lpstr>Comb_VehA1_1_2010</vt:lpstr>
      <vt:lpstr>Comb_VehA1_1_2011</vt:lpstr>
      <vt:lpstr>Comb_VehA1_1_2012</vt:lpstr>
      <vt:lpstr>Comb_VehA1_1_2013</vt:lpstr>
      <vt:lpstr>Comb_VehA1_1_2014</vt:lpstr>
      <vt:lpstr>Comb_VehA1_1_2015</vt:lpstr>
      <vt:lpstr>Comb_VehA1_1_2016</vt:lpstr>
      <vt:lpstr>Comb_VehA1_1_2017</vt:lpstr>
      <vt:lpstr>Comb_VehA1_1_2018</vt:lpstr>
      <vt:lpstr>Comb_VehA1_1_2019</vt:lpstr>
      <vt:lpstr>Comb_VehA1_1_2020</vt:lpstr>
      <vt:lpstr>Comb_VehA1_1_2021</vt:lpstr>
      <vt:lpstr>Comb_VehA1_1_2022</vt:lpstr>
      <vt:lpstr>Comb_VehA1_1_2023</vt:lpstr>
      <vt:lpstr>Comb_VehA1_1_2024</vt:lpstr>
      <vt:lpstr>Comb_VehA1_2_2007</vt:lpstr>
      <vt:lpstr>Comb_VehA1_2_2008</vt:lpstr>
      <vt:lpstr>Comb_VehA1_2_2009</vt:lpstr>
      <vt:lpstr>Comb_VehA1_2_2010</vt:lpstr>
      <vt:lpstr>Comb_VehA1_2_2011</vt:lpstr>
      <vt:lpstr>Comb_VehA1_2_2012</vt:lpstr>
      <vt:lpstr>Comb_VehA1_2_2013</vt:lpstr>
      <vt:lpstr>Comb_VehA1_2_2014</vt:lpstr>
      <vt:lpstr>Comb_VehA1_2_2015</vt:lpstr>
      <vt:lpstr>Comb_VehA1_2_2016</vt:lpstr>
      <vt:lpstr>Comb_VehA1_2_2017</vt:lpstr>
      <vt:lpstr>Comb_VehA1_2_2018</vt:lpstr>
      <vt:lpstr>Comb_VehA1_2_2019</vt:lpstr>
      <vt:lpstr>Comb_VehA1_2_2020</vt:lpstr>
      <vt:lpstr>Comb_VehA1_2_2021</vt:lpstr>
      <vt:lpstr>Comb_VehA1_2_2022</vt:lpstr>
      <vt:lpstr>Comb_VehA1_2_2023</vt:lpstr>
      <vt:lpstr>Comb_VehA1_2_2024</vt:lpstr>
      <vt:lpstr>Comb_VehA1_3_2007</vt:lpstr>
      <vt:lpstr>Comb_VehA1_3_2008</vt:lpstr>
      <vt:lpstr>Comb_VehA1_3_2009</vt:lpstr>
      <vt:lpstr>Comb_VehA1_3_2010</vt:lpstr>
      <vt:lpstr>Comb_VehA1_3_2011</vt:lpstr>
      <vt:lpstr>Comb_VehA1_3_2012</vt:lpstr>
      <vt:lpstr>Comb_VehA1_3_2013</vt:lpstr>
      <vt:lpstr>Comb_VehA1_3_2014</vt:lpstr>
      <vt:lpstr>Comb_VehA1_3_2015</vt:lpstr>
      <vt:lpstr>Comb_VehA1_3_2016</vt:lpstr>
      <vt:lpstr>Comb_VehA1_3_2017</vt:lpstr>
      <vt:lpstr>Comb_VehA1_3_2018</vt:lpstr>
      <vt:lpstr>Comb_VehA1_3_2019</vt:lpstr>
      <vt:lpstr>Comb_VehA1_3_2020</vt:lpstr>
      <vt:lpstr>Comb_VehA1_3_2021</vt:lpstr>
      <vt:lpstr>Comb_VehA1_3_2022</vt:lpstr>
      <vt:lpstr>Comb_VehA1_3_2023</vt:lpstr>
      <vt:lpstr>Comb_VehA1_3_2024</vt:lpstr>
      <vt:lpstr>Comb_VehA1_4_2007</vt:lpstr>
      <vt:lpstr>Comb_VehA1_4_2008</vt:lpstr>
      <vt:lpstr>Comb_VehA1_4_2009</vt:lpstr>
      <vt:lpstr>Comb_VehA1_4_2010</vt:lpstr>
      <vt:lpstr>Comb_VehA1_4_2011</vt:lpstr>
      <vt:lpstr>Comb_VehA1_4_2012</vt:lpstr>
      <vt:lpstr>Comb_VehA1_4_2013</vt:lpstr>
      <vt:lpstr>Comb_VehA1_4_2014</vt:lpstr>
      <vt:lpstr>Comb_VehA1_4_2015</vt:lpstr>
      <vt:lpstr>Comb_VehA1_4_2016</vt:lpstr>
      <vt:lpstr>Comb_VehA1_4_2017</vt:lpstr>
      <vt:lpstr>Comb_VehA1_4_2018</vt:lpstr>
      <vt:lpstr>Comb_VehA1_4_2019</vt:lpstr>
      <vt:lpstr>Comb_VehA1_4_2020</vt:lpstr>
      <vt:lpstr>Comb_VehA1_4_2021</vt:lpstr>
      <vt:lpstr>Comb_VehA1_4_2022</vt:lpstr>
      <vt:lpstr>Comb_VehA1_4_2023</vt:lpstr>
      <vt:lpstr>Comb_VehA1_4_2024</vt:lpstr>
      <vt:lpstr>Comb_VehA1_5_2007</vt:lpstr>
      <vt:lpstr>Comb_VehA1_5_2008</vt:lpstr>
      <vt:lpstr>Comb_VehA1_5_2009</vt:lpstr>
      <vt:lpstr>Comb_VehA1_5_2010</vt:lpstr>
      <vt:lpstr>Comb_VehA1_5_2011</vt:lpstr>
      <vt:lpstr>Comb_VehA1_5_2012</vt:lpstr>
      <vt:lpstr>Comb_VehA1_5_2013</vt:lpstr>
      <vt:lpstr>Comb_VehA1_5_2014</vt:lpstr>
      <vt:lpstr>Comb_VehA1_5_2015</vt:lpstr>
      <vt:lpstr>Comb_VehA1_5_2016</vt:lpstr>
      <vt:lpstr>Comb_VehA1_5_2017</vt:lpstr>
      <vt:lpstr>Comb_VehA1_5_2018</vt:lpstr>
      <vt:lpstr>Comb_VehA1_5_2019</vt:lpstr>
      <vt:lpstr>Comb_VehA1_5_2020</vt:lpstr>
      <vt:lpstr>Comb_VehA1_5_2021</vt:lpstr>
      <vt:lpstr>Comb_VehA1_5_2022</vt:lpstr>
      <vt:lpstr>Comb_VehA1_5_2023</vt:lpstr>
      <vt:lpstr>Comb_VehA1_5_2024</vt:lpstr>
      <vt:lpstr>Comb_VehA1_6_2007</vt:lpstr>
      <vt:lpstr>Comb_VehA1_6_2008</vt:lpstr>
      <vt:lpstr>Comb_VehA1_6_2009</vt:lpstr>
      <vt:lpstr>Comb_VehA1_6_2010</vt:lpstr>
      <vt:lpstr>Comb_VehA1_6_2011</vt:lpstr>
      <vt:lpstr>Comb_VehA1_6_2012</vt:lpstr>
      <vt:lpstr>Comb_VehA1_6_2013</vt:lpstr>
      <vt:lpstr>Comb_VehA1_6_2014</vt:lpstr>
      <vt:lpstr>Comb_VehA1_6_2015</vt:lpstr>
      <vt:lpstr>Comb_VehA1_6_2016</vt:lpstr>
      <vt:lpstr>Comb_VehA1_6_2017</vt:lpstr>
      <vt:lpstr>Comb_VehA1_6_2018</vt:lpstr>
      <vt:lpstr>Comb_VehA1_6_2019</vt:lpstr>
      <vt:lpstr>Comb_VehA1_6_2020</vt:lpstr>
      <vt:lpstr>Comb_VehA1_6_2021</vt:lpstr>
      <vt:lpstr>Comb_VehA1_6_2022</vt:lpstr>
      <vt:lpstr>Comb_VehA1_6_2023</vt:lpstr>
      <vt:lpstr>Comb_VehA1_6_2024</vt:lpstr>
      <vt:lpstr>Comb_VehA2_1_2007</vt:lpstr>
      <vt:lpstr>Comb_VehA2_1_2008</vt:lpstr>
      <vt:lpstr>Comb_VehA2_1_2009</vt:lpstr>
      <vt:lpstr>Comb_VehA2_1_2010</vt:lpstr>
      <vt:lpstr>Comb_VehA2_1_2011</vt:lpstr>
      <vt:lpstr>Comb_VehA2_1_2012</vt:lpstr>
      <vt:lpstr>Comb_VehA2_1_2013</vt:lpstr>
      <vt:lpstr>Comb_VehA2_1_2014</vt:lpstr>
      <vt:lpstr>Comb_VehA2_1_2015</vt:lpstr>
      <vt:lpstr>Comb_VehA2_1_2016</vt:lpstr>
      <vt:lpstr>Comb_VehA2_1_2017</vt:lpstr>
      <vt:lpstr>Comb_VehA2_1_2018</vt:lpstr>
      <vt:lpstr>Comb_VehA2_1_2019</vt:lpstr>
      <vt:lpstr>Comb_VehA2_1_2020</vt:lpstr>
      <vt:lpstr>Comb_VehA2_1_2021</vt:lpstr>
      <vt:lpstr>Comb_VehA2_1_2022</vt:lpstr>
      <vt:lpstr>Comb_VehA2_1_2023</vt:lpstr>
      <vt:lpstr>Comb_VehA2_1_2024</vt:lpstr>
      <vt:lpstr>Comb_VehA2_2_2007</vt:lpstr>
      <vt:lpstr>Comb_VehA2_2_2008</vt:lpstr>
      <vt:lpstr>Comb_VehA2_2_2009</vt:lpstr>
      <vt:lpstr>Comb_VehA2_2_2010</vt:lpstr>
      <vt:lpstr>Comb_VehA2_2_2011</vt:lpstr>
      <vt:lpstr>Comb_VehA2_2_2012</vt:lpstr>
      <vt:lpstr>Comb_VehA2_2_2013</vt:lpstr>
      <vt:lpstr>Comb_VehA2_2_2014</vt:lpstr>
      <vt:lpstr>Comb_VehA2_2_2015</vt:lpstr>
      <vt:lpstr>Comb_VehA2_2_2016</vt:lpstr>
      <vt:lpstr>Comb_VehA2_2_2017</vt:lpstr>
      <vt:lpstr>Comb_VehA2_2_2018</vt:lpstr>
      <vt:lpstr>Comb_VehA2_2_2019</vt:lpstr>
      <vt:lpstr>Comb_VehA2_2_2020</vt:lpstr>
      <vt:lpstr>Comb_VehA2_2_2021</vt:lpstr>
      <vt:lpstr>Comb_VehA2_2_2022</vt:lpstr>
      <vt:lpstr>Comb_VehA2_2_2023</vt:lpstr>
      <vt:lpstr>Comb_VehA2_2_2024</vt:lpstr>
      <vt:lpstr>Comb_VehA2_3_2007</vt:lpstr>
      <vt:lpstr>Comb_VehA2_3_2008</vt:lpstr>
      <vt:lpstr>Comb_VehA2_3_2009</vt:lpstr>
      <vt:lpstr>Comb_VehA2_3_2010</vt:lpstr>
      <vt:lpstr>Comb_VehA2_3_2011</vt:lpstr>
      <vt:lpstr>Comb_VehA2_3_2012</vt:lpstr>
      <vt:lpstr>Comb_VehA2_3_2013</vt:lpstr>
      <vt:lpstr>Comb_VehA2_3_2014</vt:lpstr>
      <vt:lpstr>Comb_VehA2_3_2015</vt:lpstr>
      <vt:lpstr>Comb_VehA2_3_2016</vt:lpstr>
      <vt:lpstr>Comb_VehA2_3_2017</vt:lpstr>
      <vt:lpstr>Comb_VehA2_3_2018</vt:lpstr>
      <vt:lpstr>Comb_VehA2_3_2019</vt:lpstr>
      <vt:lpstr>Comb_VehA2_3_2020</vt:lpstr>
      <vt:lpstr>Comb_VehA2_3_2021</vt:lpstr>
      <vt:lpstr>Comb_VehA2_3_2022</vt:lpstr>
      <vt:lpstr>Comb_VehA2_3_2023</vt:lpstr>
      <vt:lpstr>Comb_VehA2_3_2024</vt:lpstr>
      <vt:lpstr>Comb_VehA2_4_2007</vt:lpstr>
      <vt:lpstr>Comb_VehA2_4_2008</vt:lpstr>
      <vt:lpstr>Comb_VehA2_4_2009</vt:lpstr>
      <vt:lpstr>Comb_VehA2_4_2010</vt:lpstr>
      <vt:lpstr>Comb_VehA2_4_2011</vt:lpstr>
      <vt:lpstr>Comb_VehA2_4_2012</vt:lpstr>
      <vt:lpstr>Comb_VehA2_4_2013</vt:lpstr>
      <vt:lpstr>Comb_VehA2_4_2014</vt:lpstr>
      <vt:lpstr>Comb_VehA2_4_2015</vt:lpstr>
      <vt:lpstr>Comb_VehA2_4_2016</vt:lpstr>
      <vt:lpstr>Comb_VehA2_4_2017</vt:lpstr>
      <vt:lpstr>Comb_VehA2_4_2018</vt:lpstr>
      <vt:lpstr>Comb_VehA2_4_2019</vt:lpstr>
      <vt:lpstr>Comb_VehA2_4_2020</vt:lpstr>
      <vt:lpstr>Comb_VehA2_4_2021</vt:lpstr>
      <vt:lpstr>Comb_VehA2_4_2022</vt:lpstr>
      <vt:lpstr>Comb_VehA2_4_2023</vt:lpstr>
      <vt:lpstr>Comb_VehA2_4_2024</vt:lpstr>
      <vt:lpstr>Comb_VehA2_5_2007</vt:lpstr>
      <vt:lpstr>Comb_VehA2_5_2008</vt:lpstr>
      <vt:lpstr>Comb_VehA2_5_2009</vt:lpstr>
      <vt:lpstr>Comb_VehA2_5_2010</vt:lpstr>
      <vt:lpstr>Comb_VehA2_5_2011</vt:lpstr>
      <vt:lpstr>Comb_VehA2_5_2012</vt:lpstr>
      <vt:lpstr>Comb_VehA2_5_2013</vt:lpstr>
      <vt:lpstr>Comb_VehA2_5_2014</vt:lpstr>
      <vt:lpstr>Comb_VehA2_5_2015</vt:lpstr>
      <vt:lpstr>Comb_VehA2_5_2016</vt:lpstr>
      <vt:lpstr>Comb_VehA2_5_2017</vt:lpstr>
      <vt:lpstr>Comb_VehA2_5_2018</vt:lpstr>
      <vt:lpstr>Comb_VehA2_5_2019</vt:lpstr>
      <vt:lpstr>Comb_VehA2_5_2020</vt:lpstr>
      <vt:lpstr>Comb_VehA2_5_2021</vt:lpstr>
      <vt:lpstr>Comb_VehA2_5_2022</vt:lpstr>
      <vt:lpstr>Comb_VehA2_5_2023</vt:lpstr>
      <vt:lpstr>Comb_VehA2_5_2024</vt:lpstr>
      <vt:lpstr>Comb_VehA2_6_2007</vt:lpstr>
      <vt:lpstr>Comb_VehA2_6_2008</vt:lpstr>
      <vt:lpstr>Comb_VehA2_6_2009</vt:lpstr>
      <vt:lpstr>Comb_VehA2_6_2010</vt:lpstr>
      <vt:lpstr>Comb_VehA2_6_2011</vt:lpstr>
      <vt:lpstr>Comb_VehA2_6_2012</vt:lpstr>
      <vt:lpstr>Comb_VehA2_6_2013</vt:lpstr>
      <vt:lpstr>Comb_VehA2_6_2014</vt:lpstr>
      <vt:lpstr>Comb_VehA2_6_2015</vt:lpstr>
      <vt:lpstr>Comb_VehA2_6_2016</vt:lpstr>
      <vt:lpstr>Comb_VehA2_6_2017</vt:lpstr>
      <vt:lpstr>Comb_VehA2_6_2018</vt:lpstr>
      <vt:lpstr>Comb_VehA2_6_2019</vt:lpstr>
      <vt:lpstr>Comb_VehA2_6_2020</vt:lpstr>
      <vt:lpstr>Comb_VehA2_6_2021</vt:lpstr>
      <vt:lpstr>Comb_VehA2_6_2022</vt:lpstr>
      <vt:lpstr>Comb_VehA2_6_2023</vt:lpstr>
      <vt:lpstr>Comb_VehA2_6_2024</vt:lpstr>
      <vt:lpstr>Combustible_No_Carr_1</vt:lpstr>
      <vt:lpstr>Combustible_No_Carr_2</vt:lpstr>
      <vt:lpstr>Combustible_No_Carr_3</vt:lpstr>
      <vt:lpstr>Fugitivas_otros</vt:lpstr>
      <vt:lpstr>GdO_1</vt:lpstr>
      <vt:lpstr>GdO_2</vt:lpstr>
      <vt:lpstr>PCA_1</vt:lpstr>
      <vt:lpstr>PCA_2</vt:lpstr>
      <vt:lpstr>Provincia</vt:lpstr>
      <vt:lpstr>Refrigerante</vt:lpstr>
      <vt:lpstr>Tipo_EAdquirida</vt:lpstr>
      <vt:lpstr>Tipo_ER</vt:lpstr>
      <vt:lpstr>Tipo_Maquinaria</vt:lpstr>
      <vt:lpstr>Tipo_transporte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2024-06-05T07:49:09Z</dcterms:created>
  <dcterms:modified xsi:type="dcterms:W3CDTF">2025-05-19T10:29:06Z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0x0101001D26E2A22C79B44FA9E8CD1542DDBB92</vt:lpwstr>
  </property>
</Properties>
</file>