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485" activeTab="0"/>
  </bookViews>
  <sheets>
    <sheet name="16.a" sheetId="1" r:id="rId1"/>
    <sheet name="16.b (1)" sheetId="2" r:id="rId2"/>
    <sheet name="16.b (2)" sheetId="3" r:id="rId3"/>
    <sheet name="16.b (3)" sheetId="4" r:id="rId4"/>
    <sheet name="16.b (4)" sheetId="5" r:id="rId5"/>
    <sheet name="16.b (5)" sheetId="6" r:id="rId6"/>
    <sheet name="16.d (1)" sheetId="7" r:id="rId7"/>
    <sheet name="16.d (2)" sheetId="8" r:id="rId8"/>
    <sheet name="16.e (1)" sheetId="9" r:id="rId9"/>
    <sheet name="16.e (2)" sheetId="10" r:id="rId10"/>
    <sheet name="16.e (3)" sheetId="11" r:id="rId11"/>
    <sheet name="16.e (4)" sheetId="12" r:id="rId12"/>
    <sheet name="16.e (5)" sheetId="13" r:id="rId13"/>
  </sheets>
  <definedNames>
    <definedName name="_xlnm.Print_Area" localSheetId="0">'16.a'!$A$1:$I$88</definedName>
    <definedName name="_xlnm.Print_Area" localSheetId="1">'16.b (1)'!$A$1:$G$34</definedName>
    <definedName name="_xlnm.Print_Area" localSheetId="2">'16.b (2)'!$A$1:$AE$88</definedName>
    <definedName name="_xlnm.Print_Area" localSheetId="3">'16.b (3)'!$A$1:$M$89</definedName>
    <definedName name="_xlnm.Print_Area" localSheetId="4">'16.b (4)'!$A$1:$M$89</definedName>
    <definedName name="_xlnm.Print_Area" localSheetId="5">'16.b (5)'!$A$1:$E$89</definedName>
    <definedName name="_xlnm.Print_Area" localSheetId="6">'16.d (1)'!$A$1:$F$17</definedName>
    <definedName name="_xlnm.Print_Area" localSheetId="7">'16.d (2)'!$A$1:$P$89</definedName>
    <definedName name="_xlnm.Print_Area" localSheetId="8">'16.e (1)'!$A$1:$F$29</definedName>
    <definedName name="_xlnm.Print_Area" localSheetId="9">'16.e (2)'!$A$1:$D$88</definedName>
    <definedName name="_xlnm.Print_Area" localSheetId="10">'16.e (3)'!$A$1:$V$90</definedName>
    <definedName name="_xlnm.Print_Area" localSheetId="11">'16.e (4)'!$A$1:$V$90</definedName>
    <definedName name="_xlnm.Print_Area" localSheetId="12">'16.e (5)'!$A$1:$J$90</definedName>
  </definedNames>
  <calcPr fullCalcOnLoad="1"/>
</workbook>
</file>

<file path=xl/comments10.xml><?xml version="1.0" encoding="utf-8"?>
<comments xmlns="http://schemas.openxmlformats.org/spreadsheetml/2006/main">
  <authors>
    <author>bdb-att3</author>
  </authors>
  <commentList>
    <comment ref="D55" authorId="0">
      <text>
        <r>
          <rPr>
            <b/>
            <sz val="8"/>
            <rFont val="Tahoma"/>
            <family val="0"/>
          </rPr>
          <t>hay dato de producción en piscifactoría pero no del núemro de ellas</t>
        </r>
      </text>
    </comment>
    <comment ref="D20" authorId="0">
      <text>
        <r>
          <rPr>
            <sz val="10"/>
            <rFont val="Arial"/>
            <family val="2"/>
          </rPr>
          <t>Se desconoce si es pública  privada</t>
        </r>
      </text>
    </comment>
  </commentList>
</comments>
</file>

<file path=xl/sharedStrings.xml><?xml version="1.0" encoding="utf-8"?>
<sst xmlns="http://schemas.openxmlformats.org/spreadsheetml/2006/main" count="998" uniqueCount="182">
  <si>
    <t>Total</t>
  </si>
  <si>
    <t>ESPAÑA</t>
  </si>
  <si>
    <t xml:space="preserve">Número de </t>
  </si>
  <si>
    <t>Peso total</t>
  </si>
  <si>
    <t>Peso medio</t>
  </si>
  <si>
    <t>Valor</t>
  </si>
  <si>
    <t>Precio</t>
  </si>
  <si>
    <t>Ingresos</t>
  </si>
  <si>
    <t>Especie</t>
  </si>
  <si>
    <t>(euros)</t>
  </si>
  <si>
    <t>(euros/pieza)</t>
  </si>
  <si>
    <t>complementarios</t>
  </si>
  <si>
    <t>(kg)</t>
  </si>
  <si>
    <t>(kg/pieza)</t>
  </si>
  <si>
    <t>(euros) (1)</t>
  </si>
  <si>
    <t>Otra caza mayor</t>
  </si>
  <si>
    <t>TOTAL</t>
  </si>
  <si>
    <t xml:space="preserve">  (1) Estimación de los ingresos percibidos por la utilización cinegética de las tierras, con exclusión del valor de las piezas cobradas.</t>
  </si>
  <si>
    <t xml:space="preserve">  Otras especies</t>
  </si>
  <si>
    <t>Provincias y</t>
  </si>
  <si>
    <t>Caza</t>
  </si>
  <si>
    <t>Pesca</t>
  </si>
  <si>
    <t>Comunidades Autónomas</t>
  </si>
  <si>
    <t>Número</t>
  </si>
  <si>
    <t>Valor (euros)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</si>
  <si>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</si>
  <si>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</si>
  <si>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</si>
  <si>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</si>
  <si>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</si>
  <si>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</si>
  <si>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</si>
  <si>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</si>
  <si>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</si>
  <si>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</si>
  <si>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</si>
  <si>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</si>
  <si>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</si>
  <si>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</si>
  <si>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</si>
  <si>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</si>
  <si>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</si>
  <si>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</si>
  <si>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</si>
  <si>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</si>
  <si>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</si>
  <si>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</si>
  <si>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</si>
  <si>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</si>
  <si>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</si>
  <si>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</si>
  <si>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</si>
  <si>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</si>
  <si>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</si>
  <si>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</si>
  <si>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</si>
  <si>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</si>
  <si>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</si>
  <si>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</si>
  <si>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</si>
  <si>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</si>
  <si>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</si>
  <si>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</si>
  <si>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</si>
  <si>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</si>
  <si>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</si>
  <si>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</si>
  <si>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</si>
  <si>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</si>
  <si>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</si>
  <si>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</si>
  <si>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</si>
  <si>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</si>
  <si>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</si>
  <si>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</si>
  <si>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</si>
  <si>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</si>
  <si>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</si>
  <si>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</si>
  <si>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</si>
  <si>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</si>
  <si>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 xml:space="preserve"> CANARIAS</t>
  </si>
  <si>
    <t xml:space="preserve"> Otra caza menor (mamíferos)</t>
  </si>
  <si>
    <t xml:space="preserve"> Otra caza volatil</t>
  </si>
  <si>
    <t>(kilogramos)</t>
  </si>
  <si>
    <t>Alava</t>
  </si>
  <si>
    <t>Avila</t>
  </si>
  <si>
    <t>S.C. de Tenerife</t>
  </si>
  <si>
    <t>Otra caza menor, mamíferos</t>
  </si>
  <si>
    <t>Otra caza volátil</t>
  </si>
  <si>
    <t>Piezas cobradas</t>
  </si>
  <si>
    <t>Privadas</t>
  </si>
  <si>
    <t>Públicas</t>
  </si>
  <si>
    <t>CAZA: Datos de peso y valor de las piezas cobradas según especies, 2005</t>
  </si>
  <si>
    <t xml:space="preserve"> Otros</t>
  </si>
  <si>
    <t>CAZA MAYOR</t>
  </si>
  <si>
    <t>CAZA MENOR</t>
  </si>
  <si>
    <t>CAZA VOLÁTIL</t>
  </si>
  <si>
    <t>TOTAL CAZA MAYOR</t>
  </si>
  <si>
    <t>TOTAL CAZA MENOR</t>
  </si>
  <si>
    <t>TOTAL CAZA VOLÁTIL</t>
  </si>
  <si>
    <t>PESCA: Datos de peso y valor de las piezas capturadas en aguas continentales según especies, 2005</t>
  </si>
  <si>
    <t>capturas</t>
  </si>
  <si>
    <t>PESCA: Datos de peso y valor de las piezas destinadas a repoblación y consumo humano producidas en piscifactorías según especies, 2005</t>
  </si>
  <si>
    <t>DESTINO: REPOBLACIONES</t>
  </si>
  <si>
    <t xml:space="preserve"> Otras</t>
  </si>
  <si>
    <t>TOTAL REPOBLACIONES</t>
  </si>
  <si>
    <t>DESTINO: CONSUMO</t>
  </si>
  <si>
    <t>CAZA Y PESCA: Análisis provincial de las licencias expedidas y vigentes, 2005</t>
  </si>
  <si>
    <t>Licencias expedidas en 2005</t>
  </si>
  <si>
    <t>Licencias vigentes en 2005</t>
  </si>
  <si>
    <t>CAZA: Análisis provincial de las piezas cobradas, caza mayor, 2005</t>
  </si>
  <si>
    <t>CAZA: Análisis provincial de las piezas cobradas caza menor, 2005</t>
  </si>
  <si>
    <t>CAZA: Análisis provincial de las piezas cobradas caza volátil, 2005</t>
  </si>
  <si>
    <t>Otros</t>
  </si>
  <si>
    <t>PESCA: Análisis provincial del número de centros de acuicultura continental, 2005</t>
  </si>
  <si>
    <t>Número de Piscifactorías</t>
  </si>
  <si>
    <t>Totales</t>
  </si>
  <si>
    <t>PESCA: Análisis provincial de la producción en centros de acuicultura continental con destino repoblación, por especie producida, 2005</t>
  </si>
  <si>
    <t>Producción</t>
  </si>
  <si>
    <t>Peso total (Kg)</t>
  </si>
  <si>
    <t>Valor (Euros)</t>
  </si>
  <si>
    <t>PESCA: Análisis provincial de la producción en centros de acuicultura continental con destino consumo, por especie producida, 2005</t>
  </si>
  <si>
    <t>Total consumo</t>
  </si>
  <si>
    <t>Valor total                        (euros)</t>
  </si>
  <si>
    <t>capturas total</t>
  </si>
  <si>
    <t>(nº capturas)</t>
  </si>
  <si>
    <t>Ingresos complementarios (euros)</t>
  </si>
  <si>
    <t>Los datos del total engloban datos que en algunas comunidades son estimaciones</t>
  </si>
  <si>
    <t xml:space="preserve"> Ciervo (Cervus elaphus)</t>
  </si>
  <si>
    <r>
      <t xml:space="preserve"> 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</si>
  <si>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</si>
  <si>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</si>
  <si>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</si>
  <si>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</si>
  <si>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</si>
  <si>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</si>
  <si>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 xml:space="preserve"> 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</si>
  <si>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 xml:space="preserve"> 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</si>
  <si>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 xml:space="preserve"> 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</si>
  <si>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 xml:space="preserve"> 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</si>
  <si>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 xml:space="preserve"> 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</si>
  <si>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 xml:space="preserve">  Salmón (</t>
    </r>
    <r>
      <rPr>
        <i/>
        <sz val="10"/>
        <rFont val="Arial"/>
        <family val="2"/>
      </rPr>
      <t>Salmo salar</t>
    </r>
    <r>
      <rPr>
        <sz val="10"/>
        <rFont val="Arial"/>
        <family val="2"/>
      </rPr>
      <t>)</t>
    </r>
  </si>
  <si>
    <t xml:space="preserve">  Cangrejo (Procambarus clarkii)</t>
  </si>
  <si>
    <r>
      <t xml:space="preserve">  Trucha (</t>
    </r>
    <r>
      <rPr>
        <i/>
        <sz val="10"/>
        <rFont val="Arial"/>
        <family val="2"/>
      </rPr>
      <t>Salmo trutta / Salmo gairdnieri</t>
    </r>
    <r>
      <rPr>
        <sz val="10"/>
        <rFont val="Arial"/>
        <family val="2"/>
      </rPr>
      <t>)</t>
    </r>
  </si>
  <si>
    <r>
      <t>Salmón (</t>
    </r>
    <r>
      <rPr>
        <i/>
        <sz val="10"/>
        <rFont val="Arial"/>
        <family val="2"/>
      </rPr>
      <t>Salmo salar</t>
    </r>
    <r>
      <rPr>
        <sz val="10"/>
        <rFont val="Arial"/>
        <family val="2"/>
      </rPr>
      <t>)</t>
    </r>
  </si>
  <si>
    <r>
      <t>Trucha (</t>
    </r>
    <r>
      <rPr>
        <i/>
        <sz val="10"/>
        <rFont val="Arial"/>
        <family val="2"/>
      </rPr>
      <t>Salmo trutta / Salmo gairdnieri</t>
    </r>
    <r>
      <rPr>
        <sz val="10"/>
        <rFont val="Arial"/>
        <family val="2"/>
      </rPr>
      <t>)</t>
    </r>
  </si>
  <si>
    <r>
      <t>Black-bass (</t>
    </r>
    <r>
      <rPr>
        <i/>
        <sz val="10"/>
        <rFont val="Arial"/>
        <family val="2"/>
      </rPr>
      <t>Micropterus salmoides</t>
    </r>
    <r>
      <rPr>
        <sz val="10"/>
        <rFont val="Arial"/>
        <family val="2"/>
      </rPr>
      <t>)</t>
    </r>
  </si>
  <si>
    <r>
      <t>Carpa (</t>
    </r>
    <r>
      <rPr>
        <i/>
        <sz val="10"/>
        <rFont val="Arial"/>
        <family val="2"/>
      </rPr>
      <t>Cyprinus carpio</t>
    </r>
    <r>
      <rPr>
        <sz val="10"/>
        <rFont val="Arial"/>
        <family val="2"/>
      </rPr>
      <t>)</t>
    </r>
  </si>
  <si>
    <t>Cangrejo (Procambarus clarkii)</t>
  </si>
  <si>
    <t>Corzo (Capreolus capreolus)</t>
  </si>
  <si>
    <t>Cabra montés (Capra pyrenaica)</t>
  </si>
  <si>
    <t>Gamo (Dama dama)</t>
  </si>
  <si>
    <t>Rebeco (Rupicapra rupicapra)</t>
  </si>
  <si>
    <t>Arruí (Ammotragus lervia)</t>
  </si>
  <si>
    <t>Muflón (Ovis musimon)</t>
  </si>
  <si>
    <t xml:space="preserve"> Jabalí (Sus srofa)</t>
  </si>
  <si>
    <t xml:space="preserve"> Conejo (Oryctolagus cuniculos)</t>
  </si>
  <si>
    <t xml:space="preserve"> Perdiz (Alectoris rufa)</t>
  </si>
  <si>
    <t xml:space="preserve"> Codorniz (Coturnix coturnix)</t>
  </si>
  <si>
    <t xml:space="preserve">  Salmón (Salmo salar)</t>
  </si>
  <si>
    <t xml:space="preserve">  Trucha (Salmo trutta / Salmo gairdnieri)</t>
  </si>
  <si>
    <t>Salmón (Salmo salar)</t>
  </si>
  <si>
    <t>Trucha (Salmo trutta / Salmo gairdnieri)</t>
  </si>
  <si>
    <t>Black-bass (Micropterus salmoides)</t>
  </si>
  <si>
    <t>Carpa (Cyprinus carpio)</t>
  </si>
  <si>
    <t>estim Asturias</t>
  </si>
  <si>
    <t>estim Cantabria</t>
  </si>
  <si>
    <t>valor total</t>
  </si>
  <si>
    <t>Total repoblación</t>
  </si>
  <si>
    <t>TOTAL CONSUMO</t>
  </si>
  <si>
    <t>Total caza mayor</t>
  </si>
  <si>
    <t>Total caza menor, mamíferos</t>
  </si>
  <si>
    <t>Total caza volátil</t>
  </si>
  <si>
    <t>Número de piezas</t>
  </si>
  <si>
    <t>ANUARIO DE ESTADÍSTICA FORESTAL 2005</t>
  </si>
  <si>
    <t>Los datos en rojo corresponden a estimaciones</t>
  </si>
  <si>
    <t>Nota:</t>
  </si>
  <si>
    <t>Sin datos</t>
  </si>
  <si>
    <t>CAZA: Análisis provincial del total de las piezas cobradas, 2005</t>
  </si>
  <si>
    <t>PESCA: Análisis provincial de las capturas en aguas continentales, 2005</t>
  </si>
  <si>
    <t>PESCA: Análisis provincial de la producción total en centros de acuicultura continental, 2005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</si>
</sst>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_);\(#,##0\)"/>
    <numFmt numFmtId="174" formatCode="#,##0.00_);\(#,##0.00\)"/>
    <numFmt numFmtId="175" formatCode="0.000__"/>
    <numFmt numFmtId="176" formatCode="#,##0.00____;\(#,##0\)"/>
    <numFmt numFmtId="177" formatCode="#,##0____;\(#,##0\)"/>
    <numFmt numFmtId="178" formatCode="#,##0.0"/>
    <numFmt numFmtId="179" formatCode="#,##0.000"/>
    <numFmt numFmtId="180" formatCode="#,##0__;\–#,##0__;\–__;@__"/>
    <numFmt numFmtId="181" formatCode="#,##0.00__;\–#,##0.00__;\–__;@__"/>
    <numFmt numFmtId="182" formatCode="#,##0.0__;\–#,##0.0__;\–__;@__"/>
    <numFmt numFmtId="183" formatCode="#,##0.000__"/>
    <numFmt numFmtId="184" formatCode="0.000"/>
    <numFmt numFmtId="185" formatCode="#,##0.00\ _€"/>
    <numFmt numFmtId="186" formatCode="#,##0.00\ [$Pts-40A]"/>
    <numFmt numFmtId="187" formatCode="#,##0.00\ &quot;€&quot;"/>
    <numFmt numFmtId="188" formatCode="#,##0\ &quot;€&quot;"/>
    <numFmt numFmtId="189" formatCode="0.0%"/>
  </numFmts>
  <fonts count="1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sz val="11"/>
      <color indexed="23"/>
      <name val="Comic Sans MS"/>
      <family val="4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73" fontId="3" fillId="2" borderId="0" xfId="0" applyNumberFormat="1" applyFont="1" applyFill="1" applyBorder="1" applyAlignment="1" applyProtection="1">
      <alignment/>
      <protection/>
    </xf>
    <xf numFmtId="174" fontId="3" fillId="2" borderId="0" xfId="0" applyNumberFormat="1" applyFont="1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174" fontId="0" fillId="2" borderId="0" xfId="0" applyNumberFormat="1" applyFont="1" applyFill="1" applyBorder="1" applyAlignment="1" applyProtection="1">
      <alignment/>
      <protection/>
    </xf>
    <xf numFmtId="0" fontId="0" fillId="2" borderId="4" xfId="0" applyFill="1" applyBorder="1" applyAlignment="1">
      <alignment horizontal="center"/>
    </xf>
    <xf numFmtId="173" fontId="0" fillId="2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4" fillId="2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 quotePrefix="1">
      <alignment horizontal="center"/>
    </xf>
    <xf numFmtId="1" fontId="0" fillId="2" borderId="2" xfId="0" applyNumberFormat="1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1" fontId="0" fillId="2" borderId="3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5" borderId="6" xfId="0" applyNumberFormat="1" applyFont="1" applyFill="1" applyBorder="1" applyAlignment="1">
      <alignment horizontal="right"/>
    </xf>
    <xf numFmtId="1" fontId="0" fillId="2" borderId="3" xfId="0" applyNumberFormat="1" applyFont="1" applyFill="1" applyBorder="1" applyAlignment="1" applyProtection="1">
      <alignment horizontal="right"/>
      <protection/>
    </xf>
    <xf numFmtId="1" fontId="0" fillId="2" borderId="0" xfId="0" applyNumberFormat="1" applyFont="1" applyFill="1" applyBorder="1" applyAlignment="1">
      <alignment/>
    </xf>
    <xf numFmtId="1" fontId="0" fillId="2" borderId="2" xfId="0" applyNumberFormat="1" applyFont="1" applyFill="1" applyBorder="1" applyAlignment="1" applyProtection="1">
      <alignment horizontal="right"/>
      <protection/>
    </xf>
    <xf numFmtId="1" fontId="4" fillId="4" borderId="3" xfId="0" applyNumberFormat="1" applyFont="1" applyFill="1" applyBorder="1" applyAlignment="1" applyProtection="1">
      <alignment horizontal="right"/>
      <protection/>
    </xf>
    <xf numFmtId="1" fontId="4" fillId="4" borderId="2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1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7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0" fillId="2" borderId="4" xfId="0" applyNumberFormat="1" applyFill="1" applyBorder="1" applyAlignment="1" quotePrefix="1">
      <alignment horizontal="center"/>
    </xf>
    <xf numFmtId="2" fontId="0" fillId="2" borderId="9" xfId="0" applyNumberFormat="1" applyFill="1" applyBorder="1" applyAlignment="1" quotePrefix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8" xfId="0" applyNumberFormat="1" applyFill="1" applyBorder="1" applyAlignment="1" quotePrefix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 quotePrefix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 quotePrefix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6" borderId="3" xfId="0" applyNumberFormat="1" applyFont="1" applyFill="1" applyBorder="1" applyAlignment="1">
      <alignment horizontal="right"/>
    </xf>
    <xf numFmtId="1" fontId="0" fillId="6" borderId="2" xfId="0" applyNumberFormat="1" applyFont="1" applyFill="1" applyBorder="1" applyAlignment="1">
      <alignment horizontal="right"/>
    </xf>
    <xf numFmtId="1" fontId="0" fillId="6" borderId="3" xfId="0" applyNumberFormat="1" applyFont="1" applyFill="1" applyBorder="1" applyAlignment="1" applyProtection="1">
      <alignment horizontal="right"/>
      <protection/>
    </xf>
    <xf numFmtId="1" fontId="0" fillId="6" borderId="2" xfId="0" applyNumberFormat="1" applyFont="1" applyFill="1" applyBorder="1" applyAlignment="1" applyProtection="1">
      <alignment horizontal="right"/>
      <protection/>
    </xf>
    <xf numFmtId="172" fontId="14" fillId="2" borderId="0" xfId="0" applyNumberFormat="1" applyFont="1" applyFill="1" applyBorder="1" applyAlignment="1">
      <alignment/>
    </xf>
    <xf numFmtId="1" fontId="0" fillId="0" borderId="2" xfId="0" applyNumberFormat="1" applyFont="1" applyFill="1" applyBorder="1" applyAlignment="1" applyProtection="1">
      <alignment horizontal="right"/>
      <protection/>
    </xf>
    <xf numFmtId="1" fontId="0" fillId="0" borderId="3" xfId="0" applyNumberFormat="1" applyFont="1" applyFill="1" applyBorder="1" applyAlignment="1" applyProtection="1">
      <alignment horizontal="right"/>
      <protection/>
    </xf>
    <xf numFmtId="0" fontId="14" fillId="2" borderId="0" xfId="0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4" fontId="0" fillId="3" borderId="7" xfId="0" applyNumberFormat="1" applyFont="1" applyFill="1" applyBorder="1" applyAlignment="1" quotePrefix="1">
      <alignment horizontal="center"/>
    </xf>
    <xf numFmtId="4" fontId="0" fillId="2" borderId="3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0" fillId="2" borderId="3" xfId="0" applyNumberFormat="1" applyFont="1" applyFill="1" applyBorder="1" applyAlignment="1" applyProtection="1">
      <alignment/>
      <protection/>
    </xf>
    <xf numFmtId="4" fontId="0" fillId="4" borderId="3" xfId="0" applyNumberFormat="1" applyFont="1" applyFill="1" applyBorder="1" applyAlignment="1" applyProtection="1">
      <alignment/>
      <protection/>
    </xf>
    <xf numFmtId="4" fontId="0" fillId="3" borderId="3" xfId="0" applyNumberFormat="1" applyFont="1" applyFill="1" applyBorder="1" applyAlignment="1" applyProtection="1">
      <alignment/>
      <protection/>
    </xf>
    <xf numFmtId="4" fontId="0" fillId="2" borderId="2" xfId="0" applyNumberFormat="1" applyFont="1" applyFill="1" applyBorder="1" applyAlignment="1">
      <alignment/>
    </xf>
    <xf numFmtId="4" fontId="4" fillId="5" borderId="8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6" borderId="2" xfId="0" applyNumberFormat="1" applyFont="1" applyFill="1" applyBorder="1" applyAlignment="1">
      <alignment horizontal="right"/>
    </xf>
    <xf numFmtId="4" fontId="0" fillId="6" borderId="3" xfId="0" applyNumberFormat="1" applyFont="1" applyFill="1" applyBorder="1" applyAlignment="1">
      <alignment horizontal="right"/>
    </xf>
    <xf numFmtId="4" fontId="4" fillId="4" borderId="3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12" fillId="4" borderId="3" xfId="0" applyNumberFormat="1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4" fontId="12" fillId="4" borderId="0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12" fillId="4" borderId="2" xfId="0" applyNumberFormat="1" applyFont="1" applyFill="1" applyBorder="1" applyAlignment="1">
      <alignment horizontal="right"/>
    </xf>
    <xf numFmtId="4" fontId="4" fillId="5" borderId="6" xfId="0" applyNumberFormat="1" applyFont="1" applyFill="1" applyBorder="1" applyAlignment="1">
      <alignment horizontal="right"/>
    </xf>
    <xf numFmtId="4" fontId="14" fillId="2" borderId="0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3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4" fillId="4" borderId="3" xfId="0" applyNumberFormat="1" applyFont="1" applyFill="1" applyBorder="1" applyAlignment="1">
      <alignment/>
    </xf>
    <xf numFmtId="4" fontId="0" fillId="2" borderId="3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/>
    </xf>
    <xf numFmtId="4" fontId="0" fillId="6" borderId="3" xfId="0" applyNumberFormat="1" applyFill="1" applyBorder="1" applyAlignment="1">
      <alignment horizontal="right"/>
    </xf>
    <xf numFmtId="4" fontId="0" fillId="2" borderId="3" xfId="0" applyNumberFormat="1" applyFont="1" applyFill="1" applyBorder="1" applyAlignment="1">
      <alignment/>
    </xf>
    <xf numFmtId="4" fontId="12" fillId="4" borderId="3" xfId="0" applyNumberFormat="1" applyFont="1" applyFill="1" applyBorder="1" applyAlignment="1">
      <alignment/>
    </xf>
    <xf numFmtId="4" fontId="4" fillId="4" borderId="3" xfId="0" applyNumberFormat="1" applyFont="1" applyFill="1" applyBorder="1" applyAlignment="1" quotePrefix="1">
      <alignment horizontal="right"/>
    </xf>
    <xf numFmtId="4" fontId="0" fillId="2" borderId="3" xfId="0" applyNumberFormat="1" applyFont="1" applyFill="1" applyBorder="1" applyAlignment="1" applyProtection="1">
      <alignment horizontal="right"/>
      <protection/>
    </xf>
    <xf numFmtId="4" fontId="0" fillId="0" borderId="3" xfId="0" applyNumberFormat="1" applyFont="1" applyFill="1" applyBorder="1" applyAlignment="1" quotePrefix="1">
      <alignment horizontal="right"/>
    </xf>
    <xf numFmtId="4" fontId="0" fillId="2" borderId="3" xfId="0" applyNumberFormat="1" applyFont="1" applyFill="1" applyBorder="1" applyAlignment="1" quotePrefix="1">
      <alignment horizontal="right"/>
    </xf>
    <xf numFmtId="4" fontId="0" fillId="6" borderId="3" xfId="0" applyNumberFormat="1" applyFont="1" applyFill="1" applyBorder="1" applyAlignment="1" quotePrefix="1">
      <alignment horizontal="right"/>
    </xf>
    <xf numFmtId="4" fontId="4" fillId="4" borderId="2" xfId="0" applyNumberFormat="1" applyFont="1" applyFill="1" applyBorder="1" applyAlignment="1" quotePrefix="1">
      <alignment horizontal="right"/>
    </xf>
    <xf numFmtId="4" fontId="0" fillId="6" borderId="2" xfId="0" applyNumberFormat="1" applyFont="1" applyFill="1" applyBorder="1" applyAlignment="1" quotePrefix="1">
      <alignment horizontal="right"/>
    </xf>
    <xf numFmtId="4" fontId="0" fillId="2" borderId="2" xfId="0" applyNumberFormat="1" applyFont="1" applyFill="1" applyBorder="1" applyAlignment="1" quotePrefix="1">
      <alignment horizontal="right"/>
    </xf>
    <xf numFmtId="4" fontId="0" fillId="6" borderId="2" xfId="0" applyNumberFormat="1" applyFont="1" applyFill="1" applyBorder="1" applyAlignment="1" applyProtection="1">
      <alignment horizontal="right"/>
      <protection/>
    </xf>
    <xf numFmtId="4" fontId="4" fillId="4" borderId="3" xfId="0" applyNumberFormat="1" applyFont="1" applyFill="1" applyBorder="1" applyAlignment="1" applyProtection="1">
      <alignment horizontal="right"/>
      <protection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0" fillId="2" borderId="2" xfId="0" applyNumberFormat="1" applyFont="1" applyFill="1" applyBorder="1" applyAlignment="1" applyProtection="1">
      <alignment horizontal="right"/>
      <protection/>
    </xf>
    <xf numFmtId="4" fontId="0" fillId="6" borderId="3" xfId="0" applyNumberFormat="1" applyFont="1" applyFill="1" applyBorder="1" applyAlignment="1" applyProtection="1">
      <alignment horizontal="right"/>
      <protection/>
    </xf>
    <xf numFmtId="4" fontId="4" fillId="4" borderId="11" xfId="0" applyNumberFormat="1" applyFont="1" applyFill="1" applyBorder="1" applyAlignment="1" applyProtection="1">
      <alignment horizontal="right"/>
      <protection/>
    </xf>
    <xf numFmtId="4" fontId="11" fillId="2" borderId="3" xfId="0" applyNumberFormat="1" applyFont="1" applyFill="1" applyBorder="1" applyAlignment="1" applyProtection="1">
      <alignment horizontal="right"/>
      <protection/>
    </xf>
    <xf numFmtId="4" fontId="11" fillId="2" borderId="2" xfId="0" applyNumberFormat="1" applyFont="1" applyFill="1" applyBorder="1" applyAlignment="1" applyProtection="1">
      <alignment horizontal="right"/>
      <protection/>
    </xf>
    <xf numFmtId="4" fontId="12" fillId="4" borderId="3" xfId="0" applyNumberFormat="1" applyFont="1" applyFill="1" applyBorder="1" applyAlignment="1" applyProtection="1">
      <alignment horizontal="right"/>
      <protection/>
    </xf>
    <xf numFmtId="4" fontId="12" fillId="4" borderId="2" xfId="0" applyNumberFormat="1" applyFont="1" applyFill="1" applyBorder="1" applyAlignment="1" applyProtection="1">
      <alignment horizontal="right"/>
      <protection/>
    </xf>
    <xf numFmtId="4" fontId="4" fillId="5" borderId="8" xfId="0" applyNumberFormat="1" applyFont="1" applyFill="1" applyBorder="1" applyAlignment="1">
      <alignment horizontal="right"/>
    </xf>
    <xf numFmtId="4" fontId="0" fillId="3" borderId="7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/>
    </xf>
    <xf numFmtId="3" fontId="0" fillId="4" borderId="3" xfId="0" applyNumberFormat="1" applyFont="1" applyFill="1" applyBorder="1" applyAlignment="1" applyProtection="1">
      <alignment/>
      <protection/>
    </xf>
    <xf numFmtId="3" fontId="0" fillId="2" borderId="3" xfId="0" applyNumberFormat="1" applyFont="1" applyFill="1" applyBorder="1" applyAlignment="1" applyProtection="1">
      <alignment/>
      <protection/>
    </xf>
    <xf numFmtId="3" fontId="0" fillId="3" borderId="3" xfId="0" applyNumberFormat="1" applyFont="1" applyFill="1" applyBorder="1" applyAlignment="1" applyProtection="1">
      <alignment/>
      <protection/>
    </xf>
    <xf numFmtId="3" fontId="4" fillId="5" borderId="8" xfId="0" applyNumberFormat="1" applyFont="1" applyFill="1" applyBorder="1" applyAlignment="1">
      <alignment/>
    </xf>
    <xf numFmtId="4" fontId="0" fillId="2" borderId="7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4" fontId="0" fillId="4" borderId="3" xfId="0" applyNumberFormat="1" applyFont="1" applyFill="1" applyBorder="1" applyAlignment="1">
      <alignment/>
    </xf>
    <xf numFmtId="4" fontId="0" fillId="3" borderId="3" xfId="0" applyNumberFormat="1" applyFont="1" applyFill="1" applyBorder="1" applyAlignment="1">
      <alignment/>
    </xf>
    <xf numFmtId="4" fontId="4" fillId="5" borderId="6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3" fontId="4" fillId="5" borderId="6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0" borderId="0" xfId="0" applyAlignment="1">
      <alignment/>
    </xf>
    <xf numFmtId="4" fontId="4" fillId="5" borderId="8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4" fillId="4" borderId="3" xfId="0" applyNumberFormat="1" applyFont="1" applyFill="1" applyBorder="1" applyAlignment="1">
      <alignment/>
    </xf>
    <xf numFmtId="3" fontId="0" fillId="2" borderId="3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11" fillId="2" borderId="3" xfId="0" applyNumberFormat="1" applyFont="1" applyFill="1" applyBorder="1" applyAlignment="1">
      <alignment/>
    </xf>
    <xf numFmtId="4" fontId="11" fillId="2" borderId="3" xfId="0" applyNumberFormat="1" applyFon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2" xfId="0" applyNumberFormat="1" applyFill="1" applyBorder="1" applyAlignment="1">
      <alignment horizontal="right"/>
    </xf>
    <xf numFmtId="4" fontId="4" fillId="4" borderId="2" xfId="0" applyNumberFormat="1" applyFont="1" applyFill="1" applyBorder="1" applyAlignment="1">
      <alignment/>
    </xf>
    <xf numFmtId="4" fontId="0" fillId="0" borderId="2" xfId="0" applyNumberForma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1" fontId="4" fillId="5" borderId="8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/>
    </xf>
    <xf numFmtId="4" fontId="0" fillId="2" borderId="7" xfId="0" applyNumberFormat="1" applyFont="1" applyFill="1" applyBorder="1" applyAlignment="1" applyProtection="1">
      <alignment horizontal="right"/>
      <protection/>
    </xf>
    <xf numFmtId="3" fontId="4" fillId="7" borderId="8" xfId="0" applyNumberFormat="1" applyFont="1" applyFill="1" applyBorder="1" applyAlignment="1">
      <alignment/>
    </xf>
    <xf numFmtId="4" fontId="4" fillId="7" borderId="8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2" fontId="14" fillId="2" borderId="0" xfId="0" applyNumberFormat="1" applyFont="1" applyFill="1" applyAlignment="1">
      <alignment/>
    </xf>
    <xf numFmtId="0" fontId="0" fillId="8" borderId="0" xfId="0" applyFont="1" applyFill="1" applyAlignment="1">
      <alignment/>
    </xf>
    <xf numFmtId="2" fontId="11" fillId="2" borderId="0" xfId="0" applyNumberFormat="1" applyFont="1" applyFill="1" applyAlignment="1">
      <alignment/>
    </xf>
    <xf numFmtId="0" fontId="0" fillId="6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7" borderId="8" xfId="0" applyFont="1" applyFill="1" applyBorder="1" applyAlignment="1">
      <alignment/>
    </xf>
    <xf numFmtId="4" fontId="0" fillId="2" borderId="7" xfId="0" applyNumberFormat="1" applyFont="1" applyFill="1" applyBorder="1" applyAlignment="1">
      <alignment horizontal="left"/>
    </xf>
    <xf numFmtId="4" fontId="0" fillId="2" borderId="3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" fontId="11" fillId="2" borderId="3" xfId="0" applyNumberFormat="1" applyFont="1" applyFill="1" applyBorder="1" applyAlignment="1">
      <alignment horizontal="right"/>
    </xf>
    <xf numFmtId="4" fontId="11" fillId="6" borderId="2" xfId="0" applyNumberFormat="1" applyFont="1" applyFill="1" applyBorder="1" applyAlignment="1" applyProtection="1">
      <alignment horizontal="right"/>
      <protection/>
    </xf>
    <xf numFmtId="0" fontId="16" fillId="2" borderId="0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19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21" xfId="0" applyNumberFormat="1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2" fontId="0" fillId="2" borderId="24" xfId="0" applyNumberFormat="1" applyFont="1" applyFill="1" applyBorder="1" applyAlignment="1">
      <alignment horizontal="center" vertical="center" wrapText="1"/>
    </xf>
    <xf numFmtId="2" fontId="0" fillId="2" borderId="25" xfId="0" applyNumberFormat="1" applyFont="1" applyFill="1" applyBorder="1" applyAlignment="1">
      <alignment horizontal="center" vertical="center" wrapText="1"/>
    </xf>
    <xf numFmtId="2" fontId="0" fillId="2" borderId="26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wrapText="1"/>
    </xf>
    <xf numFmtId="0" fontId="0" fillId="9" borderId="16" xfId="0" applyFont="1" applyFill="1" applyBorder="1" applyAlignment="1">
      <alignment horizontal="center"/>
    </xf>
    <xf numFmtId="0" fontId="0" fillId="9" borderId="21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0</xdr:row>
      <xdr:rowOff>28575</xdr:rowOff>
    </xdr:from>
    <xdr:to>
      <xdr:col>9</xdr:col>
      <xdr:colOff>9525</xdr:colOff>
      <xdr:row>0</xdr:row>
      <xdr:rowOff>476250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2857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0</xdr:colOff>
      <xdr:row>0</xdr:row>
      <xdr:rowOff>657225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333375</xdr:colOff>
      <xdr:row>0</xdr:row>
      <xdr:rowOff>28575</xdr:rowOff>
    </xdr:from>
    <xdr:to>
      <xdr:col>21</xdr:col>
      <xdr:colOff>876300</xdr:colOff>
      <xdr:row>0</xdr:row>
      <xdr:rowOff>476250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54875" y="285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333375</xdr:colOff>
      <xdr:row>0</xdr:row>
      <xdr:rowOff>28575</xdr:rowOff>
    </xdr:from>
    <xdr:to>
      <xdr:col>21</xdr:col>
      <xdr:colOff>876300</xdr:colOff>
      <xdr:row>0</xdr:row>
      <xdr:rowOff>476250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50150" y="285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0</xdr:row>
      <xdr:rowOff>28575</xdr:rowOff>
    </xdr:from>
    <xdr:to>
      <xdr:col>10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2857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0</xdr:row>
      <xdr:rowOff>28575</xdr:rowOff>
    </xdr:from>
    <xdr:to>
      <xdr:col>6</xdr:col>
      <xdr:colOff>981075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285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371475</xdr:colOff>
      <xdr:row>0</xdr:row>
      <xdr:rowOff>9525</xdr:rowOff>
    </xdr:from>
    <xdr:to>
      <xdr:col>31</xdr:col>
      <xdr:colOff>0</xdr:colOff>
      <xdr:row>0</xdr:row>
      <xdr:rowOff>457200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51025" y="952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0</xdr:row>
      <xdr:rowOff>0</xdr:rowOff>
    </xdr:from>
    <xdr:to>
      <xdr:col>13</xdr:col>
      <xdr:colOff>19050</xdr:colOff>
      <xdr:row>0</xdr:row>
      <xdr:rowOff>447675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10975" y="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0</xdr:row>
      <xdr:rowOff>0</xdr:rowOff>
    </xdr:from>
    <xdr:to>
      <xdr:col>13</xdr:col>
      <xdr:colOff>19050</xdr:colOff>
      <xdr:row>0</xdr:row>
      <xdr:rowOff>447675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0</xdr:row>
      <xdr:rowOff>28575</xdr:rowOff>
    </xdr:from>
    <xdr:to>
      <xdr:col>4</xdr:col>
      <xdr:colOff>1000125</xdr:colOff>
      <xdr:row>1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2857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0</xdr:row>
      <xdr:rowOff>38100</xdr:rowOff>
    </xdr:from>
    <xdr:to>
      <xdr:col>6</xdr:col>
      <xdr:colOff>28575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381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0</xdr:row>
      <xdr:rowOff>28575</xdr:rowOff>
    </xdr:from>
    <xdr:to>
      <xdr:col>15</xdr:col>
      <xdr:colOff>809625</xdr:colOff>
      <xdr:row>0</xdr:row>
      <xdr:rowOff>476250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97050" y="285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0</xdr:row>
      <xdr:rowOff>38100</xdr:rowOff>
    </xdr:from>
    <xdr:to>
      <xdr:col>6</xdr:col>
      <xdr:colOff>28575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381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tabSelected="1" zoomScale="75" zoomScaleNormal="75" workbookViewId="0" topLeftCell="A52">
      <selection activeCell="B92" sqref="B92"/>
    </sheetView>
  </sheetViews>
  <sheetFormatPr defaultColWidth="11.421875" defaultRowHeight="12.75"/>
  <cols>
    <col min="1" max="1" width="25.7109375" style="9" customWidth="1"/>
    <col min="2" max="2" width="17.7109375" style="3" customWidth="1"/>
    <col min="3" max="3" width="17.7109375" style="46" customWidth="1"/>
    <col min="4" max="4" width="17.7109375" style="3" customWidth="1"/>
    <col min="5" max="5" width="17.7109375" style="46" customWidth="1"/>
    <col min="6" max="6" width="17.7109375" style="3" customWidth="1"/>
    <col min="7" max="7" width="19.140625" style="46" customWidth="1"/>
    <col min="8" max="8" width="17.7109375" style="3" customWidth="1"/>
    <col min="9" max="9" width="17.7109375" style="46" customWidth="1"/>
    <col min="10" max="16384" width="11.421875" style="3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90"/>
      <c r="F1" s="190"/>
      <c r="G1" s="190"/>
      <c r="H1" s="190"/>
      <c r="I1" s="143"/>
      <c r="J1" s="143"/>
      <c r="K1" s="143"/>
      <c r="L1" s="143"/>
      <c r="M1" s="1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2.75">
      <c r="A2" s="3"/>
    </row>
    <row r="3" spans="1:9" ht="15">
      <c r="A3" s="196" t="s">
        <v>108</v>
      </c>
      <c r="B3" s="196"/>
      <c r="C3" s="196"/>
      <c r="D3" s="196"/>
      <c r="E3" s="196"/>
      <c r="F3" s="197"/>
      <c r="G3" s="197"/>
      <c r="H3" s="27"/>
      <c r="I3" s="50"/>
    </row>
    <row r="4" spans="1:5" ht="15" thickBot="1">
      <c r="A4" s="25"/>
      <c r="B4" s="25"/>
      <c r="C4" s="47"/>
      <c r="D4" s="25"/>
      <c r="E4" s="47"/>
    </row>
    <row r="5" spans="1:9" ht="13.5" thickBot="1">
      <c r="A5" s="23"/>
      <c r="B5" s="193" t="s">
        <v>20</v>
      </c>
      <c r="C5" s="194"/>
      <c r="D5" s="194"/>
      <c r="E5" s="195"/>
      <c r="F5" s="193" t="s">
        <v>21</v>
      </c>
      <c r="G5" s="194"/>
      <c r="H5" s="194"/>
      <c r="I5" s="195"/>
    </row>
    <row r="6" spans="1:9" ht="12.75">
      <c r="A6" s="10" t="s">
        <v>19</v>
      </c>
      <c r="B6" s="191" t="s">
        <v>109</v>
      </c>
      <c r="C6" s="192"/>
      <c r="D6" s="191" t="s">
        <v>110</v>
      </c>
      <c r="E6" s="192"/>
      <c r="F6" s="191" t="s">
        <v>109</v>
      </c>
      <c r="G6" s="192"/>
      <c r="H6" s="191" t="s">
        <v>110</v>
      </c>
      <c r="I6" s="192"/>
    </row>
    <row r="7" spans="1:9" ht="13.5" thickBot="1">
      <c r="A7" s="24" t="s">
        <v>22</v>
      </c>
      <c r="B7" s="18" t="s">
        <v>23</v>
      </c>
      <c r="C7" s="48" t="s">
        <v>24</v>
      </c>
      <c r="D7" s="18" t="s">
        <v>23</v>
      </c>
      <c r="E7" s="48" t="s">
        <v>24</v>
      </c>
      <c r="F7" s="18" t="s">
        <v>23</v>
      </c>
      <c r="G7" s="49" t="s">
        <v>24</v>
      </c>
      <c r="H7" s="18" t="s">
        <v>23</v>
      </c>
      <c r="I7" s="48" t="s">
        <v>24</v>
      </c>
    </row>
    <row r="8" spans="1:9" ht="12.75">
      <c r="A8" s="45" t="s">
        <v>25</v>
      </c>
      <c r="B8" s="146">
        <v>19136</v>
      </c>
      <c r="C8" s="103">
        <v>489818.43</v>
      </c>
      <c r="D8" s="146"/>
      <c r="E8" s="103"/>
      <c r="F8" s="146">
        <v>33935</v>
      </c>
      <c r="G8" s="153">
        <v>479819.92</v>
      </c>
      <c r="H8" s="146"/>
      <c r="I8" s="103"/>
    </row>
    <row r="9" spans="1:10" ht="12.75">
      <c r="A9" s="41" t="s">
        <v>26</v>
      </c>
      <c r="B9" s="146">
        <v>13645</v>
      </c>
      <c r="C9" s="103">
        <v>341415.63</v>
      </c>
      <c r="D9" s="146"/>
      <c r="E9" s="103"/>
      <c r="F9" s="146">
        <v>19851</v>
      </c>
      <c r="G9" s="153">
        <v>279120.46</v>
      </c>
      <c r="H9" s="146"/>
      <c r="I9" s="103"/>
      <c r="J9" s="62"/>
    </row>
    <row r="10" spans="1:9" ht="12.75">
      <c r="A10" s="41" t="s">
        <v>27</v>
      </c>
      <c r="B10" s="146">
        <v>12705</v>
      </c>
      <c r="C10" s="103">
        <v>318313.81</v>
      </c>
      <c r="D10" s="146"/>
      <c r="E10" s="103"/>
      <c r="F10" s="146">
        <v>23220</v>
      </c>
      <c r="G10" s="153">
        <v>342473.08</v>
      </c>
      <c r="H10" s="146"/>
      <c r="I10" s="103"/>
    </row>
    <row r="11" spans="1:9" ht="12.75">
      <c r="A11" s="41" t="s">
        <v>28</v>
      </c>
      <c r="B11" s="146">
        <v>15704</v>
      </c>
      <c r="C11" s="103">
        <v>403052.08</v>
      </c>
      <c r="D11" s="146"/>
      <c r="E11" s="103"/>
      <c r="F11" s="146">
        <v>15901</v>
      </c>
      <c r="G11" s="153">
        <v>229044.39</v>
      </c>
      <c r="H11" s="146"/>
      <c r="I11" s="103"/>
    </row>
    <row r="12" spans="1:9" ht="12.75">
      <c r="A12" s="179" t="s">
        <v>29</v>
      </c>
      <c r="B12" s="147">
        <f>SUM(B8:B11)</f>
        <v>61190</v>
      </c>
      <c r="C12" s="101">
        <f>SUM(C8:C11)</f>
        <v>1552599.9500000002</v>
      </c>
      <c r="D12" s="147"/>
      <c r="E12" s="101"/>
      <c r="F12" s="147">
        <f>SUM(F8:F11)</f>
        <v>92907</v>
      </c>
      <c r="G12" s="101">
        <f>SUM(G8:G11)</f>
        <v>1330457.85</v>
      </c>
      <c r="H12" s="147"/>
      <c r="I12" s="101"/>
    </row>
    <row r="13" spans="1:9" ht="12.75">
      <c r="A13" s="41"/>
      <c r="B13" s="148"/>
      <c r="C13" s="102"/>
      <c r="D13" s="148"/>
      <c r="E13" s="102"/>
      <c r="F13" s="148"/>
      <c r="G13" s="154"/>
      <c r="H13" s="148"/>
      <c r="I13" s="102"/>
    </row>
    <row r="14" spans="1:9" ht="12.75">
      <c r="A14" s="179" t="s">
        <v>30</v>
      </c>
      <c r="B14" s="147">
        <v>6157</v>
      </c>
      <c r="C14" s="101">
        <v>212067.03</v>
      </c>
      <c r="D14" s="147">
        <v>8344</v>
      </c>
      <c r="E14" s="101">
        <v>708206.82</v>
      </c>
      <c r="F14" s="147">
        <v>25779</v>
      </c>
      <c r="G14" s="155">
        <v>309897.17</v>
      </c>
      <c r="H14" s="147">
        <v>4928</v>
      </c>
      <c r="I14" s="101">
        <v>216120.52</v>
      </c>
    </row>
    <row r="15" spans="1:9" ht="12.75">
      <c r="A15" s="41"/>
      <c r="B15" s="148"/>
      <c r="C15" s="102"/>
      <c r="D15" s="148"/>
      <c r="E15" s="102"/>
      <c r="F15" s="148"/>
      <c r="G15" s="154"/>
      <c r="H15" s="148"/>
      <c r="I15" s="102"/>
    </row>
    <row r="16" spans="1:9" ht="12.75">
      <c r="A16" s="179" t="s">
        <v>31</v>
      </c>
      <c r="B16" s="147">
        <v>8301</v>
      </c>
      <c r="C16" s="101">
        <v>124435.46</v>
      </c>
      <c r="D16" s="147">
        <v>3719</v>
      </c>
      <c r="E16" s="101">
        <v>100136.45</v>
      </c>
      <c r="F16" s="147">
        <v>11448</v>
      </c>
      <c r="G16" s="155">
        <v>140953.36</v>
      </c>
      <c r="H16" s="147">
        <v>2734</v>
      </c>
      <c r="I16" s="101">
        <v>70695.85</v>
      </c>
    </row>
    <row r="17" spans="1:9" ht="12.75">
      <c r="A17" s="41"/>
      <c r="B17" s="148"/>
      <c r="C17" s="102"/>
      <c r="D17" s="148"/>
      <c r="E17" s="102"/>
      <c r="F17" s="148"/>
      <c r="G17" s="154"/>
      <c r="H17" s="148"/>
      <c r="I17" s="102"/>
    </row>
    <row r="18" spans="1:9" ht="12.75">
      <c r="A18" s="41" t="s">
        <v>85</v>
      </c>
      <c r="B18" s="149">
        <v>7871</v>
      </c>
      <c r="C18" s="99">
        <v>69024.16</v>
      </c>
      <c r="D18" s="149"/>
      <c r="E18" s="99"/>
      <c r="F18" s="149">
        <v>9295</v>
      </c>
      <c r="G18" s="99">
        <v>57326.67</v>
      </c>
      <c r="H18" s="149"/>
      <c r="I18" s="99"/>
    </row>
    <row r="19" spans="1:9" ht="12.75">
      <c r="A19" s="41" t="s">
        <v>32</v>
      </c>
      <c r="B19" s="146">
        <v>17912</v>
      </c>
      <c r="C19" s="103">
        <v>182985.64</v>
      </c>
      <c r="D19" s="146"/>
      <c r="E19" s="103"/>
      <c r="F19" s="146">
        <v>4721</v>
      </c>
      <c r="G19" s="103">
        <v>31257.97</v>
      </c>
      <c r="H19" s="146"/>
      <c r="I19" s="103"/>
    </row>
    <row r="20" spans="1:9" ht="12.75">
      <c r="A20" s="41" t="s">
        <v>33</v>
      </c>
      <c r="B20" s="146">
        <v>18715</v>
      </c>
      <c r="C20" s="103">
        <v>196507.5</v>
      </c>
      <c r="D20" s="146"/>
      <c r="E20" s="103"/>
      <c r="F20" s="146">
        <v>8806</v>
      </c>
      <c r="G20" s="103">
        <v>63418.57</v>
      </c>
      <c r="H20" s="146"/>
      <c r="I20" s="103"/>
    </row>
    <row r="21" spans="1:9" ht="12.75">
      <c r="A21" s="179" t="s">
        <v>34</v>
      </c>
      <c r="B21" s="147">
        <f>SUM(B18:B20)</f>
        <v>44498</v>
      </c>
      <c r="C21" s="101">
        <f>SUM(C18:C20)</f>
        <v>448517.30000000005</v>
      </c>
      <c r="D21" s="147"/>
      <c r="E21" s="101"/>
      <c r="F21" s="147">
        <f>SUM(F18:F20)</f>
        <v>22822</v>
      </c>
      <c r="G21" s="101">
        <f>SUM(G18:G20)</f>
        <v>152003.21</v>
      </c>
      <c r="H21" s="147"/>
      <c r="I21" s="101"/>
    </row>
    <row r="22" spans="1:9" ht="12.75">
      <c r="A22" s="41"/>
      <c r="B22" s="148"/>
      <c r="C22" s="102"/>
      <c r="D22" s="148"/>
      <c r="E22" s="102"/>
      <c r="F22" s="148"/>
      <c r="G22" s="154"/>
      <c r="H22" s="148"/>
      <c r="I22" s="102"/>
    </row>
    <row r="23" spans="1:9" ht="12.75">
      <c r="A23" s="179" t="s">
        <v>35</v>
      </c>
      <c r="B23" s="147">
        <v>26017</v>
      </c>
      <c r="C23" s="101">
        <v>312204</v>
      </c>
      <c r="D23" s="147"/>
      <c r="E23" s="101"/>
      <c r="F23" s="147">
        <v>24276</v>
      </c>
      <c r="G23" s="155">
        <v>291312</v>
      </c>
      <c r="H23" s="147"/>
      <c r="I23" s="101"/>
    </row>
    <row r="24" spans="1:9" ht="12.75">
      <c r="A24" s="41"/>
      <c r="B24" s="148"/>
      <c r="C24" s="102"/>
      <c r="D24" s="148"/>
      <c r="E24" s="102"/>
      <c r="F24" s="148"/>
      <c r="G24" s="154"/>
      <c r="H24" s="148"/>
      <c r="I24" s="102"/>
    </row>
    <row r="25" spans="1:9" ht="12.75">
      <c r="A25" s="179" t="s">
        <v>36</v>
      </c>
      <c r="B25" s="147">
        <v>10686</v>
      </c>
      <c r="C25" s="101">
        <v>231055.06</v>
      </c>
      <c r="D25" s="147">
        <v>2977</v>
      </c>
      <c r="E25" s="101"/>
      <c r="F25" s="147">
        <v>8079</v>
      </c>
      <c r="G25" s="155">
        <v>111465.95</v>
      </c>
      <c r="H25" s="147">
        <v>3023</v>
      </c>
      <c r="I25" s="101"/>
    </row>
    <row r="26" spans="1:9" ht="12.75">
      <c r="A26" s="41"/>
      <c r="B26" s="148"/>
      <c r="C26" s="102"/>
      <c r="D26" s="148"/>
      <c r="E26" s="102"/>
      <c r="F26" s="148"/>
      <c r="G26" s="154"/>
      <c r="H26" s="148"/>
      <c r="I26" s="102"/>
    </row>
    <row r="27" spans="1:9" ht="12.75">
      <c r="A27" s="41" t="s">
        <v>37</v>
      </c>
      <c r="B27" s="146">
        <v>14000</v>
      </c>
      <c r="C27" s="103">
        <v>368340</v>
      </c>
      <c r="D27" s="146"/>
      <c r="E27" s="103"/>
      <c r="F27" s="146">
        <v>17113</v>
      </c>
      <c r="G27" s="103">
        <v>150936.66</v>
      </c>
      <c r="H27" s="146"/>
      <c r="I27" s="103"/>
    </row>
    <row r="28" spans="1:9" ht="12.75">
      <c r="A28" s="41" t="s">
        <v>38</v>
      </c>
      <c r="B28" s="146">
        <v>10373</v>
      </c>
      <c r="C28" s="103">
        <v>272913.63</v>
      </c>
      <c r="D28" s="146"/>
      <c r="E28" s="103"/>
      <c r="F28" s="146">
        <v>6010</v>
      </c>
      <c r="G28" s="103">
        <v>53008.2</v>
      </c>
      <c r="H28" s="146"/>
      <c r="I28" s="103"/>
    </row>
    <row r="29" spans="1:9" ht="12.75">
      <c r="A29" s="41" t="s">
        <v>39</v>
      </c>
      <c r="B29" s="146">
        <v>24560</v>
      </c>
      <c r="C29" s="103">
        <v>646173.6</v>
      </c>
      <c r="D29" s="146"/>
      <c r="E29" s="103"/>
      <c r="F29" s="146">
        <v>28913</v>
      </c>
      <c r="G29" s="103">
        <v>255013</v>
      </c>
      <c r="H29" s="146"/>
      <c r="I29" s="103"/>
    </row>
    <row r="30" spans="1:9" ht="12.75">
      <c r="A30" s="179" t="s">
        <v>40</v>
      </c>
      <c r="B30" s="147">
        <f aca="true" t="shared" si="0" ref="B30:G30">SUM(B27:B29)</f>
        <v>48933</v>
      </c>
      <c r="C30" s="101">
        <f t="shared" si="0"/>
        <v>1287427.23</v>
      </c>
      <c r="D30" s="147"/>
      <c r="E30" s="101"/>
      <c r="F30" s="147">
        <f t="shared" si="0"/>
        <v>52036</v>
      </c>
      <c r="G30" s="155">
        <f t="shared" si="0"/>
        <v>458957.86</v>
      </c>
      <c r="H30" s="147"/>
      <c r="I30" s="101"/>
    </row>
    <row r="31" spans="1:9" ht="12.75">
      <c r="A31" s="41"/>
      <c r="B31" s="148"/>
      <c r="C31" s="102"/>
      <c r="D31" s="148"/>
      <c r="E31" s="102"/>
      <c r="F31" s="148"/>
      <c r="G31" s="154"/>
      <c r="H31" s="148"/>
      <c r="I31" s="102"/>
    </row>
    <row r="32" spans="1:9" ht="12.75">
      <c r="A32" s="41" t="s">
        <v>41</v>
      </c>
      <c r="B32" s="146">
        <v>40797</v>
      </c>
      <c r="C32" s="103">
        <v>751970</v>
      </c>
      <c r="D32" s="146"/>
      <c r="E32" s="103"/>
      <c r="F32" s="146">
        <v>27683</v>
      </c>
      <c r="G32" s="153">
        <v>579705.75</v>
      </c>
      <c r="H32" s="146">
        <v>22689</v>
      </c>
      <c r="I32" s="103">
        <v>789778.9</v>
      </c>
    </row>
    <row r="33" spans="1:9" ht="12.75">
      <c r="A33" s="41" t="s">
        <v>42</v>
      </c>
      <c r="B33" s="146">
        <v>14598</v>
      </c>
      <c r="C33" s="103">
        <v>286160</v>
      </c>
      <c r="D33" s="146"/>
      <c r="E33" s="103"/>
      <c r="F33" s="146">
        <v>8277</v>
      </c>
      <c r="G33" s="153">
        <v>153184.2</v>
      </c>
      <c r="H33" s="146">
        <v>5112</v>
      </c>
      <c r="I33" s="103">
        <v>177861.6</v>
      </c>
    </row>
    <row r="34" spans="1:9" ht="12.75">
      <c r="A34" s="41" t="s">
        <v>43</v>
      </c>
      <c r="B34" s="146">
        <v>12950</v>
      </c>
      <c r="C34" s="103">
        <v>250250</v>
      </c>
      <c r="D34" s="146"/>
      <c r="E34" s="103"/>
      <c r="F34" s="146">
        <v>8516</v>
      </c>
      <c r="G34" s="153">
        <v>144574.9</v>
      </c>
      <c r="H34" s="146">
        <v>2852</v>
      </c>
      <c r="I34" s="103">
        <v>100724.44</v>
      </c>
    </row>
    <row r="35" spans="1:9" ht="12.75">
      <c r="A35" s="41" t="s">
        <v>44</v>
      </c>
      <c r="B35" s="146">
        <v>11916</v>
      </c>
      <c r="C35" s="103">
        <v>231040</v>
      </c>
      <c r="D35" s="146"/>
      <c r="E35" s="103"/>
      <c r="F35" s="146">
        <v>4325</v>
      </c>
      <c r="G35" s="153">
        <v>90340.8</v>
      </c>
      <c r="H35" s="146">
        <v>4697</v>
      </c>
      <c r="I35" s="103">
        <v>160643.94</v>
      </c>
    </row>
    <row r="36" spans="1:9" ht="12.75">
      <c r="A36" s="179" t="s">
        <v>45</v>
      </c>
      <c r="B36" s="147">
        <f>SUM(B32:B35)</f>
        <v>80261</v>
      </c>
      <c r="C36" s="101">
        <f>SUM(C32:C35)</f>
        <v>1519420</v>
      </c>
      <c r="D36" s="147"/>
      <c r="E36" s="101"/>
      <c r="F36" s="147">
        <f>SUM(F32:F35)</f>
        <v>48801</v>
      </c>
      <c r="G36" s="155">
        <f>SUM(G32:G35)</f>
        <v>967805.65</v>
      </c>
      <c r="H36" s="147">
        <f>SUM(H32:H35)</f>
        <v>35350</v>
      </c>
      <c r="I36" s="101">
        <f>SUM(I32:I35)</f>
        <v>1229008.88</v>
      </c>
    </row>
    <row r="37" spans="1:9" ht="12.75">
      <c r="A37" s="41"/>
      <c r="B37" s="148"/>
      <c r="C37" s="102"/>
      <c r="D37" s="148"/>
      <c r="E37" s="102"/>
      <c r="F37" s="148"/>
      <c r="G37" s="154"/>
      <c r="H37" s="148"/>
      <c r="I37" s="102"/>
    </row>
    <row r="38" spans="1:9" ht="12.75">
      <c r="A38" s="179" t="s">
        <v>46</v>
      </c>
      <c r="B38" s="147">
        <v>18126</v>
      </c>
      <c r="C38" s="101">
        <v>0</v>
      </c>
      <c r="D38" s="147">
        <v>25757</v>
      </c>
      <c r="E38" s="101">
        <v>0</v>
      </c>
      <c r="F38" s="147">
        <v>966</v>
      </c>
      <c r="G38" s="155">
        <v>0</v>
      </c>
      <c r="H38" s="147">
        <v>0</v>
      </c>
      <c r="I38" s="101">
        <v>0</v>
      </c>
    </row>
    <row r="39" spans="1:9" ht="12.75">
      <c r="A39" s="41"/>
      <c r="B39" s="148"/>
      <c r="C39" s="102"/>
      <c r="D39" s="148"/>
      <c r="E39" s="102"/>
      <c r="F39" s="148"/>
      <c r="G39" s="154"/>
      <c r="H39" s="148"/>
      <c r="I39" s="102"/>
    </row>
    <row r="40" spans="1:9" ht="12.75">
      <c r="A40" s="41" t="s">
        <v>86</v>
      </c>
      <c r="B40" s="146">
        <v>4190</v>
      </c>
      <c r="C40" s="103"/>
      <c r="D40" s="8"/>
      <c r="E40" s="103"/>
      <c r="F40" s="146">
        <v>5409</v>
      </c>
      <c r="G40" s="153"/>
      <c r="H40" s="146"/>
      <c r="I40" s="103"/>
    </row>
    <row r="41" spans="1:9" ht="12.75">
      <c r="A41" s="41" t="s">
        <v>47</v>
      </c>
      <c r="B41" s="146">
        <v>5090</v>
      </c>
      <c r="C41" s="103"/>
      <c r="D41" s="8"/>
      <c r="E41" s="103"/>
      <c r="F41" s="146">
        <v>7549</v>
      </c>
      <c r="G41" s="153"/>
      <c r="H41" s="146"/>
      <c r="I41" s="103"/>
    </row>
    <row r="42" spans="1:9" ht="12.75">
      <c r="A42" s="41" t="s">
        <v>48</v>
      </c>
      <c r="B42" s="146">
        <v>7151</v>
      </c>
      <c r="C42" s="103"/>
      <c r="D42" s="8"/>
      <c r="E42" s="103"/>
      <c r="F42" s="146">
        <v>10469</v>
      </c>
      <c r="G42" s="153"/>
      <c r="H42" s="146"/>
      <c r="I42" s="103"/>
    </row>
    <row r="43" spans="1:9" ht="12.75">
      <c r="A43" s="41" t="s">
        <v>49</v>
      </c>
      <c r="B43" s="146">
        <v>4528</v>
      </c>
      <c r="C43" s="103"/>
      <c r="D43" s="8"/>
      <c r="E43" s="103"/>
      <c r="F43" s="146">
        <v>5206</v>
      </c>
      <c r="G43" s="153"/>
      <c r="H43" s="146"/>
      <c r="I43" s="103"/>
    </row>
    <row r="44" spans="1:9" ht="12.75">
      <c r="A44" s="41" t="s">
        <v>50</v>
      </c>
      <c r="B44" s="146">
        <v>5565</v>
      </c>
      <c r="C44" s="103"/>
      <c r="D44" s="8"/>
      <c r="E44" s="103"/>
      <c r="F44" s="146">
        <v>7262</v>
      </c>
      <c r="G44" s="153"/>
      <c r="H44" s="146"/>
      <c r="I44" s="103"/>
    </row>
    <row r="45" spans="1:9" ht="12.75">
      <c r="A45" s="41" t="s">
        <v>51</v>
      </c>
      <c r="B45" s="146">
        <v>2229</v>
      </c>
      <c r="C45" s="103"/>
      <c r="D45" s="8"/>
      <c r="E45" s="103"/>
      <c r="F45" s="146">
        <v>4975</v>
      </c>
      <c r="G45" s="153"/>
      <c r="H45" s="146"/>
      <c r="I45" s="103"/>
    </row>
    <row r="46" spans="1:9" ht="12.75">
      <c r="A46" s="41" t="s">
        <v>52</v>
      </c>
      <c r="B46" s="146">
        <v>3182</v>
      </c>
      <c r="C46" s="103"/>
      <c r="D46" s="8"/>
      <c r="E46" s="103"/>
      <c r="F46" s="146">
        <v>4766</v>
      </c>
      <c r="G46" s="153"/>
      <c r="H46" s="146"/>
      <c r="I46" s="103"/>
    </row>
    <row r="47" spans="1:9" ht="12.75">
      <c r="A47" s="41" t="s">
        <v>53</v>
      </c>
      <c r="B47" s="146">
        <v>4528</v>
      </c>
      <c r="C47" s="103"/>
      <c r="D47" s="8"/>
      <c r="E47" s="103"/>
      <c r="F47" s="146">
        <v>7136</v>
      </c>
      <c r="G47" s="153"/>
      <c r="H47" s="146"/>
      <c r="I47" s="103"/>
    </row>
    <row r="48" spans="1:9" ht="12.75">
      <c r="A48" s="41" t="s">
        <v>54</v>
      </c>
      <c r="B48" s="146">
        <v>5111</v>
      </c>
      <c r="C48" s="103"/>
      <c r="D48" s="8"/>
      <c r="E48" s="103"/>
      <c r="F48" s="146">
        <v>8784</v>
      </c>
      <c r="G48" s="153"/>
      <c r="H48" s="146"/>
      <c r="I48" s="103"/>
    </row>
    <row r="49" spans="1:9" ht="12.75">
      <c r="A49" s="179" t="s">
        <v>55</v>
      </c>
      <c r="B49" s="147">
        <f>SUM(B40:B48)+101365</f>
        <v>142939</v>
      </c>
      <c r="C49" s="101"/>
      <c r="D49" s="147"/>
      <c r="E49" s="101"/>
      <c r="F49" s="147">
        <f>SUM(F40:F48)+133096</f>
        <v>194652</v>
      </c>
      <c r="G49" s="155"/>
      <c r="H49" s="147"/>
      <c r="I49" s="101"/>
    </row>
    <row r="50" spans="1:9" ht="12.75">
      <c r="A50" s="41"/>
      <c r="B50" s="148"/>
      <c r="C50" s="102"/>
      <c r="D50" s="148"/>
      <c r="E50" s="102"/>
      <c r="F50" s="148"/>
      <c r="G50" s="154"/>
      <c r="H50" s="148"/>
      <c r="I50" s="102"/>
    </row>
    <row r="51" spans="1:9" ht="12.75">
      <c r="A51" s="179" t="s">
        <v>56</v>
      </c>
      <c r="B51" s="147">
        <v>20267</v>
      </c>
      <c r="C51" s="101">
        <v>0</v>
      </c>
      <c r="D51" s="147">
        <v>19579</v>
      </c>
      <c r="E51" s="101">
        <v>0</v>
      </c>
      <c r="F51" s="147">
        <v>21506</v>
      </c>
      <c r="G51" s="155">
        <v>0</v>
      </c>
      <c r="H51" s="147">
        <v>33147</v>
      </c>
      <c r="I51" s="101">
        <v>0</v>
      </c>
    </row>
    <row r="52" spans="1:9" ht="12.75">
      <c r="A52" s="41"/>
      <c r="B52" s="148"/>
      <c r="C52" s="102"/>
      <c r="D52" s="148"/>
      <c r="E52" s="102"/>
      <c r="F52" s="148"/>
      <c r="G52" s="154"/>
      <c r="H52" s="148"/>
      <c r="I52" s="102"/>
    </row>
    <row r="53" spans="1:9" ht="12.75">
      <c r="A53" s="41" t="s">
        <v>57</v>
      </c>
      <c r="B53" s="146">
        <v>20819</v>
      </c>
      <c r="C53" s="103">
        <v>455926.16</v>
      </c>
      <c r="D53" s="146">
        <v>8498</v>
      </c>
      <c r="E53" s="152">
        <v>413953</v>
      </c>
      <c r="F53" s="146">
        <v>11740</v>
      </c>
      <c r="G53" s="153">
        <v>91809.5</v>
      </c>
      <c r="H53" s="146">
        <v>9529</v>
      </c>
      <c r="I53" s="103">
        <v>32166</v>
      </c>
    </row>
    <row r="54" spans="1:9" ht="12.75">
      <c r="A54" s="41" t="s">
        <v>58</v>
      </c>
      <c r="B54" s="146">
        <v>26796</v>
      </c>
      <c r="C54" s="103">
        <v>638444.84</v>
      </c>
      <c r="D54" s="146">
        <v>7825</v>
      </c>
      <c r="E54" s="152">
        <v>54031</v>
      </c>
      <c r="F54" s="146">
        <v>14096</v>
      </c>
      <c r="G54" s="153">
        <v>89795.45</v>
      </c>
      <c r="H54" s="146">
        <v>9288</v>
      </c>
      <c r="I54" s="152">
        <v>13794</v>
      </c>
    </row>
    <row r="55" spans="1:9" ht="12.75">
      <c r="A55" s="41" t="s">
        <v>59</v>
      </c>
      <c r="B55" s="146">
        <v>33668</v>
      </c>
      <c r="C55" s="103">
        <v>710211.29</v>
      </c>
      <c r="D55" s="146">
        <v>5204</v>
      </c>
      <c r="E55" s="103">
        <v>0</v>
      </c>
      <c r="F55" s="146">
        <v>18639</v>
      </c>
      <c r="G55" s="153">
        <v>136827.43</v>
      </c>
      <c r="H55" s="146">
        <v>9050</v>
      </c>
      <c r="I55" s="152">
        <v>221004</v>
      </c>
    </row>
    <row r="56" spans="1:9" ht="12.75">
      <c r="A56" s="41" t="s">
        <v>60</v>
      </c>
      <c r="B56" s="146">
        <v>17646</v>
      </c>
      <c r="C56" s="103">
        <v>490390.8</v>
      </c>
      <c r="D56" s="146">
        <v>3625</v>
      </c>
      <c r="E56" s="103">
        <v>0</v>
      </c>
      <c r="F56" s="146">
        <v>12395</v>
      </c>
      <c r="G56" s="153">
        <v>94387.25</v>
      </c>
      <c r="H56" s="146">
        <v>8882</v>
      </c>
      <c r="I56" s="103">
        <v>0</v>
      </c>
    </row>
    <row r="57" spans="1:9" ht="12.75">
      <c r="A57" s="41" t="s">
        <v>61</v>
      </c>
      <c r="B57" s="146">
        <v>46073</v>
      </c>
      <c r="C57" s="103">
        <v>1051364.22</v>
      </c>
      <c r="D57" s="146">
        <v>8546</v>
      </c>
      <c r="E57" s="152">
        <v>391387</v>
      </c>
      <c r="F57" s="146">
        <v>19953</v>
      </c>
      <c r="G57" s="153">
        <v>146974.5</v>
      </c>
      <c r="H57" s="146">
        <v>13034</v>
      </c>
      <c r="I57" s="152">
        <v>177295.72</v>
      </c>
    </row>
    <row r="58" spans="1:9" ht="12.75">
      <c r="A58" s="179" t="s">
        <v>62</v>
      </c>
      <c r="B58" s="147">
        <f>SUM(B53:B57)+7528</f>
        <v>152530</v>
      </c>
      <c r="C58" s="101">
        <f>SUM(C53:C57)+198917.09</f>
        <v>3545254.3999999994</v>
      </c>
      <c r="D58" s="147">
        <f>SUM(D53:D57)+240</f>
        <v>33938</v>
      </c>
      <c r="E58" s="101">
        <f>SUM(E53:E57)</f>
        <v>859371</v>
      </c>
      <c r="F58" s="147">
        <f>SUM(F53:F57)+8136</f>
        <v>84959</v>
      </c>
      <c r="G58" s="155">
        <f>SUM(G53:G57)+63818.37</f>
        <v>623612.5</v>
      </c>
      <c r="H58" s="147">
        <f>SUM(H53:H57)+746</f>
        <v>50529</v>
      </c>
      <c r="I58" s="101">
        <f>SUM(I53:I57)</f>
        <v>444259.72</v>
      </c>
    </row>
    <row r="59" spans="1:9" ht="12.75">
      <c r="A59" s="41"/>
      <c r="B59" s="148"/>
      <c r="C59" s="102"/>
      <c r="D59" s="148"/>
      <c r="E59" s="102"/>
      <c r="F59" s="148"/>
      <c r="G59" s="154"/>
      <c r="H59" s="148"/>
      <c r="I59" s="102"/>
    </row>
    <row r="60" spans="1:9" ht="12.75">
      <c r="A60" s="41" t="s">
        <v>63</v>
      </c>
      <c r="B60" s="146">
        <v>15110</v>
      </c>
      <c r="C60" s="103">
        <v>181659</v>
      </c>
      <c r="D60" s="8"/>
      <c r="E60" s="103"/>
      <c r="F60" s="146">
        <v>1076</v>
      </c>
      <c r="G60" s="153">
        <v>14472.52</v>
      </c>
      <c r="H60" s="146"/>
      <c r="I60" s="103"/>
    </row>
    <row r="61" spans="1:9" ht="12.75">
      <c r="A61" s="41" t="s">
        <v>64</v>
      </c>
      <c r="B61" s="146">
        <v>21726</v>
      </c>
      <c r="C61" s="103">
        <v>215575.49</v>
      </c>
      <c r="D61" s="8"/>
      <c r="E61" s="103"/>
      <c r="F61" s="146">
        <v>2125</v>
      </c>
      <c r="G61" s="153">
        <v>23237.97</v>
      </c>
      <c r="H61" s="146"/>
      <c r="I61" s="103"/>
    </row>
    <row r="62" spans="1:9" ht="12.75">
      <c r="A62" s="41" t="s">
        <v>65</v>
      </c>
      <c r="B62" s="146">
        <v>33082</v>
      </c>
      <c r="C62" s="103">
        <v>451284.65</v>
      </c>
      <c r="D62" s="8"/>
      <c r="E62" s="103"/>
      <c r="F62" s="146">
        <v>18940</v>
      </c>
      <c r="G62" s="153">
        <v>193294.1</v>
      </c>
      <c r="H62" s="146"/>
      <c r="I62" s="103"/>
    </row>
    <row r="63" spans="1:9" ht="12.75">
      <c r="A63" s="179" t="s">
        <v>66</v>
      </c>
      <c r="B63" s="147">
        <f>SUM(B60:B62)</f>
        <v>69918</v>
      </c>
      <c r="C63" s="147">
        <f aca="true" t="shared" si="1" ref="C63:I63">SUM(C60:C62)</f>
        <v>848519.14</v>
      </c>
      <c r="D63" s="147">
        <f t="shared" si="1"/>
        <v>0</v>
      </c>
      <c r="E63" s="147">
        <f t="shared" si="1"/>
        <v>0</v>
      </c>
      <c r="F63" s="147">
        <f t="shared" si="1"/>
        <v>22141</v>
      </c>
      <c r="G63" s="147">
        <f t="shared" si="1"/>
        <v>231004.59000000003</v>
      </c>
      <c r="H63" s="147">
        <f t="shared" si="1"/>
        <v>0</v>
      </c>
      <c r="I63" s="147">
        <f t="shared" si="1"/>
        <v>0</v>
      </c>
    </row>
    <row r="64" spans="1:9" ht="12.75">
      <c r="A64" s="41"/>
      <c r="B64" s="150"/>
      <c r="C64" s="100"/>
      <c r="D64" s="150"/>
      <c r="E64" s="100"/>
      <c r="F64" s="150"/>
      <c r="G64" s="156"/>
      <c r="H64" s="150"/>
      <c r="I64" s="100"/>
    </row>
    <row r="65" spans="1:9" ht="12.75">
      <c r="A65" s="179" t="s">
        <v>67</v>
      </c>
      <c r="B65" s="147">
        <v>9146</v>
      </c>
      <c r="C65" s="101">
        <v>216003</v>
      </c>
      <c r="D65" s="147">
        <v>14201</v>
      </c>
      <c r="E65" s="101">
        <v>204509</v>
      </c>
      <c r="F65" s="147">
        <v>4661</v>
      </c>
      <c r="G65" s="155">
        <v>27509</v>
      </c>
      <c r="H65" s="147">
        <v>8631</v>
      </c>
      <c r="I65" s="101">
        <v>33108</v>
      </c>
    </row>
    <row r="66" spans="1:9" ht="12.75">
      <c r="A66" s="41"/>
      <c r="B66" s="151"/>
      <c r="C66" s="152"/>
      <c r="D66" s="151"/>
      <c r="E66" s="152"/>
      <c r="F66" s="151"/>
      <c r="G66" s="152"/>
      <c r="H66" s="151"/>
      <c r="I66" s="152"/>
    </row>
    <row r="67" spans="1:9" ht="12.75">
      <c r="A67" s="41" t="s">
        <v>68</v>
      </c>
      <c r="B67" s="151">
        <v>33823</v>
      </c>
      <c r="C67" s="152">
        <v>815534.59</v>
      </c>
      <c r="D67" s="151">
        <v>34334</v>
      </c>
      <c r="E67" s="152">
        <v>832447.67</v>
      </c>
      <c r="F67" s="151">
        <v>45076</v>
      </c>
      <c r="G67" s="152">
        <v>242068.21</v>
      </c>
      <c r="H67" s="151">
        <v>45366</v>
      </c>
      <c r="I67" s="152">
        <v>246766.14</v>
      </c>
    </row>
    <row r="68" spans="1:9" ht="12.75">
      <c r="A68" s="41" t="s">
        <v>69</v>
      </c>
      <c r="B68" s="151">
        <v>20098</v>
      </c>
      <c r="C68" s="152">
        <v>571688.44</v>
      </c>
      <c r="D68" s="151">
        <v>20366</v>
      </c>
      <c r="E68" s="152">
        <v>580763.6</v>
      </c>
      <c r="F68" s="151">
        <v>39521</v>
      </c>
      <c r="G68" s="152">
        <v>219852.55</v>
      </c>
      <c r="H68" s="151">
        <v>39793</v>
      </c>
      <c r="I68" s="152">
        <v>222601.75</v>
      </c>
    </row>
    <row r="69" spans="1:9" ht="12.75">
      <c r="A69" s="179" t="s">
        <v>70</v>
      </c>
      <c r="B69" s="147">
        <v>61090</v>
      </c>
      <c r="C69" s="101">
        <v>1861437.34</v>
      </c>
      <c r="D69" s="147">
        <v>78441</v>
      </c>
      <c r="E69" s="101">
        <v>4193193.83</v>
      </c>
      <c r="F69" s="147">
        <v>39521</v>
      </c>
      <c r="G69" s="101">
        <v>219852.55</v>
      </c>
      <c r="H69" s="147">
        <v>117909</v>
      </c>
      <c r="I69" s="101">
        <v>1571862.25</v>
      </c>
    </row>
    <row r="70" spans="1:9" ht="12.75">
      <c r="A70" s="41"/>
      <c r="B70" s="148"/>
      <c r="C70" s="102"/>
      <c r="D70" s="148"/>
      <c r="E70" s="102"/>
      <c r="F70" s="148"/>
      <c r="G70" s="154"/>
      <c r="H70" s="148"/>
      <c r="I70" s="102"/>
    </row>
    <row r="71" spans="1:9" ht="12.75">
      <c r="A71" s="41" t="s">
        <v>71</v>
      </c>
      <c r="B71" s="146">
        <v>26546</v>
      </c>
      <c r="C71" s="103">
        <v>456107.28</v>
      </c>
      <c r="D71" s="146">
        <v>40301</v>
      </c>
      <c r="E71" s="103">
        <v>739693.05</v>
      </c>
      <c r="F71" s="146">
        <v>205</v>
      </c>
      <c r="G71" s="103">
        <v>1686.74</v>
      </c>
      <c r="H71" s="146">
        <v>300</v>
      </c>
      <c r="I71" s="103">
        <v>3608.91</v>
      </c>
    </row>
    <row r="72" spans="1:9" ht="12.75">
      <c r="A72" s="41" t="s">
        <v>72</v>
      </c>
      <c r="B72" s="146">
        <v>24746</v>
      </c>
      <c r="C72" s="103">
        <v>373018.45</v>
      </c>
      <c r="D72" s="146">
        <v>40344</v>
      </c>
      <c r="E72" s="103">
        <v>832762.93</v>
      </c>
      <c r="F72" s="146">
        <v>1719</v>
      </c>
      <c r="G72" s="103">
        <v>19083.08</v>
      </c>
      <c r="H72" s="146">
        <v>3443</v>
      </c>
      <c r="I72" s="103">
        <v>47190.92</v>
      </c>
    </row>
    <row r="73" spans="1:9" ht="12.75">
      <c r="A73" s="41" t="s">
        <v>73</v>
      </c>
      <c r="B73" s="146">
        <v>44965</v>
      </c>
      <c r="C73" s="103">
        <v>581149.23</v>
      </c>
      <c r="D73" s="146">
        <v>62632</v>
      </c>
      <c r="E73" s="103">
        <v>1505629.51</v>
      </c>
      <c r="F73" s="146">
        <v>9030</v>
      </c>
      <c r="G73" s="103">
        <v>78667.2</v>
      </c>
      <c r="H73" s="146">
        <v>17054</v>
      </c>
      <c r="I73" s="103">
        <v>226327.63</v>
      </c>
    </row>
    <row r="74" spans="1:9" ht="12.75">
      <c r="A74" s="41" t="s">
        <v>74</v>
      </c>
      <c r="B74" s="146">
        <v>37307</v>
      </c>
      <c r="C74" s="103">
        <v>555503.53</v>
      </c>
      <c r="D74" s="146">
        <v>53402</v>
      </c>
      <c r="E74" s="103">
        <v>935182.54</v>
      </c>
      <c r="F74" s="146">
        <v>5004</v>
      </c>
      <c r="G74" s="103">
        <v>34398.05</v>
      </c>
      <c r="H74" s="146">
        <v>9426</v>
      </c>
      <c r="I74" s="103">
        <v>88398.49</v>
      </c>
    </row>
    <row r="75" spans="1:9" ht="12.75">
      <c r="A75" s="41" t="s">
        <v>75</v>
      </c>
      <c r="B75" s="146">
        <v>28400</v>
      </c>
      <c r="C75" s="103">
        <v>358086.53</v>
      </c>
      <c r="D75" s="146">
        <v>36575</v>
      </c>
      <c r="E75" s="103">
        <v>534812.58</v>
      </c>
      <c r="F75" s="146">
        <v>1929</v>
      </c>
      <c r="G75" s="103">
        <v>18149.82</v>
      </c>
      <c r="H75" s="146">
        <v>3705</v>
      </c>
      <c r="I75" s="103">
        <v>50132.17</v>
      </c>
    </row>
    <row r="76" spans="1:9" ht="12.75">
      <c r="A76" s="41" t="s">
        <v>76</v>
      </c>
      <c r="B76" s="146">
        <v>33508</v>
      </c>
      <c r="C76" s="103">
        <v>465241.73</v>
      </c>
      <c r="D76" s="146">
        <v>46704</v>
      </c>
      <c r="E76" s="103">
        <v>741667.89</v>
      </c>
      <c r="F76" s="146">
        <v>11016</v>
      </c>
      <c r="G76" s="103">
        <v>79327.45</v>
      </c>
      <c r="H76" s="146">
        <v>19181</v>
      </c>
      <c r="I76" s="103">
        <v>184493.93</v>
      </c>
    </row>
    <row r="77" spans="1:9" ht="12.75">
      <c r="A77" s="41" t="s">
        <v>77</v>
      </c>
      <c r="B77" s="146">
        <v>31084</v>
      </c>
      <c r="C77" s="103">
        <v>465915.63</v>
      </c>
      <c r="D77" s="146">
        <v>46467</v>
      </c>
      <c r="E77" s="103">
        <v>831540</v>
      </c>
      <c r="F77" s="146">
        <v>3052</v>
      </c>
      <c r="G77" s="103">
        <v>28830.76</v>
      </c>
      <c r="H77" s="146">
        <v>6111</v>
      </c>
      <c r="I77" s="103">
        <v>74067.26</v>
      </c>
    </row>
    <row r="78" spans="1:9" ht="12.75">
      <c r="A78" s="41" t="s">
        <v>78</v>
      </c>
      <c r="B78" s="146">
        <v>51956</v>
      </c>
      <c r="C78" s="103">
        <v>670205.73</v>
      </c>
      <c r="D78" s="146">
        <v>71123</v>
      </c>
      <c r="E78" s="103">
        <v>1125049.76</v>
      </c>
      <c r="F78" s="146">
        <v>12382</v>
      </c>
      <c r="G78" s="103">
        <v>128633.35</v>
      </c>
      <c r="H78" s="146">
        <v>27394</v>
      </c>
      <c r="I78" s="103">
        <v>352349.45</v>
      </c>
    </row>
    <row r="79" spans="1:9" ht="12.75">
      <c r="A79" s="179" t="s">
        <v>79</v>
      </c>
      <c r="B79" s="147">
        <f aca="true" t="shared" si="2" ref="B79:I79">SUM(B71:B78)</f>
        <v>278512</v>
      </c>
      <c r="C79" s="101">
        <f t="shared" si="2"/>
        <v>3925228.11</v>
      </c>
      <c r="D79" s="147">
        <f t="shared" si="2"/>
        <v>397548</v>
      </c>
      <c r="E79" s="101">
        <f t="shared" si="2"/>
        <v>7246338.26</v>
      </c>
      <c r="F79" s="147">
        <f t="shared" si="2"/>
        <v>44337</v>
      </c>
      <c r="G79" s="101">
        <f t="shared" si="2"/>
        <v>388776.45000000007</v>
      </c>
      <c r="H79" s="147">
        <f t="shared" si="2"/>
        <v>86614</v>
      </c>
      <c r="I79" s="101">
        <f t="shared" si="2"/>
        <v>1026568.76</v>
      </c>
    </row>
    <row r="80" spans="1:9" ht="12.75">
      <c r="A80" s="41"/>
      <c r="B80" s="148"/>
      <c r="C80" s="102"/>
      <c r="D80" s="148"/>
      <c r="E80" s="102"/>
      <c r="F80" s="148"/>
      <c r="G80" s="154"/>
      <c r="H80" s="148"/>
      <c r="I80" s="102"/>
    </row>
    <row r="81" spans="1:9" ht="12.75">
      <c r="A81" s="41" t="s">
        <v>80</v>
      </c>
      <c r="B81" s="146">
        <v>17478</v>
      </c>
      <c r="C81" s="103">
        <v>352313.7</v>
      </c>
      <c r="D81" s="146"/>
      <c r="E81" s="103"/>
      <c r="F81" s="146">
        <v>187</v>
      </c>
      <c r="G81" s="153">
        <v>954.04</v>
      </c>
      <c r="H81" s="146">
        <v>106</v>
      </c>
      <c r="I81" s="103">
        <v>644.5</v>
      </c>
    </row>
    <row r="82" spans="1:9" ht="12.75">
      <c r="A82" s="41" t="s">
        <v>87</v>
      </c>
      <c r="B82" s="146">
        <v>13755</v>
      </c>
      <c r="C82" s="103">
        <v>347998.55</v>
      </c>
      <c r="D82" s="146"/>
      <c r="E82" s="103"/>
      <c r="F82" s="148">
        <v>0</v>
      </c>
      <c r="G82" s="154">
        <v>0</v>
      </c>
      <c r="H82" s="148">
        <v>0</v>
      </c>
      <c r="I82" s="102">
        <v>0</v>
      </c>
    </row>
    <row r="83" spans="1:9" ht="12.75">
      <c r="A83" s="179" t="s">
        <v>81</v>
      </c>
      <c r="B83" s="147">
        <f>SUM(B81:B82)</f>
        <v>31233</v>
      </c>
      <c r="C83" s="101">
        <f>SUM(C81:C82)</f>
        <v>700312.25</v>
      </c>
      <c r="D83" s="147"/>
      <c r="E83" s="101"/>
      <c r="F83" s="147">
        <v>187</v>
      </c>
      <c r="G83" s="155">
        <v>954.04</v>
      </c>
      <c r="H83" s="147">
        <v>106</v>
      </c>
      <c r="I83" s="101">
        <v>644.5</v>
      </c>
    </row>
    <row r="84" spans="1:9" ht="12.75">
      <c r="A84" s="41"/>
      <c r="B84" s="148"/>
      <c r="C84" s="102"/>
      <c r="D84" s="148"/>
      <c r="E84" s="102"/>
      <c r="F84" s="148"/>
      <c r="G84" s="154"/>
      <c r="H84" s="148"/>
      <c r="I84" s="102"/>
    </row>
    <row r="85" spans="1:9" ht="13.5" thickBot="1">
      <c r="A85" s="180" t="s">
        <v>1</v>
      </c>
      <c r="B85" s="161">
        <f>SUM(B83,B79,B69,B65,B63,B58,B51,B49,B38,B36,B30,B25,B23,B21,B16,B14,B12)</f>
        <v>1069804</v>
      </c>
      <c r="C85" s="162">
        <f aca="true" t="shared" si="3" ref="C85:I85">SUM(C83,C79,C69,C65,C63,C58,C51,C49,C38,C36,C30,C25,C23,C21,C16,C14,C12)</f>
        <v>16784480.27</v>
      </c>
      <c r="D85" s="161">
        <f t="shared" si="3"/>
        <v>584504</v>
      </c>
      <c r="E85" s="162">
        <f t="shared" si="3"/>
        <v>13311755.36</v>
      </c>
      <c r="F85" s="161">
        <f>SUM(F83,F79,F69,F65,F63,F58,F51,F49,F38,F36,F30,F25,F23,F21,F16,F14,F12)</f>
        <v>699078</v>
      </c>
      <c r="G85" s="162">
        <f t="shared" si="3"/>
        <v>5254562.18</v>
      </c>
      <c r="H85" s="161">
        <f t="shared" si="3"/>
        <v>342971</v>
      </c>
      <c r="I85" s="162">
        <f t="shared" si="3"/>
        <v>4592268.479999999</v>
      </c>
    </row>
    <row r="86" ht="12.75">
      <c r="A86" s="3"/>
    </row>
    <row r="87" spans="1:18" s="7" customFormat="1" ht="12.75">
      <c r="A87" s="7" t="s">
        <v>177</v>
      </c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s="7" customFormat="1" ht="12.75">
      <c r="A88" s="175"/>
      <c r="B88" s="176" t="s">
        <v>176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8" ht="12.75">
      <c r="A89" s="3"/>
      <c r="B89" s="67"/>
      <c r="D89" s="4"/>
      <c r="F89" s="4"/>
      <c r="H89" s="4"/>
    </row>
    <row r="90" ht="12.75">
      <c r="A90" s="3"/>
    </row>
    <row r="91" ht="12.75">
      <c r="A91" s="3"/>
    </row>
    <row r="92" ht="12.75">
      <c r="A92" s="3"/>
    </row>
    <row r="93" ht="12.75">
      <c r="A93" s="3"/>
    </row>
  </sheetData>
  <mergeCells count="8">
    <mergeCell ref="B1:H1"/>
    <mergeCell ref="H6:I6"/>
    <mergeCell ref="B5:E5"/>
    <mergeCell ref="F5:I5"/>
    <mergeCell ref="A3:G3"/>
    <mergeCell ref="B6:C6"/>
    <mergeCell ref="F6:G6"/>
    <mergeCell ref="D6:E6"/>
  </mergeCells>
  <printOptions horizontalCentered="1"/>
  <pageMargins left="0.17" right="0.16" top="0.4" bottom="0.3937007874015748" header="0.18" footer="0"/>
  <pageSetup fitToHeight="1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zoomScale="75" zoomScaleNormal="75" workbookViewId="0" topLeftCell="A19">
      <selection activeCell="F26" sqref="F26"/>
    </sheetView>
  </sheetViews>
  <sheetFormatPr defaultColWidth="11.421875" defaultRowHeight="12.75"/>
  <cols>
    <col min="1" max="1" width="25.7109375" style="9" customWidth="1"/>
    <col min="2" max="3" width="14.140625" style="3" customWidth="1"/>
    <col min="4" max="16384" width="11.421875" style="3" customWidth="1"/>
  </cols>
  <sheetData>
    <row r="1" spans="1:256" s="144" customFormat="1" ht="54" customHeight="1">
      <c r="A1" s="3"/>
      <c r="B1" s="232" t="s">
        <v>175</v>
      </c>
      <c r="C1" s="232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2.75">
      <c r="A2" s="3"/>
    </row>
    <row r="3" spans="1:3" ht="35.25" customHeight="1">
      <c r="A3" s="228" t="s">
        <v>115</v>
      </c>
      <c r="B3" s="228"/>
      <c r="C3" s="229"/>
    </row>
    <row r="4" spans="1:2" ht="15" thickBot="1">
      <c r="A4" s="25"/>
      <c r="B4" s="25"/>
    </row>
    <row r="5" spans="1:4" ht="13.5" thickBot="1">
      <c r="A5" s="186" t="s">
        <v>19</v>
      </c>
      <c r="B5" s="230" t="s">
        <v>116</v>
      </c>
      <c r="C5" s="230"/>
      <c r="D5" s="231"/>
    </row>
    <row r="6" spans="1:4" ht="13.5" thickBot="1">
      <c r="A6" s="187" t="s">
        <v>22</v>
      </c>
      <c r="B6" s="159" t="s">
        <v>91</v>
      </c>
      <c r="C6" s="159" t="s">
        <v>92</v>
      </c>
      <c r="D6" s="159" t="s">
        <v>0</v>
      </c>
    </row>
    <row r="7" spans="1:4" ht="12.75">
      <c r="A7" s="9" t="s">
        <v>25</v>
      </c>
      <c r="B7" s="31">
        <v>11</v>
      </c>
      <c r="C7" s="33">
        <v>1</v>
      </c>
      <c r="D7" s="33">
        <f>SUM(B7:C7)</f>
        <v>12</v>
      </c>
    </row>
    <row r="8" spans="1:4" ht="12.75">
      <c r="A8" s="9" t="s">
        <v>26</v>
      </c>
      <c r="B8" s="31">
        <v>13</v>
      </c>
      <c r="C8" s="33">
        <v>1</v>
      </c>
      <c r="D8" s="33">
        <f>SUM(B8:C8)</f>
        <v>14</v>
      </c>
    </row>
    <row r="9" spans="1:4" ht="12.75">
      <c r="A9" s="9" t="s">
        <v>27</v>
      </c>
      <c r="B9" s="31">
        <v>1</v>
      </c>
      <c r="C9" s="33">
        <v>1</v>
      </c>
      <c r="D9" s="33">
        <f>SUM(B9:C9)</f>
        <v>2</v>
      </c>
    </row>
    <row r="10" spans="1:4" ht="12.75">
      <c r="A10" s="9" t="s">
        <v>28</v>
      </c>
      <c r="B10" s="31">
        <v>2</v>
      </c>
      <c r="C10" s="33">
        <v>1</v>
      </c>
      <c r="D10" s="33">
        <f>SUM(B10:C10)</f>
        <v>3</v>
      </c>
    </row>
    <row r="11" spans="1:4" ht="12.75">
      <c r="A11" s="184" t="s">
        <v>29</v>
      </c>
      <c r="B11" s="34">
        <f>SUM(B7:B10)</f>
        <v>27</v>
      </c>
      <c r="C11" s="34">
        <f>SUM(C7:C10)</f>
        <v>4</v>
      </c>
      <c r="D11" s="32">
        <f>SUM(D7:D10)</f>
        <v>31</v>
      </c>
    </row>
    <row r="12" spans="2:4" ht="12.75">
      <c r="B12" s="31"/>
      <c r="C12" s="33"/>
      <c r="D12" s="33"/>
    </row>
    <row r="13" spans="1:4" ht="12.75">
      <c r="A13" s="184" t="s">
        <v>30</v>
      </c>
      <c r="B13" s="34">
        <v>23</v>
      </c>
      <c r="C13" s="32">
        <v>3</v>
      </c>
      <c r="D13" s="32">
        <v>26</v>
      </c>
    </row>
    <row r="14" spans="2:4" ht="12.75">
      <c r="B14" s="31"/>
      <c r="C14" s="33"/>
      <c r="D14" s="33"/>
    </row>
    <row r="15" spans="1:4" ht="12.75">
      <c r="A15" s="184" t="s">
        <v>31</v>
      </c>
      <c r="B15" s="34">
        <v>4</v>
      </c>
      <c r="C15" s="32">
        <v>2</v>
      </c>
      <c r="D15" s="32">
        <v>6</v>
      </c>
    </row>
    <row r="16" spans="2:4" ht="12.75">
      <c r="B16" s="31"/>
      <c r="C16" s="33"/>
      <c r="D16" s="33"/>
    </row>
    <row r="17" spans="1:4" ht="12.75">
      <c r="A17" s="9" t="s">
        <v>85</v>
      </c>
      <c r="B17" s="64"/>
      <c r="C17" s="65"/>
      <c r="D17" s="65"/>
    </row>
    <row r="18" spans="1:4" ht="12.75">
      <c r="A18" s="9" t="s">
        <v>32</v>
      </c>
      <c r="B18" s="31"/>
      <c r="C18" s="33"/>
      <c r="D18" s="33">
        <v>1</v>
      </c>
    </row>
    <row r="19" spans="1:4" ht="12.75">
      <c r="A19" s="9" t="s">
        <v>33</v>
      </c>
      <c r="B19" s="38"/>
      <c r="C19" s="33"/>
      <c r="D19" s="33">
        <v>0</v>
      </c>
    </row>
    <row r="20" spans="1:4" ht="12.75">
      <c r="A20" s="184" t="s">
        <v>34</v>
      </c>
      <c r="B20" s="34">
        <v>0</v>
      </c>
      <c r="C20" s="32">
        <v>0</v>
      </c>
      <c r="D20" s="32">
        <v>1</v>
      </c>
    </row>
    <row r="21" spans="2:4" ht="12.75">
      <c r="B21" s="31"/>
      <c r="C21" s="33"/>
      <c r="D21" s="33"/>
    </row>
    <row r="22" spans="1:4" ht="12.75">
      <c r="A22" s="184" t="s">
        <v>35</v>
      </c>
      <c r="B22" s="34">
        <v>3</v>
      </c>
      <c r="C22" s="32">
        <v>4</v>
      </c>
      <c r="D22" s="32">
        <f>SUM(B22:C22)</f>
        <v>7</v>
      </c>
    </row>
    <row r="23" spans="2:4" ht="12.75">
      <c r="B23" s="31"/>
      <c r="C23" s="33"/>
      <c r="D23" s="33"/>
    </row>
    <row r="24" spans="1:4" ht="12.75">
      <c r="A24" s="184" t="s">
        <v>36</v>
      </c>
      <c r="B24" s="34"/>
      <c r="C24" s="39"/>
      <c r="D24" s="39">
        <v>4</v>
      </c>
    </row>
    <row r="25" spans="2:4" ht="12.75">
      <c r="B25" s="31"/>
      <c r="C25" s="33"/>
      <c r="D25" s="33"/>
    </row>
    <row r="26" spans="1:4" ht="12.75">
      <c r="A26" s="9" t="s">
        <v>37</v>
      </c>
      <c r="B26" s="31">
        <v>0</v>
      </c>
      <c r="C26" s="33">
        <v>0</v>
      </c>
      <c r="D26" s="33">
        <v>0</v>
      </c>
    </row>
    <row r="27" spans="1:4" ht="12.75">
      <c r="A27" s="9" t="s">
        <v>38</v>
      </c>
      <c r="B27" s="31">
        <v>5</v>
      </c>
      <c r="C27" s="33">
        <v>1</v>
      </c>
      <c r="D27" s="33">
        <v>6</v>
      </c>
    </row>
    <row r="28" spans="1:4" ht="12.75">
      <c r="A28" s="9" t="s">
        <v>39</v>
      </c>
      <c r="B28" s="31">
        <v>1</v>
      </c>
      <c r="C28" s="33">
        <v>1</v>
      </c>
      <c r="D28" s="33">
        <v>2</v>
      </c>
    </row>
    <row r="29" spans="1:4" ht="12.75">
      <c r="A29" s="184" t="s">
        <v>40</v>
      </c>
      <c r="B29" s="34">
        <v>6</v>
      </c>
      <c r="C29" s="32">
        <v>2</v>
      </c>
      <c r="D29" s="32">
        <v>8</v>
      </c>
    </row>
    <row r="30" spans="2:4" ht="12.75">
      <c r="B30" s="31"/>
      <c r="C30" s="33"/>
      <c r="D30" s="33"/>
    </row>
    <row r="31" spans="1:4" ht="12.75">
      <c r="A31" s="9" t="s">
        <v>41</v>
      </c>
      <c r="B31" s="31">
        <v>0</v>
      </c>
      <c r="C31" s="33">
        <v>1</v>
      </c>
      <c r="D31" s="33">
        <v>1</v>
      </c>
    </row>
    <row r="32" spans="1:4" ht="12.75">
      <c r="A32" s="9" t="s">
        <v>42</v>
      </c>
      <c r="B32" s="31">
        <v>0</v>
      </c>
      <c r="C32" s="36">
        <v>0</v>
      </c>
      <c r="D32" s="36">
        <v>0</v>
      </c>
    </row>
    <row r="33" spans="1:4" ht="12.75">
      <c r="A33" s="9" t="s">
        <v>43</v>
      </c>
      <c r="B33" s="31">
        <v>5</v>
      </c>
      <c r="C33" s="33">
        <v>1</v>
      </c>
      <c r="D33" s="33">
        <v>6</v>
      </c>
    </row>
    <row r="34" spans="1:4" ht="12.75">
      <c r="A34" s="9" t="s">
        <v>44</v>
      </c>
      <c r="B34" s="31">
        <v>0</v>
      </c>
      <c r="C34" s="36">
        <v>0</v>
      </c>
      <c r="D34" s="36">
        <v>0</v>
      </c>
    </row>
    <row r="35" spans="1:4" ht="12.75">
      <c r="A35" s="184" t="s">
        <v>45</v>
      </c>
      <c r="B35" s="34">
        <v>5</v>
      </c>
      <c r="C35" s="32">
        <v>2</v>
      </c>
      <c r="D35" s="32">
        <v>7</v>
      </c>
    </row>
    <row r="36" spans="2:4" ht="12.75">
      <c r="B36" s="31"/>
      <c r="C36" s="33"/>
      <c r="D36" s="33"/>
    </row>
    <row r="37" spans="1:4" ht="12.75">
      <c r="A37" s="184" t="s">
        <v>46</v>
      </c>
      <c r="B37" s="34"/>
      <c r="C37" s="39"/>
      <c r="D37" s="39">
        <v>0</v>
      </c>
    </row>
    <row r="38" spans="2:4" ht="12.75">
      <c r="B38" s="31"/>
      <c r="C38" s="33"/>
      <c r="D38" s="33"/>
    </row>
    <row r="39" spans="1:4" ht="12.75">
      <c r="A39" s="9" t="s">
        <v>86</v>
      </c>
      <c r="B39" s="31"/>
      <c r="C39" s="31"/>
      <c r="D39" s="33"/>
    </row>
    <row r="40" spans="1:4" ht="12.75">
      <c r="A40" s="9" t="s">
        <v>47</v>
      </c>
      <c r="B40" s="31"/>
      <c r="C40" s="31"/>
      <c r="D40" s="33"/>
    </row>
    <row r="41" spans="1:4" ht="12.75">
      <c r="A41" s="9" t="s">
        <v>48</v>
      </c>
      <c r="B41" s="31"/>
      <c r="C41" s="31"/>
      <c r="D41" s="33"/>
    </row>
    <row r="42" spans="1:4" ht="12.75">
      <c r="A42" s="9" t="s">
        <v>49</v>
      </c>
      <c r="B42" s="31"/>
      <c r="C42" s="31"/>
      <c r="D42" s="33"/>
    </row>
    <row r="43" spans="1:4" ht="12.75">
      <c r="A43" s="9" t="s">
        <v>50</v>
      </c>
      <c r="B43" s="31"/>
      <c r="C43" s="31"/>
      <c r="D43" s="33"/>
    </row>
    <row r="44" spans="1:4" ht="12.75">
      <c r="A44" s="9" t="s">
        <v>51</v>
      </c>
      <c r="B44" s="31"/>
      <c r="C44" s="31"/>
      <c r="D44" s="33"/>
    </row>
    <row r="45" spans="1:4" ht="12.75">
      <c r="A45" s="9" t="s">
        <v>52</v>
      </c>
      <c r="B45" s="31"/>
      <c r="C45" s="31"/>
      <c r="D45" s="33"/>
    </row>
    <row r="46" spans="1:4" ht="12.75">
      <c r="A46" s="9" t="s">
        <v>53</v>
      </c>
      <c r="B46" s="38"/>
      <c r="C46" s="38"/>
      <c r="D46" s="36"/>
    </row>
    <row r="47" spans="1:4" ht="12.75">
      <c r="A47" s="9" t="s">
        <v>54</v>
      </c>
      <c r="B47" s="31"/>
      <c r="C47" s="31"/>
      <c r="D47" s="33"/>
    </row>
    <row r="48" spans="1:4" ht="12.75">
      <c r="A48" s="184" t="s">
        <v>55</v>
      </c>
      <c r="B48" s="34"/>
      <c r="C48" s="32"/>
      <c r="D48" s="32">
        <v>27</v>
      </c>
    </row>
    <row r="49" spans="2:4" ht="12.75">
      <c r="B49" s="31"/>
      <c r="C49" s="33"/>
      <c r="D49" s="33"/>
    </row>
    <row r="50" spans="1:4" ht="12.75">
      <c r="A50" s="184" t="s">
        <v>56</v>
      </c>
      <c r="B50" s="34"/>
      <c r="C50" s="39"/>
      <c r="D50" s="39">
        <v>0</v>
      </c>
    </row>
    <row r="51" spans="2:4" ht="12.75">
      <c r="B51" s="31"/>
      <c r="C51" s="33"/>
      <c r="D51" s="33"/>
    </row>
    <row r="52" spans="1:4" ht="12.75">
      <c r="A52" s="9" t="s">
        <v>57</v>
      </c>
      <c r="B52" s="31">
        <v>2</v>
      </c>
      <c r="C52" s="33">
        <v>1</v>
      </c>
      <c r="D52" s="33">
        <f>SUM(B52:C52)</f>
        <v>3</v>
      </c>
    </row>
    <row r="53" spans="1:4" ht="12.75">
      <c r="A53" s="9" t="s">
        <v>58</v>
      </c>
      <c r="B53" s="31">
        <v>0</v>
      </c>
      <c r="C53" s="33">
        <v>1</v>
      </c>
      <c r="D53" s="33">
        <f>SUM(B53:C53)</f>
        <v>1</v>
      </c>
    </row>
    <row r="54" spans="1:4" ht="12.75">
      <c r="A54" s="9" t="s">
        <v>59</v>
      </c>
      <c r="B54" s="31">
        <v>2</v>
      </c>
      <c r="C54" s="33">
        <v>1</v>
      </c>
      <c r="D54" s="33">
        <v>3</v>
      </c>
    </row>
    <row r="55" spans="1:4" ht="12.75">
      <c r="A55" s="9" t="s">
        <v>60</v>
      </c>
      <c r="B55" s="31">
        <v>0</v>
      </c>
      <c r="C55" s="33">
        <v>0</v>
      </c>
      <c r="D55" s="33">
        <v>0</v>
      </c>
    </row>
    <row r="56" spans="1:4" ht="12.75">
      <c r="A56" s="9" t="s">
        <v>61</v>
      </c>
      <c r="B56" s="68">
        <v>0</v>
      </c>
      <c r="C56" s="69">
        <v>0</v>
      </c>
      <c r="D56" s="69">
        <v>0</v>
      </c>
    </row>
    <row r="57" spans="1:4" ht="12.75">
      <c r="A57" s="184" t="s">
        <v>62</v>
      </c>
      <c r="B57" s="34">
        <f>SUM(B52:B56)</f>
        <v>4</v>
      </c>
      <c r="C57" s="32">
        <f>SUM(C52:C56)</f>
        <v>3</v>
      </c>
      <c r="D57" s="32">
        <f>SUM(D52:D56)</f>
        <v>7</v>
      </c>
    </row>
    <row r="58" spans="2:4" ht="12.75">
      <c r="B58" s="31"/>
      <c r="C58" s="33"/>
      <c r="D58" s="33"/>
    </row>
    <row r="59" spans="1:4" ht="12.75">
      <c r="A59" s="9" t="s">
        <v>63</v>
      </c>
      <c r="B59" s="31"/>
      <c r="C59" s="33"/>
      <c r="D59" s="33"/>
    </row>
    <row r="60" spans="1:4" ht="12.75">
      <c r="A60" s="9" t="s">
        <v>64</v>
      </c>
      <c r="B60" s="31"/>
      <c r="C60" s="33"/>
      <c r="D60" s="33"/>
    </row>
    <row r="61" spans="1:4" ht="12.75">
      <c r="A61" s="9" t="s">
        <v>65</v>
      </c>
      <c r="B61" s="31">
        <v>1</v>
      </c>
      <c r="C61" s="33">
        <v>2</v>
      </c>
      <c r="D61" s="33">
        <f>SUM(B61:C61)</f>
        <v>3</v>
      </c>
    </row>
    <row r="62" spans="1:4" ht="12.75">
      <c r="A62" s="184" t="s">
        <v>66</v>
      </c>
      <c r="B62" s="34">
        <f>SUM(B59:B61)</f>
        <v>1</v>
      </c>
      <c r="C62" s="34">
        <f>SUM(C59:C61)</f>
        <v>2</v>
      </c>
      <c r="D62" s="32">
        <f>SUM(D59:D61)</f>
        <v>3</v>
      </c>
    </row>
    <row r="63" spans="2:4" ht="12.75">
      <c r="B63" s="64"/>
      <c r="C63" s="63"/>
      <c r="D63" s="63"/>
    </row>
    <row r="64" spans="1:5" ht="12.75">
      <c r="A64" s="184" t="s">
        <v>67</v>
      </c>
      <c r="B64" s="40">
        <v>1</v>
      </c>
      <c r="C64" s="39">
        <v>0</v>
      </c>
      <c r="D64" s="39">
        <f>SUM(B64:C64)</f>
        <v>1</v>
      </c>
      <c r="E64" s="62"/>
    </row>
    <row r="65" spans="2:4" ht="12.75">
      <c r="B65" s="31"/>
      <c r="C65" s="33"/>
      <c r="D65" s="33"/>
    </row>
    <row r="66" spans="1:4" ht="12.75">
      <c r="A66" s="9" t="s">
        <v>68</v>
      </c>
      <c r="B66" s="31"/>
      <c r="C66" s="33">
        <v>1</v>
      </c>
      <c r="D66" s="33">
        <f>SUM(B66:C66)</f>
        <v>1</v>
      </c>
    </row>
    <row r="67" spans="1:4" ht="12.75">
      <c r="A67" s="9" t="s">
        <v>69</v>
      </c>
      <c r="B67" s="31">
        <v>5</v>
      </c>
      <c r="C67" s="33">
        <v>1</v>
      </c>
      <c r="D67" s="33">
        <f>SUM(B67:C67)</f>
        <v>6</v>
      </c>
    </row>
    <row r="68" spans="1:4" ht="12.75">
      <c r="A68" s="184" t="s">
        <v>70</v>
      </c>
      <c r="B68" s="34">
        <f>SUM(B66:B67)</f>
        <v>5</v>
      </c>
      <c r="C68" s="32">
        <f>SUM(C66:C67)</f>
        <v>2</v>
      </c>
      <c r="D68" s="32">
        <f>SUM(D66:D67)</f>
        <v>7</v>
      </c>
    </row>
    <row r="69" spans="2:4" ht="12.75">
      <c r="B69" s="31"/>
      <c r="C69" s="33"/>
      <c r="D69" s="33"/>
    </row>
    <row r="70" spans="1:4" ht="12.75">
      <c r="A70" s="9" t="s">
        <v>71</v>
      </c>
      <c r="B70" s="31">
        <v>0</v>
      </c>
      <c r="C70" s="33">
        <v>0</v>
      </c>
      <c r="D70" s="33">
        <v>0</v>
      </c>
    </row>
    <row r="71" spans="1:4" ht="12.75">
      <c r="A71" s="9" t="s">
        <v>72</v>
      </c>
      <c r="B71" s="31">
        <v>1</v>
      </c>
      <c r="C71" s="33">
        <v>1</v>
      </c>
      <c r="D71" s="33">
        <f>SUM(B71:C71)</f>
        <v>2</v>
      </c>
    </row>
    <row r="72" spans="1:4" ht="12.75">
      <c r="A72" s="9" t="s">
        <v>73</v>
      </c>
      <c r="B72" s="31">
        <v>3</v>
      </c>
      <c r="C72" s="33">
        <v>0</v>
      </c>
      <c r="D72" s="33">
        <f>SUM(B72:C72)</f>
        <v>3</v>
      </c>
    </row>
    <row r="73" spans="1:4" ht="12.75">
      <c r="A73" s="9" t="s">
        <v>74</v>
      </c>
      <c r="B73" s="31">
        <v>4</v>
      </c>
      <c r="C73" s="33">
        <v>0</v>
      </c>
      <c r="D73" s="33">
        <f>SUM(B73:C73)</f>
        <v>4</v>
      </c>
    </row>
    <row r="74" spans="1:4" ht="12.75">
      <c r="A74" s="9" t="s">
        <v>75</v>
      </c>
      <c r="B74" s="31">
        <v>0</v>
      </c>
      <c r="C74" s="33">
        <v>0</v>
      </c>
      <c r="D74" s="33">
        <v>0</v>
      </c>
    </row>
    <row r="75" spans="1:4" ht="12.75">
      <c r="A75" s="9" t="s">
        <v>76</v>
      </c>
      <c r="B75" s="31">
        <v>2</v>
      </c>
      <c r="C75" s="33">
        <v>1</v>
      </c>
      <c r="D75" s="33">
        <f>SUM(B75:C75)</f>
        <v>3</v>
      </c>
    </row>
    <row r="76" spans="1:4" ht="12.75">
      <c r="A76" s="9" t="s">
        <v>77</v>
      </c>
      <c r="B76" s="31">
        <v>1</v>
      </c>
      <c r="C76" s="33">
        <v>0</v>
      </c>
      <c r="D76" s="33">
        <f>SUM(B76:C76)</f>
        <v>1</v>
      </c>
    </row>
    <row r="77" spans="1:4" ht="12.75">
      <c r="A77" s="9" t="s">
        <v>78</v>
      </c>
      <c r="B77" s="31">
        <v>0</v>
      </c>
      <c r="C77" s="33">
        <v>0</v>
      </c>
      <c r="D77" s="33">
        <v>0</v>
      </c>
    </row>
    <row r="78" spans="1:4" ht="12.75">
      <c r="A78" s="184" t="s">
        <v>79</v>
      </c>
      <c r="B78" s="34">
        <f>SUM(B70:B77)</f>
        <v>11</v>
      </c>
      <c r="C78" s="34">
        <f>SUM(C70:C77)</f>
        <v>2</v>
      </c>
      <c r="D78" s="32">
        <f>SUM(D70:D77)</f>
        <v>13</v>
      </c>
    </row>
    <row r="79" spans="2:4" ht="12.75">
      <c r="B79" s="31"/>
      <c r="C79" s="33"/>
      <c r="D79" s="33"/>
    </row>
    <row r="80" spans="1:4" ht="12.75">
      <c r="A80" s="9" t="s">
        <v>80</v>
      </c>
      <c r="B80" s="66"/>
      <c r="C80" s="65"/>
      <c r="D80" s="65"/>
    </row>
    <row r="81" spans="1:4" ht="12.75">
      <c r="A81" s="9" t="s">
        <v>87</v>
      </c>
      <c r="B81" s="66"/>
      <c r="C81" s="63"/>
      <c r="D81" s="63"/>
    </row>
    <row r="82" spans="1:4" ht="12.75">
      <c r="A82" s="184" t="s">
        <v>81</v>
      </c>
      <c r="B82" s="40"/>
      <c r="C82" s="32"/>
      <c r="D82" s="32"/>
    </row>
    <row r="83" spans="2:4" ht="12.75">
      <c r="B83" s="31"/>
      <c r="C83" s="33"/>
      <c r="D83" s="33"/>
    </row>
    <row r="84" spans="1:4" ht="13.5" thickBot="1">
      <c r="A84" s="185" t="s">
        <v>1</v>
      </c>
      <c r="B84" s="35">
        <f>SUM(B82,B78,B68,B64,B62,B57,B50,B48,B37,B35,B29,B24,B22,B20,B15,B13,B11)</f>
        <v>90</v>
      </c>
      <c r="C84" s="35">
        <f>SUM(C82,C78,C68,C64,C62,C57,C50,C48,C37,C35,C29,C24,C22,C20,C15,C13,C11)</f>
        <v>26</v>
      </c>
      <c r="D84" s="158">
        <f>SUM(D82,D78,D68,D64,D62,D57,D50,D48,D37,D35,D29,D24,D22,D20,D15,D13,D11)</f>
        <v>148</v>
      </c>
    </row>
    <row r="86" spans="1:18" s="7" customFormat="1" ht="12.75">
      <c r="A86" s="7" t="s">
        <v>177</v>
      </c>
      <c r="B86" s="17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1:18" s="7" customFormat="1" ht="12.75">
      <c r="A87" s="175"/>
      <c r="B87" s="176" t="s">
        <v>176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7" s="7" customFormat="1" ht="12.75">
      <c r="A88" s="177"/>
      <c r="B88" s="178" t="s">
        <v>178</v>
      </c>
      <c r="C88" s="3"/>
      <c r="D88" s="3"/>
      <c r="E88" s="3"/>
      <c r="F88" s="3"/>
      <c r="G88" s="3"/>
    </row>
    <row r="89" ht="12.75">
      <c r="B89" s="70"/>
    </row>
  </sheetData>
  <mergeCells count="3">
    <mergeCell ref="A3:C3"/>
    <mergeCell ref="B5:D5"/>
    <mergeCell ref="B1:C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8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zoomScale="75" zoomScaleNormal="75" workbookViewId="0" topLeftCell="K25">
      <selection activeCell="A3" sqref="A3:M3"/>
    </sheetView>
  </sheetViews>
  <sheetFormatPr defaultColWidth="11.421875" defaultRowHeight="12.75"/>
  <cols>
    <col min="1" max="1" width="25.7109375" style="9" customWidth="1"/>
    <col min="2" max="2" width="13.28125" style="3" customWidth="1"/>
    <col min="3" max="4" width="13.28125" style="46" customWidth="1"/>
    <col min="5" max="5" width="13.28125" style="3" customWidth="1"/>
    <col min="6" max="6" width="13.8515625" style="46" customWidth="1"/>
    <col min="7" max="7" width="13.28125" style="46" customWidth="1"/>
    <col min="8" max="8" width="13.28125" style="3" customWidth="1"/>
    <col min="9" max="10" width="13.28125" style="46" customWidth="1"/>
    <col min="11" max="11" width="13.28125" style="3" customWidth="1"/>
    <col min="12" max="13" width="13.28125" style="46" customWidth="1"/>
    <col min="14" max="14" width="13.28125" style="3" customWidth="1"/>
    <col min="15" max="16" width="13.28125" style="46" customWidth="1"/>
    <col min="17" max="17" width="13.28125" style="3" customWidth="1"/>
    <col min="18" max="19" width="13.28125" style="46" customWidth="1"/>
    <col min="20" max="20" width="14.28125" style="3" customWidth="1"/>
    <col min="21" max="21" width="14.57421875" style="46" customWidth="1"/>
    <col min="22" max="22" width="13.28125" style="46" customWidth="1"/>
    <col min="23" max="23" width="11.140625" style="3" customWidth="1"/>
    <col min="24" max="16384" width="11.421875" style="3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43"/>
      <c r="W1" s="143"/>
      <c r="X1" s="143"/>
      <c r="Y1" s="143"/>
      <c r="Z1" s="143"/>
      <c r="AA1" s="143"/>
      <c r="AB1" s="143"/>
      <c r="AC1" s="143"/>
      <c r="AD1" s="14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2.75">
      <c r="A2" s="3"/>
    </row>
    <row r="3" spans="1:22" ht="15">
      <c r="A3" s="196" t="s">
        <v>118</v>
      </c>
      <c r="B3" s="196"/>
      <c r="C3" s="196"/>
      <c r="D3" s="196"/>
      <c r="E3" s="197"/>
      <c r="F3" s="197"/>
      <c r="G3" s="197"/>
      <c r="H3" s="197"/>
      <c r="I3" s="197"/>
      <c r="J3" s="197"/>
      <c r="K3" s="197"/>
      <c r="L3" s="197"/>
      <c r="M3" s="197"/>
      <c r="N3" s="27"/>
      <c r="O3" s="50"/>
      <c r="P3" s="50"/>
      <c r="Q3" s="27"/>
      <c r="R3" s="50"/>
      <c r="S3" s="50"/>
      <c r="T3" s="27"/>
      <c r="U3" s="50"/>
      <c r="V3" s="50"/>
    </row>
    <row r="4" spans="1:4" ht="15" thickBot="1">
      <c r="A4" s="25"/>
      <c r="B4" s="25"/>
      <c r="C4" s="47"/>
      <c r="D4" s="47"/>
    </row>
    <row r="5" spans="1:22" ht="12.75">
      <c r="A5" s="23" t="s">
        <v>19</v>
      </c>
      <c r="B5" s="191" t="s">
        <v>162</v>
      </c>
      <c r="C5" s="209"/>
      <c r="D5" s="192"/>
      <c r="E5" s="191" t="s">
        <v>163</v>
      </c>
      <c r="F5" s="209"/>
      <c r="G5" s="192"/>
      <c r="H5" s="191" t="s">
        <v>164</v>
      </c>
      <c r="I5" s="209"/>
      <c r="J5" s="192"/>
      <c r="K5" s="191" t="s">
        <v>165</v>
      </c>
      <c r="L5" s="209"/>
      <c r="M5" s="192"/>
      <c r="N5" s="191" t="s">
        <v>149</v>
      </c>
      <c r="O5" s="209"/>
      <c r="P5" s="192"/>
      <c r="Q5" s="191" t="s">
        <v>114</v>
      </c>
      <c r="R5" s="209"/>
      <c r="S5" s="192"/>
      <c r="T5" s="191" t="s">
        <v>117</v>
      </c>
      <c r="U5" s="209"/>
      <c r="V5" s="192"/>
    </row>
    <row r="6" spans="1:22" ht="12.75">
      <c r="A6" s="10" t="s">
        <v>22</v>
      </c>
      <c r="B6" s="1" t="s">
        <v>119</v>
      </c>
      <c r="C6" s="60" t="s">
        <v>120</v>
      </c>
      <c r="D6" s="60" t="s">
        <v>121</v>
      </c>
      <c r="E6" s="1" t="s">
        <v>119</v>
      </c>
      <c r="F6" s="60" t="s">
        <v>120</v>
      </c>
      <c r="G6" s="60" t="s">
        <v>121</v>
      </c>
      <c r="H6" s="1" t="s">
        <v>119</v>
      </c>
      <c r="I6" s="60" t="s">
        <v>120</v>
      </c>
      <c r="J6" s="60" t="s">
        <v>121</v>
      </c>
      <c r="K6" s="1" t="s">
        <v>119</v>
      </c>
      <c r="L6" s="60" t="s">
        <v>120</v>
      </c>
      <c r="M6" s="60" t="s">
        <v>121</v>
      </c>
      <c r="N6" s="1" t="s">
        <v>119</v>
      </c>
      <c r="O6" s="60" t="s">
        <v>120</v>
      </c>
      <c r="P6" s="60" t="s">
        <v>121</v>
      </c>
      <c r="Q6" s="1" t="s">
        <v>119</v>
      </c>
      <c r="R6" s="60" t="s">
        <v>120</v>
      </c>
      <c r="S6" s="60" t="s">
        <v>121</v>
      </c>
      <c r="T6" s="1" t="s">
        <v>119</v>
      </c>
      <c r="U6" s="60" t="s">
        <v>120</v>
      </c>
      <c r="V6" s="61" t="s">
        <v>121</v>
      </c>
    </row>
    <row r="7" spans="1:22" ht="12.75">
      <c r="A7" s="10"/>
      <c r="B7" s="2"/>
      <c r="C7" s="54"/>
      <c r="D7" s="54"/>
      <c r="E7" s="2"/>
      <c r="F7" s="54"/>
      <c r="G7" s="54"/>
      <c r="H7" s="2"/>
      <c r="I7" s="54"/>
      <c r="J7" s="54"/>
      <c r="K7" s="2"/>
      <c r="L7" s="54"/>
      <c r="M7" s="54"/>
      <c r="N7" s="2"/>
      <c r="O7" s="54"/>
      <c r="P7" s="54"/>
      <c r="Q7" s="2"/>
      <c r="R7" s="54"/>
      <c r="S7" s="54"/>
      <c r="T7" s="2"/>
      <c r="U7" s="54"/>
      <c r="V7" s="57"/>
    </row>
    <row r="8" spans="1:22" ht="13.5" thickBot="1">
      <c r="A8" s="163"/>
      <c r="B8" s="21"/>
      <c r="C8" s="55"/>
      <c r="D8" s="55"/>
      <c r="E8" s="21"/>
      <c r="F8" s="55"/>
      <c r="G8" s="55"/>
      <c r="H8" s="21"/>
      <c r="I8" s="55"/>
      <c r="J8" s="55"/>
      <c r="K8" s="21"/>
      <c r="L8" s="55"/>
      <c r="M8" s="55"/>
      <c r="N8" s="21"/>
      <c r="O8" s="55"/>
      <c r="P8" s="55"/>
      <c r="Q8" s="21"/>
      <c r="R8" s="55"/>
      <c r="S8" s="55"/>
      <c r="T8" s="21"/>
      <c r="U8" s="55"/>
      <c r="V8" s="59"/>
    </row>
    <row r="9" spans="1:22" ht="12.75">
      <c r="A9" s="45" t="s">
        <v>25</v>
      </c>
      <c r="B9" s="118">
        <v>0</v>
      </c>
      <c r="C9" s="118">
        <v>0</v>
      </c>
      <c r="D9" s="108"/>
      <c r="E9" s="108">
        <v>1291100</v>
      </c>
      <c r="F9" s="108">
        <v>27505</v>
      </c>
      <c r="G9" s="108"/>
      <c r="H9" s="108"/>
      <c r="I9" s="108"/>
      <c r="J9" s="108"/>
      <c r="K9" s="118"/>
      <c r="L9" s="118"/>
      <c r="M9" s="108"/>
      <c r="N9" s="118"/>
      <c r="O9" s="118"/>
      <c r="P9" s="108"/>
      <c r="Q9" s="118"/>
      <c r="R9" s="118"/>
      <c r="S9" s="108"/>
      <c r="T9" s="108">
        <v>1291100</v>
      </c>
      <c r="U9" s="108">
        <v>27505</v>
      </c>
      <c r="V9" s="160">
        <v>0</v>
      </c>
    </row>
    <row r="10" spans="1:22" ht="12.75">
      <c r="A10" s="41" t="s">
        <v>26</v>
      </c>
      <c r="B10" s="118">
        <v>81755</v>
      </c>
      <c r="C10" s="118">
        <v>4905.3</v>
      </c>
      <c r="D10" s="108"/>
      <c r="E10" s="108">
        <v>1159580</v>
      </c>
      <c r="F10" s="108">
        <v>13015</v>
      </c>
      <c r="G10" s="108"/>
      <c r="H10" s="108"/>
      <c r="I10" s="108"/>
      <c r="J10" s="108"/>
      <c r="K10" s="118"/>
      <c r="L10" s="118"/>
      <c r="M10" s="108"/>
      <c r="N10" s="118"/>
      <c r="O10" s="118"/>
      <c r="P10" s="108"/>
      <c r="Q10" s="118"/>
      <c r="R10" s="118"/>
      <c r="S10" s="108"/>
      <c r="T10" s="108">
        <v>1241335</v>
      </c>
      <c r="U10" s="108">
        <v>17920.3</v>
      </c>
      <c r="V10" s="108">
        <v>0</v>
      </c>
    </row>
    <row r="11" spans="1:22" ht="12.75">
      <c r="A11" s="41" t="s">
        <v>27</v>
      </c>
      <c r="B11" s="118">
        <v>0</v>
      </c>
      <c r="C11" s="118">
        <v>0</v>
      </c>
      <c r="D11" s="108"/>
      <c r="E11" s="108">
        <v>282932</v>
      </c>
      <c r="F11" s="108">
        <v>12486764.2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>
        <v>282932</v>
      </c>
      <c r="U11" s="108">
        <v>12486764.2</v>
      </c>
      <c r="V11" s="108">
        <v>0</v>
      </c>
    </row>
    <row r="12" spans="1:22" ht="12.75">
      <c r="A12" s="41" t="s">
        <v>28</v>
      </c>
      <c r="B12" s="118">
        <v>60185</v>
      </c>
      <c r="C12" s="118">
        <v>3178.55</v>
      </c>
      <c r="D12" s="108"/>
      <c r="E12" s="108">
        <v>34137</v>
      </c>
      <c r="F12" s="108">
        <v>1706.85</v>
      </c>
      <c r="G12" s="108"/>
      <c r="H12" s="108"/>
      <c r="I12" s="108"/>
      <c r="J12" s="108"/>
      <c r="K12" s="118"/>
      <c r="L12" s="118"/>
      <c r="M12" s="108"/>
      <c r="N12" s="118"/>
      <c r="O12" s="118"/>
      <c r="P12" s="108"/>
      <c r="Q12" s="118"/>
      <c r="R12" s="118"/>
      <c r="S12" s="118"/>
      <c r="T12" s="108">
        <v>94322</v>
      </c>
      <c r="U12" s="108">
        <v>4885.4</v>
      </c>
      <c r="V12" s="108">
        <v>0</v>
      </c>
    </row>
    <row r="13" spans="1:22" ht="12.75">
      <c r="A13" s="179" t="s">
        <v>29</v>
      </c>
      <c r="B13" s="116">
        <f>SUM(B9:B12)</f>
        <v>141940</v>
      </c>
      <c r="C13" s="116">
        <f>SUM(C9:C12)</f>
        <v>8083.85</v>
      </c>
      <c r="D13" s="116"/>
      <c r="E13" s="116">
        <f>SUM(E9:E12)</f>
        <v>2767749</v>
      </c>
      <c r="F13" s="116">
        <f>SUM(F9:F12)</f>
        <v>12528991.049999999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>
        <f>SUM(T9:T12)</f>
        <v>2909689</v>
      </c>
      <c r="U13" s="116">
        <f>SUM(U9:U12)</f>
        <v>12537074.9</v>
      </c>
      <c r="V13" s="116">
        <f>SUM(V9:V12)</f>
        <v>0</v>
      </c>
    </row>
    <row r="14" spans="1:22" ht="12.75">
      <c r="A14" s="41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84"/>
      <c r="N14" s="108"/>
      <c r="O14" s="108"/>
      <c r="P14" s="84"/>
      <c r="Q14" s="108"/>
      <c r="R14" s="108"/>
      <c r="S14" s="84"/>
      <c r="T14" s="108"/>
      <c r="U14" s="108"/>
      <c r="V14" s="84"/>
    </row>
    <row r="15" spans="1:22" ht="12.75">
      <c r="A15" s="179" t="s">
        <v>30</v>
      </c>
      <c r="B15" s="117">
        <v>1165130</v>
      </c>
      <c r="C15" s="117">
        <v>11651</v>
      </c>
      <c r="D15" s="116"/>
      <c r="E15" s="116">
        <v>1553450</v>
      </c>
      <c r="F15" s="116">
        <v>15535</v>
      </c>
      <c r="G15" s="116"/>
      <c r="H15" s="116"/>
      <c r="I15" s="116"/>
      <c r="J15" s="116"/>
      <c r="K15" s="117"/>
      <c r="L15" s="117"/>
      <c r="M15" s="116"/>
      <c r="N15" s="117"/>
      <c r="O15" s="117"/>
      <c r="P15" s="116"/>
      <c r="Q15" s="117"/>
      <c r="R15" s="117"/>
      <c r="S15" s="116"/>
      <c r="T15" s="117">
        <v>2718580</v>
      </c>
      <c r="U15" s="117">
        <v>27186</v>
      </c>
      <c r="V15" s="116">
        <v>0</v>
      </c>
    </row>
    <row r="16" spans="1:22" ht="12.75">
      <c r="A16" s="41"/>
      <c r="B16" s="118"/>
      <c r="C16" s="118"/>
      <c r="D16" s="108"/>
      <c r="E16" s="108"/>
      <c r="F16" s="108"/>
      <c r="G16" s="108"/>
      <c r="H16" s="108"/>
      <c r="I16" s="108"/>
      <c r="J16" s="108"/>
      <c r="K16" s="118"/>
      <c r="L16" s="118"/>
      <c r="M16" s="108"/>
      <c r="N16" s="118"/>
      <c r="O16" s="118"/>
      <c r="P16" s="108"/>
      <c r="Q16" s="118"/>
      <c r="R16" s="118"/>
      <c r="S16" s="108"/>
      <c r="T16" s="118"/>
      <c r="U16" s="118"/>
      <c r="V16" s="108"/>
    </row>
    <row r="17" spans="1:22" ht="12.75">
      <c r="A17" s="179" t="s">
        <v>31</v>
      </c>
      <c r="B17" s="117">
        <v>480000</v>
      </c>
      <c r="C17" s="117">
        <v>32000</v>
      </c>
      <c r="D17" s="116"/>
      <c r="E17" s="116">
        <v>45000</v>
      </c>
      <c r="F17" s="116">
        <v>0</v>
      </c>
      <c r="G17" s="116"/>
      <c r="H17" s="116"/>
      <c r="I17" s="116"/>
      <c r="J17" s="116"/>
      <c r="K17" s="117"/>
      <c r="L17" s="117"/>
      <c r="M17" s="116"/>
      <c r="N17" s="117"/>
      <c r="O17" s="117"/>
      <c r="P17" s="116"/>
      <c r="Q17" s="117"/>
      <c r="R17" s="117"/>
      <c r="S17" s="116"/>
      <c r="T17" s="117">
        <v>525000</v>
      </c>
      <c r="U17" s="117">
        <v>32000</v>
      </c>
      <c r="V17" s="116">
        <v>0</v>
      </c>
    </row>
    <row r="18" spans="1:22" ht="12.75">
      <c r="A18" s="41"/>
      <c r="B18" s="118"/>
      <c r="C18" s="118"/>
      <c r="D18" s="108"/>
      <c r="E18" s="108"/>
      <c r="F18" s="108"/>
      <c r="G18" s="108"/>
      <c r="H18" s="108"/>
      <c r="I18" s="108"/>
      <c r="J18" s="108"/>
      <c r="K18" s="118"/>
      <c r="L18" s="118"/>
      <c r="M18" s="108"/>
      <c r="N18" s="118"/>
      <c r="O18" s="118"/>
      <c r="P18" s="108"/>
      <c r="Q18" s="118"/>
      <c r="R18" s="118"/>
      <c r="S18" s="108"/>
      <c r="T18" s="118"/>
      <c r="U18" s="118"/>
      <c r="V18" s="108"/>
    </row>
    <row r="19" spans="1:22" ht="12.75">
      <c r="A19" s="41" t="s">
        <v>85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9"/>
    </row>
    <row r="20" spans="1:22" ht="12.75">
      <c r="A20" s="41" t="s">
        <v>32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9"/>
    </row>
    <row r="21" spans="1:22" ht="12.75">
      <c r="A21" s="41" t="s">
        <v>33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9"/>
    </row>
    <row r="22" spans="1:22" ht="12.75">
      <c r="A22" s="179" t="s">
        <v>34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>
        <v>0</v>
      </c>
      <c r="U22" s="116">
        <v>0</v>
      </c>
      <c r="V22" s="116">
        <v>0</v>
      </c>
    </row>
    <row r="23" spans="1:22" ht="12.75">
      <c r="A23" s="41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82"/>
      <c r="N23" s="119"/>
      <c r="O23" s="119"/>
      <c r="P23" s="82"/>
      <c r="Q23" s="119"/>
      <c r="R23" s="119"/>
      <c r="S23" s="82"/>
      <c r="T23" s="119"/>
      <c r="U23" s="119"/>
      <c r="V23" s="82"/>
    </row>
    <row r="24" spans="1:22" ht="12.75">
      <c r="A24" s="179" t="s">
        <v>35</v>
      </c>
      <c r="B24" s="116"/>
      <c r="C24" s="116"/>
      <c r="D24" s="120"/>
      <c r="E24" s="116"/>
      <c r="F24" s="116"/>
      <c r="G24" s="116"/>
      <c r="H24" s="116"/>
      <c r="I24" s="116"/>
      <c r="J24" s="116"/>
      <c r="K24" s="117"/>
      <c r="L24" s="117"/>
      <c r="M24" s="116"/>
      <c r="N24" s="117"/>
      <c r="O24" s="117"/>
      <c r="P24" s="116"/>
      <c r="Q24" s="117"/>
      <c r="R24" s="117"/>
      <c r="S24" s="116"/>
      <c r="T24" s="117">
        <v>0</v>
      </c>
      <c r="U24" s="117">
        <v>0</v>
      </c>
      <c r="V24" s="116">
        <v>0</v>
      </c>
    </row>
    <row r="25" spans="1:22" ht="12.75">
      <c r="A25" s="41"/>
      <c r="B25" s="115"/>
      <c r="C25" s="115"/>
      <c r="D25" s="119"/>
      <c r="E25" s="119"/>
      <c r="F25" s="119"/>
      <c r="G25" s="119"/>
      <c r="H25" s="119"/>
      <c r="I25" s="119"/>
      <c r="J25" s="119"/>
      <c r="K25" s="115"/>
      <c r="L25" s="115"/>
      <c r="M25" s="119"/>
      <c r="N25" s="115"/>
      <c r="O25" s="115"/>
      <c r="P25" s="119"/>
      <c r="Q25" s="115"/>
      <c r="R25" s="115"/>
      <c r="S25" s="119"/>
      <c r="T25" s="115"/>
      <c r="U25" s="115"/>
      <c r="V25" s="119"/>
    </row>
    <row r="26" spans="1:22" ht="12.75">
      <c r="A26" s="179" t="s">
        <v>36</v>
      </c>
      <c r="B26" s="117"/>
      <c r="C26" s="117"/>
      <c r="D26" s="116"/>
      <c r="E26" s="116"/>
      <c r="F26" s="116"/>
      <c r="G26" s="116"/>
      <c r="H26" s="116"/>
      <c r="I26" s="116"/>
      <c r="J26" s="116"/>
      <c r="K26" s="117"/>
      <c r="L26" s="117"/>
      <c r="M26" s="116"/>
      <c r="N26" s="117"/>
      <c r="O26" s="117"/>
      <c r="P26" s="116"/>
      <c r="Q26" s="117"/>
      <c r="R26" s="117"/>
      <c r="S26" s="116"/>
      <c r="T26" s="117">
        <v>0</v>
      </c>
      <c r="U26" s="117">
        <v>0</v>
      </c>
      <c r="V26" s="116">
        <v>0</v>
      </c>
    </row>
    <row r="27" spans="1:22" ht="12.75">
      <c r="A27" s="41"/>
      <c r="B27" s="108"/>
      <c r="C27" s="108"/>
      <c r="D27" s="108"/>
      <c r="E27" s="108"/>
      <c r="F27" s="108"/>
      <c r="G27" s="108"/>
      <c r="H27" s="108"/>
      <c r="I27" s="108"/>
      <c r="J27" s="108"/>
      <c r="K27" s="118"/>
      <c r="L27" s="118"/>
      <c r="M27" s="108"/>
      <c r="N27" s="118"/>
      <c r="O27" s="118"/>
      <c r="P27" s="108"/>
      <c r="Q27" s="118"/>
      <c r="R27" s="118"/>
      <c r="S27" s="108"/>
      <c r="T27" s="118"/>
      <c r="U27" s="118"/>
      <c r="V27" s="108"/>
    </row>
    <row r="28" spans="1:22" ht="12.75">
      <c r="A28" s="41" t="s">
        <v>37</v>
      </c>
      <c r="B28" s="108"/>
      <c r="C28" s="108"/>
      <c r="D28" s="108"/>
      <c r="E28" s="108">
        <v>0</v>
      </c>
      <c r="F28" s="108">
        <v>0</v>
      </c>
      <c r="G28" s="108">
        <v>0</v>
      </c>
      <c r="H28" s="108"/>
      <c r="I28" s="108"/>
      <c r="J28" s="108"/>
      <c r="K28" s="118"/>
      <c r="L28" s="118"/>
      <c r="M28" s="84"/>
      <c r="N28" s="118"/>
      <c r="O28" s="118"/>
      <c r="P28" s="84"/>
      <c r="Q28" s="118"/>
      <c r="R28" s="118"/>
      <c r="S28" s="84"/>
      <c r="T28" s="108">
        <v>0</v>
      </c>
      <c r="U28" s="108">
        <v>0</v>
      </c>
      <c r="V28" s="108">
        <v>0</v>
      </c>
    </row>
    <row r="29" spans="1:22" ht="12.75">
      <c r="A29" s="41" t="s">
        <v>38</v>
      </c>
      <c r="B29" s="108"/>
      <c r="C29" s="108"/>
      <c r="D29" s="108"/>
      <c r="E29" s="108">
        <v>233285</v>
      </c>
      <c r="F29" s="108">
        <v>17227</v>
      </c>
      <c r="G29" s="108">
        <v>450000</v>
      </c>
      <c r="H29" s="108"/>
      <c r="I29" s="108"/>
      <c r="J29" s="108"/>
      <c r="K29" s="118"/>
      <c r="L29" s="118"/>
      <c r="M29" s="84"/>
      <c r="N29" s="118"/>
      <c r="O29" s="118"/>
      <c r="P29" s="84"/>
      <c r="Q29" s="118"/>
      <c r="R29" s="118"/>
      <c r="S29" s="84"/>
      <c r="T29" s="108">
        <v>233285</v>
      </c>
      <c r="U29" s="108">
        <v>17227</v>
      </c>
      <c r="V29" s="108">
        <v>450000</v>
      </c>
    </row>
    <row r="30" spans="1:22" ht="12.75">
      <c r="A30" s="41" t="s">
        <v>39</v>
      </c>
      <c r="B30" s="108"/>
      <c r="C30" s="108"/>
      <c r="D30" s="108"/>
      <c r="E30" s="108">
        <v>84000</v>
      </c>
      <c r="F30" s="108">
        <v>21000</v>
      </c>
      <c r="G30" s="108">
        <v>75530</v>
      </c>
      <c r="H30" s="108"/>
      <c r="I30" s="108"/>
      <c r="J30" s="108"/>
      <c r="K30" s="118"/>
      <c r="L30" s="118"/>
      <c r="M30" s="84"/>
      <c r="N30" s="118"/>
      <c r="O30" s="118"/>
      <c r="P30" s="84"/>
      <c r="Q30" s="118"/>
      <c r="R30" s="118"/>
      <c r="S30" s="84"/>
      <c r="T30" s="108">
        <v>84000</v>
      </c>
      <c r="U30" s="108">
        <v>21000</v>
      </c>
      <c r="V30" s="108">
        <v>75530</v>
      </c>
    </row>
    <row r="31" spans="1:22" ht="12.75">
      <c r="A31" s="179" t="s">
        <v>40</v>
      </c>
      <c r="B31" s="116"/>
      <c r="C31" s="116"/>
      <c r="D31" s="116"/>
      <c r="E31" s="116">
        <f>SUM(E28:E30)</f>
        <v>317285</v>
      </c>
      <c r="F31" s="116">
        <f>SUM(F28:F30)</f>
        <v>38227</v>
      </c>
      <c r="G31" s="116">
        <f>SUM(G28:G30)</f>
        <v>525530</v>
      </c>
      <c r="H31" s="116"/>
      <c r="I31" s="116"/>
      <c r="J31" s="116"/>
      <c r="K31" s="117"/>
      <c r="L31" s="117"/>
      <c r="M31" s="116"/>
      <c r="N31" s="117"/>
      <c r="O31" s="117"/>
      <c r="P31" s="116"/>
      <c r="Q31" s="117"/>
      <c r="R31" s="117"/>
      <c r="S31" s="116"/>
      <c r="T31" s="116">
        <f>SUM(T28:T30)</f>
        <v>317285</v>
      </c>
      <c r="U31" s="116">
        <f>SUM(U28:U30)</f>
        <v>38227</v>
      </c>
      <c r="V31" s="116">
        <f>SUM(V28:V30)</f>
        <v>525530</v>
      </c>
    </row>
    <row r="32" spans="1:22" ht="12.75">
      <c r="A32" s="41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</row>
    <row r="33" spans="1:22" ht="12.75">
      <c r="A33" s="41" t="s">
        <v>41</v>
      </c>
      <c r="B33" s="118"/>
      <c r="C33" s="118"/>
      <c r="D33" s="108"/>
      <c r="E33" s="108">
        <v>60000</v>
      </c>
      <c r="F33" s="108">
        <v>10800</v>
      </c>
      <c r="G33" s="108">
        <v>0</v>
      </c>
      <c r="H33" s="108"/>
      <c r="I33" s="108"/>
      <c r="J33" s="108"/>
      <c r="K33" s="118"/>
      <c r="L33" s="118"/>
      <c r="M33" s="108"/>
      <c r="N33" s="118"/>
      <c r="O33" s="118"/>
      <c r="P33" s="108"/>
      <c r="Q33" s="118"/>
      <c r="R33" s="118"/>
      <c r="S33" s="108"/>
      <c r="T33" s="108">
        <v>60000</v>
      </c>
      <c r="U33" s="108">
        <v>10800</v>
      </c>
      <c r="V33" s="108">
        <v>0</v>
      </c>
    </row>
    <row r="34" spans="1:22" ht="12.75">
      <c r="A34" s="41" t="s">
        <v>42</v>
      </c>
      <c r="B34" s="118"/>
      <c r="C34" s="118"/>
      <c r="D34" s="108"/>
      <c r="E34" s="108">
        <v>0</v>
      </c>
      <c r="F34" s="108">
        <v>0</v>
      </c>
      <c r="G34" s="108">
        <v>0</v>
      </c>
      <c r="H34" s="108"/>
      <c r="I34" s="108"/>
      <c r="J34" s="108"/>
      <c r="K34" s="118"/>
      <c r="L34" s="118"/>
      <c r="M34" s="108"/>
      <c r="N34" s="118"/>
      <c r="O34" s="118"/>
      <c r="P34" s="108"/>
      <c r="Q34" s="118"/>
      <c r="R34" s="118"/>
      <c r="S34" s="108"/>
      <c r="T34" s="108">
        <v>0</v>
      </c>
      <c r="U34" s="108">
        <v>0</v>
      </c>
      <c r="V34" s="108">
        <v>0</v>
      </c>
    </row>
    <row r="35" spans="1:22" ht="12.75">
      <c r="A35" s="41" t="s">
        <v>43</v>
      </c>
      <c r="B35" s="118"/>
      <c r="C35" s="118"/>
      <c r="D35" s="108"/>
      <c r="E35" s="108">
        <v>60000</v>
      </c>
      <c r="F35" s="108">
        <v>10800</v>
      </c>
      <c r="G35" s="108">
        <v>0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>
        <v>60000</v>
      </c>
      <c r="U35" s="108">
        <v>10800</v>
      </c>
      <c r="V35" s="108">
        <v>0</v>
      </c>
    </row>
    <row r="36" spans="1:22" ht="12.75">
      <c r="A36" s="41" t="s">
        <v>44</v>
      </c>
      <c r="B36" s="118"/>
      <c r="C36" s="118"/>
      <c r="D36" s="108"/>
      <c r="E36" s="108">
        <v>0</v>
      </c>
      <c r="F36" s="108">
        <v>0</v>
      </c>
      <c r="G36" s="108">
        <v>0</v>
      </c>
      <c r="H36" s="108"/>
      <c r="I36" s="108"/>
      <c r="J36" s="108"/>
      <c r="K36" s="118"/>
      <c r="L36" s="118"/>
      <c r="M36" s="108"/>
      <c r="N36" s="118"/>
      <c r="O36" s="118"/>
      <c r="P36" s="108"/>
      <c r="Q36" s="118"/>
      <c r="R36" s="118"/>
      <c r="S36" s="118"/>
      <c r="T36" s="108">
        <v>0</v>
      </c>
      <c r="U36" s="108">
        <v>0</v>
      </c>
      <c r="V36" s="108">
        <v>0</v>
      </c>
    </row>
    <row r="37" spans="1:22" ht="12.75">
      <c r="A37" s="179" t="s">
        <v>45</v>
      </c>
      <c r="B37" s="116"/>
      <c r="C37" s="116"/>
      <c r="D37" s="116"/>
      <c r="E37" s="116">
        <f>SUM(E33:E36)</f>
        <v>120000</v>
      </c>
      <c r="F37" s="116">
        <f>SUM(F33:F36)</f>
        <v>21600</v>
      </c>
      <c r="G37" s="116">
        <v>0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>
        <f>SUM(T33:T36)</f>
        <v>120000</v>
      </c>
      <c r="U37" s="116">
        <f>SUM(U33:U36)</f>
        <v>21600</v>
      </c>
      <c r="V37" s="116">
        <v>0</v>
      </c>
    </row>
    <row r="38" spans="1:22" ht="12.75">
      <c r="A38" s="41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84"/>
      <c r="N38" s="108"/>
      <c r="O38" s="108"/>
      <c r="P38" s="84"/>
      <c r="Q38" s="108"/>
      <c r="R38" s="108"/>
      <c r="S38" s="84"/>
      <c r="T38" s="108"/>
      <c r="U38" s="108"/>
      <c r="V38" s="84"/>
    </row>
    <row r="39" spans="1:22" ht="12.75">
      <c r="A39" s="179" t="s">
        <v>46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>
        <v>0</v>
      </c>
      <c r="U39" s="117">
        <v>0</v>
      </c>
      <c r="V39" s="116">
        <v>0</v>
      </c>
    </row>
    <row r="40" spans="1:22" ht="12.75">
      <c r="A40" s="41"/>
      <c r="B40" s="118"/>
      <c r="C40" s="118"/>
      <c r="D40" s="108"/>
      <c r="E40" s="108"/>
      <c r="F40" s="108"/>
      <c r="G40" s="108"/>
      <c r="H40" s="108"/>
      <c r="I40" s="108"/>
      <c r="J40" s="108"/>
      <c r="K40" s="118"/>
      <c r="L40" s="118"/>
      <c r="M40" s="108"/>
      <c r="N40" s="118"/>
      <c r="O40" s="118"/>
      <c r="P40" s="108"/>
      <c r="Q40" s="118"/>
      <c r="R40" s="118"/>
      <c r="S40" s="108"/>
      <c r="T40" s="118"/>
      <c r="U40" s="118"/>
      <c r="V40" s="108"/>
    </row>
    <row r="41" spans="1:22" ht="12.75">
      <c r="A41" s="41" t="s">
        <v>86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9"/>
    </row>
    <row r="42" spans="1:22" ht="12.75">
      <c r="A42" s="41" t="s">
        <v>47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9"/>
    </row>
    <row r="43" spans="1:22" ht="12.75">
      <c r="A43" s="41" t="s">
        <v>48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9"/>
    </row>
    <row r="44" spans="1:22" ht="12.75">
      <c r="A44" s="41" t="s">
        <v>49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9"/>
    </row>
    <row r="45" spans="1:22" ht="12.75">
      <c r="A45" s="41" t="s">
        <v>50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9"/>
    </row>
    <row r="46" spans="1:22" ht="12.75">
      <c r="A46" s="41" t="s">
        <v>51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9"/>
    </row>
    <row r="47" spans="1:22" ht="12.75">
      <c r="A47" s="41" t="s">
        <v>52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9"/>
    </row>
    <row r="48" spans="1:22" ht="12.75">
      <c r="A48" s="41" t="s">
        <v>53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9"/>
    </row>
    <row r="49" spans="1:22" ht="12.75">
      <c r="A49" s="41" t="s">
        <v>54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9"/>
    </row>
    <row r="50" spans="1:22" ht="12.75">
      <c r="A50" s="179" t="s">
        <v>55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7"/>
      <c r="L50" s="117"/>
      <c r="M50" s="116"/>
      <c r="N50" s="117"/>
      <c r="O50" s="117"/>
      <c r="P50" s="116"/>
      <c r="Q50" s="117"/>
      <c r="R50" s="117"/>
      <c r="S50" s="116"/>
      <c r="T50" s="117">
        <v>0</v>
      </c>
      <c r="U50" s="117"/>
      <c r="V50" s="116">
        <v>0</v>
      </c>
    </row>
    <row r="51" spans="1:22" ht="12.75">
      <c r="A51" s="41"/>
      <c r="B51" s="119"/>
      <c r="C51" s="119"/>
      <c r="D51" s="119"/>
      <c r="E51" s="119"/>
      <c r="F51" s="119"/>
      <c r="G51" s="119"/>
      <c r="H51" s="119"/>
      <c r="I51" s="119"/>
      <c r="J51" s="119"/>
      <c r="K51" s="115"/>
      <c r="L51" s="115"/>
      <c r="M51" s="82"/>
      <c r="N51" s="115"/>
      <c r="O51" s="115"/>
      <c r="P51" s="82"/>
      <c r="Q51" s="115"/>
      <c r="R51" s="115"/>
      <c r="S51" s="82"/>
      <c r="T51" s="115"/>
      <c r="U51" s="115"/>
      <c r="V51" s="82"/>
    </row>
    <row r="52" spans="1:22" ht="12.75">
      <c r="A52" s="179" t="s">
        <v>56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>
        <v>0</v>
      </c>
      <c r="U52" s="117">
        <v>0</v>
      </c>
      <c r="V52" s="116">
        <v>0</v>
      </c>
    </row>
    <row r="53" spans="1:22" ht="12.75">
      <c r="A53" s="41"/>
      <c r="B53" s="118"/>
      <c r="C53" s="118"/>
      <c r="D53" s="108"/>
      <c r="E53" s="108"/>
      <c r="F53" s="108"/>
      <c r="G53" s="108"/>
      <c r="H53" s="108"/>
      <c r="I53" s="108"/>
      <c r="J53" s="108"/>
      <c r="K53" s="118"/>
      <c r="L53" s="118"/>
      <c r="M53" s="108"/>
      <c r="N53" s="118"/>
      <c r="O53" s="118"/>
      <c r="P53" s="108"/>
      <c r="Q53" s="118"/>
      <c r="R53" s="118"/>
      <c r="S53" s="108"/>
      <c r="T53" s="118"/>
      <c r="U53" s="118"/>
      <c r="V53" s="108"/>
    </row>
    <row r="54" spans="1:22" ht="12.75">
      <c r="A54" s="41" t="s">
        <v>57</v>
      </c>
      <c r="B54" s="118"/>
      <c r="C54" s="118"/>
      <c r="D54" s="108"/>
      <c r="E54" s="108">
        <v>250000</v>
      </c>
      <c r="F54" s="108">
        <v>50000</v>
      </c>
      <c r="G54" s="108">
        <v>120200</v>
      </c>
      <c r="H54" s="108"/>
      <c r="I54" s="108"/>
      <c r="J54" s="108"/>
      <c r="K54" s="118"/>
      <c r="L54" s="118"/>
      <c r="M54" s="108"/>
      <c r="N54" s="118">
        <v>0</v>
      </c>
      <c r="O54" s="118">
        <v>0</v>
      </c>
      <c r="P54" s="108"/>
      <c r="Q54" s="118"/>
      <c r="R54" s="118"/>
      <c r="S54" s="108"/>
      <c r="T54" s="118">
        <v>250000</v>
      </c>
      <c r="U54" s="118">
        <v>50000</v>
      </c>
      <c r="V54" s="108">
        <v>120200</v>
      </c>
    </row>
    <row r="55" spans="1:22" ht="12.75">
      <c r="A55" s="41" t="s">
        <v>58</v>
      </c>
      <c r="B55" s="118"/>
      <c r="C55" s="118"/>
      <c r="D55" s="108"/>
      <c r="E55" s="108">
        <v>0</v>
      </c>
      <c r="F55" s="108">
        <v>0</v>
      </c>
      <c r="G55" s="108">
        <v>0</v>
      </c>
      <c r="H55" s="108"/>
      <c r="I55" s="108"/>
      <c r="J55" s="108"/>
      <c r="K55" s="118"/>
      <c r="L55" s="118"/>
      <c r="M55" s="108"/>
      <c r="N55" s="118">
        <v>18063</v>
      </c>
      <c r="O55" s="118">
        <v>36</v>
      </c>
      <c r="P55" s="108"/>
      <c r="Q55" s="118"/>
      <c r="R55" s="118"/>
      <c r="S55" s="108"/>
      <c r="T55" s="118">
        <v>18063</v>
      </c>
      <c r="U55" s="118">
        <v>36</v>
      </c>
      <c r="V55" s="108">
        <v>0</v>
      </c>
    </row>
    <row r="56" spans="1:22" ht="12.75">
      <c r="A56" s="41" t="s">
        <v>59</v>
      </c>
      <c r="B56" s="118"/>
      <c r="C56" s="118"/>
      <c r="D56" s="108"/>
      <c r="E56" s="108">
        <v>207865</v>
      </c>
      <c r="F56" s="108">
        <v>41573</v>
      </c>
      <c r="G56" s="108">
        <v>498876</v>
      </c>
      <c r="H56" s="108"/>
      <c r="I56" s="108"/>
      <c r="J56" s="108"/>
      <c r="K56" s="118"/>
      <c r="L56" s="118"/>
      <c r="M56" s="108"/>
      <c r="N56" s="118">
        <v>0</v>
      </c>
      <c r="O56" s="118">
        <v>0</v>
      </c>
      <c r="P56" s="108"/>
      <c r="Q56" s="118"/>
      <c r="R56" s="118"/>
      <c r="S56" s="108"/>
      <c r="T56" s="118">
        <v>207865</v>
      </c>
      <c r="U56" s="118">
        <v>41573</v>
      </c>
      <c r="V56" s="108">
        <v>498876</v>
      </c>
    </row>
    <row r="57" spans="1:22" ht="12.75">
      <c r="A57" s="41" t="s">
        <v>60</v>
      </c>
      <c r="B57" s="118"/>
      <c r="C57" s="118"/>
      <c r="D57" s="118"/>
      <c r="E57" s="118">
        <v>0</v>
      </c>
      <c r="F57" s="118">
        <v>0</v>
      </c>
      <c r="G57" s="118">
        <v>0</v>
      </c>
      <c r="H57" s="118"/>
      <c r="I57" s="118"/>
      <c r="J57" s="118"/>
      <c r="K57" s="118"/>
      <c r="L57" s="118"/>
      <c r="M57" s="118"/>
      <c r="N57" s="118">
        <v>0</v>
      </c>
      <c r="O57" s="118">
        <v>0</v>
      </c>
      <c r="P57" s="118"/>
      <c r="Q57" s="118"/>
      <c r="R57" s="118"/>
      <c r="S57" s="118"/>
      <c r="T57" s="118">
        <v>0</v>
      </c>
      <c r="U57" s="118">
        <v>0</v>
      </c>
      <c r="V57" s="108">
        <v>0</v>
      </c>
    </row>
    <row r="58" spans="1:22" ht="12.75">
      <c r="A58" s="41" t="s">
        <v>61</v>
      </c>
      <c r="B58" s="118"/>
      <c r="C58" s="118"/>
      <c r="D58" s="118"/>
      <c r="E58" s="118">
        <v>0</v>
      </c>
      <c r="F58" s="118">
        <v>0</v>
      </c>
      <c r="G58" s="118">
        <v>0</v>
      </c>
      <c r="H58" s="118"/>
      <c r="I58" s="118"/>
      <c r="J58" s="118"/>
      <c r="K58" s="118"/>
      <c r="L58" s="118"/>
      <c r="M58" s="118"/>
      <c r="N58" s="118">
        <v>0</v>
      </c>
      <c r="O58" s="118">
        <v>0</v>
      </c>
      <c r="P58" s="118"/>
      <c r="Q58" s="118"/>
      <c r="R58" s="118"/>
      <c r="S58" s="118"/>
      <c r="T58" s="118">
        <v>0</v>
      </c>
      <c r="U58" s="118">
        <v>0</v>
      </c>
      <c r="V58" s="108">
        <v>0</v>
      </c>
    </row>
    <row r="59" spans="1:22" ht="12.75">
      <c r="A59" s="179" t="s">
        <v>62</v>
      </c>
      <c r="B59" s="116"/>
      <c r="C59" s="116"/>
      <c r="D59" s="116"/>
      <c r="E59" s="116">
        <f>SUM(E54:E58)</f>
        <v>457865</v>
      </c>
      <c r="F59" s="116">
        <f>SUM(F54:F58)</f>
        <v>91573</v>
      </c>
      <c r="G59" s="116">
        <f>SUM(G54:G58)</f>
        <v>619076</v>
      </c>
      <c r="H59" s="116"/>
      <c r="I59" s="116"/>
      <c r="J59" s="116"/>
      <c r="K59" s="117"/>
      <c r="L59" s="117"/>
      <c r="M59" s="116"/>
      <c r="N59" s="117">
        <f>SUM(N54:N58)</f>
        <v>18063</v>
      </c>
      <c r="O59" s="117">
        <v>36</v>
      </c>
      <c r="P59" s="116"/>
      <c r="Q59" s="117"/>
      <c r="R59" s="117"/>
      <c r="S59" s="116"/>
      <c r="T59" s="117">
        <f>SUM(T54:T58)</f>
        <v>475928</v>
      </c>
      <c r="U59" s="117">
        <f>SUM(U54:U58)</f>
        <v>91609</v>
      </c>
      <c r="V59" s="116">
        <f>SUM(V54:V58)</f>
        <v>619076</v>
      </c>
    </row>
    <row r="60" spans="1:22" ht="12.75">
      <c r="A60" s="41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84"/>
      <c r="N60" s="108"/>
      <c r="O60" s="108"/>
      <c r="P60" s="84"/>
      <c r="Q60" s="108"/>
      <c r="R60" s="108"/>
      <c r="S60" s="84"/>
      <c r="T60" s="108"/>
      <c r="U60" s="108"/>
      <c r="V60" s="84"/>
    </row>
    <row r="61" spans="1:22" ht="12.75">
      <c r="A61" s="41" t="s">
        <v>63</v>
      </c>
      <c r="B61" s="122"/>
      <c r="C61" s="122"/>
      <c r="D61" s="121"/>
      <c r="E61" s="121"/>
      <c r="F61" s="121"/>
      <c r="G61" s="121"/>
      <c r="H61" s="121"/>
      <c r="I61" s="121"/>
      <c r="J61" s="121"/>
      <c r="K61" s="122"/>
      <c r="L61" s="122"/>
      <c r="M61" s="121"/>
      <c r="N61" s="122"/>
      <c r="O61" s="122"/>
      <c r="P61" s="121"/>
      <c r="Q61" s="122"/>
      <c r="R61" s="122"/>
      <c r="S61" s="121"/>
      <c r="T61" s="122"/>
      <c r="U61" s="122"/>
      <c r="V61" s="121"/>
    </row>
    <row r="62" spans="1:22" ht="12.75">
      <c r="A62" s="41" t="s">
        <v>64</v>
      </c>
      <c r="B62" s="122"/>
      <c r="C62" s="122"/>
      <c r="D62" s="122"/>
      <c r="E62" s="122">
        <v>36502</v>
      </c>
      <c r="F62" s="122">
        <v>4150</v>
      </c>
      <c r="G62" s="122"/>
      <c r="H62" s="122"/>
      <c r="I62" s="122"/>
      <c r="J62" s="122"/>
      <c r="K62" s="122">
        <v>3800</v>
      </c>
      <c r="L62" s="122">
        <v>55.55</v>
      </c>
      <c r="M62" s="122"/>
      <c r="N62" s="122"/>
      <c r="O62" s="122"/>
      <c r="P62" s="122"/>
      <c r="Q62" s="122"/>
      <c r="R62" s="122"/>
      <c r="S62" s="122"/>
      <c r="T62" s="122">
        <v>40302</v>
      </c>
      <c r="U62" s="122">
        <v>4205.55</v>
      </c>
      <c r="V62" s="121"/>
    </row>
    <row r="63" spans="1:22" ht="12.75">
      <c r="A63" s="41" t="s">
        <v>65</v>
      </c>
      <c r="B63" s="122"/>
      <c r="C63" s="122"/>
      <c r="D63" s="121"/>
      <c r="E63" s="121">
        <v>125000</v>
      </c>
      <c r="F63" s="121"/>
      <c r="G63" s="121"/>
      <c r="H63" s="121"/>
      <c r="I63" s="121"/>
      <c r="J63" s="121"/>
      <c r="K63" s="122">
        <v>6000</v>
      </c>
      <c r="L63" s="122"/>
      <c r="M63" s="121"/>
      <c r="N63" s="122"/>
      <c r="O63" s="122"/>
      <c r="P63" s="121"/>
      <c r="Q63" s="122">
        <v>60000</v>
      </c>
      <c r="R63" s="122"/>
      <c r="S63" s="121"/>
      <c r="T63" s="122">
        <v>191000</v>
      </c>
      <c r="U63" s="122"/>
      <c r="V63" s="121"/>
    </row>
    <row r="64" spans="1:22" ht="12.75">
      <c r="A64" s="179" t="s">
        <v>66</v>
      </c>
      <c r="B64" s="116">
        <f>SUM(B61:B63)</f>
        <v>0</v>
      </c>
      <c r="C64" s="116">
        <f aca="true" t="shared" si="0" ref="C64:V64">SUM(C61:C63)</f>
        <v>0</v>
      </c>
      <c r="D64" s="116">
        <f t="shared" si="0"/>
        <v>0</v>
      </c>
      <c r="E64" s="116">
        <f t="shared" si="0"/>
        <v>161502</v>
      </c>
      <c r="F64" s="116">
        <f t="shared" si="0"/>
        <v>4150</v>
      </c>
      <c r="G64" s="116">
        <f t="shared" si="0"/>
        <v>0</v>
      </c>
      <c r="H64" s="116">
        <f t="shared" si="0"/>
        <v>0</v>
      </c>
      <c r="I64" s="116">
        <f t="shared" si="0"/>
        <v>0</v>
      </c>
      <c r="J64" s="116">
        <f t="shared" si="0"/>
        <v>0</v>
      </c>
      <c r="K64" s="116">
        <f t="shared" si="0"/>
        <v>9800</v>
      </c>
      <c r="L64" s="116">
        <f t="shared" si="0"/>
        <v>55.55</v>
      </c>
      <c r="M64" s="116">
        <f t="shared" si="0"/>
        <v>0</v>
      </c>
      <c r="N64" s="116">
        <f t="shared" si="0"/>
        <v>0</v>
      </c>
      <c r="O64" s="116">
        <f t="shared" si="0"/>
        <v>0</v>
      </c>
      <c r="P64" s="116">
        <f t="shared" si="0"/>
        <v>0</v>
      </c>
      <c r="Q64" s="116">
        <f t="shared" si="0"/>
        <v>60000</v>
      </c>
      <c r="R64" s="116">
        <f t="shared" si="0"/>
        <v>0</v>
      </c>
      <c r="S64" s="116">
        <f t="shared" si="0"/>
        <v>0</v>
      </c>
      <c r="T64" s="116">
        <f t="shared" si="0"/>
        <v>231302</v>
      </c>
      <c r="U64" s="116">
        <f t="shared" si="0"/>
        <v>4205.55</v>
      </c>
      <c r="V64" s="116">
        <f t="shared" si="0"/>
        <v>0</v>
      </c>
    </row>
    <row r="65" spans="1:22" ht="12.75">
      <c r="A65" s="41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</row>
    <row r="66" spans="1:22" ht="12.75">
      <c r="A66" s="179" t="s">
        <v>67</v>
      </c>
      <c r="B66" s="117"/>
      <c r="C66" s="117"/>
      <c r="D66" s="116"/>
      <c r="E66" s="116">
        <v>24500</v>
      </c>
      <c r="F66" s="116">
        <v>7000</v>
      </c>
      <c r="G66" s="116">
        <v>16625</v>
      </c>
      <c r="H66" s="116"/>
      <c r="I66" s="116"/>
      <c r="J66" s="116"/>
      <c r="K66" s="117"/>
      <c r="L66" s="117"/>
      <c r="M66" s="116"/>
      <c r="N66" s="117"/>
      <c r="O66" s="117"/>
      <c r="P66" s="116"/>
      <c r="Q66" s="117"/>
      <c r="R66" s="117"/>
      <c r="S66" s="116"/>
      <c r="T66" s="117">
        <v>24500</v>
      </c>
      <c r="U66" s="117">
        <v>7000</v>
      </c>
      <c r="V66" s="116">
        <v>16625</v>
      </c>
    </row>
    <row r="67" spans="1:22" ht="12.75">
      <c r="A67" s="41"/>
      <c r="B67" s="118"/>
      <c r="C67" s="118"/>
      <c r="D67" s="108"/>
      <c r="E67" s="108"/>
      <c r="F67" s="108"/>
      <c r="G67" s="108"/>
      <c r="H67" s="108"/>
      <c r="I67" s="108"/>
      <c r="J67" s="108"/>
      <c r="K67" s="118"/>
      <c r="L67" s="118"/>
      <c r="M67" s="108"/>
      <c r="N67" s="118"/>
      <c r="O67" s="118"/>
      <c r="P67" s="108"/>
      <c r="Q67" s="118"/>
      <c r="R67" s="118"/>
      <c r="S67" s="108"/>
      <c r="T67" s="118"/>
      <c r="U67" s="118"/>
      <c r="V67" s="108"/>
    </row>
    <row r="68" spans="1:22" ht="12.75">
      <c r="A68" s="41" t="s">
        <v>68</v>
      </c>
      <c r="B68" s="118">
        <v>0</v>
      </c>
      <c r="C68" s="118">
        <v>0</v>
      </c>
      <c r="D68" s="118">
        <v>0</v>
      </c>
      <c r="E68" s="118">
        <v>50000</v>
      </c>
      <c r="F68" s="118">
        <v>11250</v>
      </c>
      <c r="G68" s="118">
        <v>58821</v>
      </c>
      <c r="H68" s="118"/>
      <c r="I68" s="118"/>
      <c r="J68" s="118"/>
      <c r="K68" s="118">
        <v>300000</v>
      </c>
      <c r="L68" s="118">
        <v>3000</v>
      </c>
      <c r="M68" s="118">
        <v>18030</v>
      </c>
      <c r="N68" s="118"/>
      <c r="O68" s="118"/>
      <c r="P68" s="118"/>
      <c r="Q68" s="118">
        <v>2536000</v>
      </c>
      <c r="R68" s="118">
        <v>6000</v>
      </c>
      <c r="S68" s="118"/>
      <c r="T68" s="118">
        <v>2886000</v>
      </c>
      <c r="U68" s="118">
        <v>20250</v>
      </c>
      <c r="V68" s="108">
        <v>76851</v>
      </c>
    </row>
    <row r="69" spans="1:22" ht="12.75">
      <c r="A69" s="41" t="s">
        <v>69</v>
      </c>
      <c r="B69" s="118">
        <v>1000000</v>
      </c>
      <c r="C69" s="118">
        <v>7500</v>
      </c>
      <c r="D69" s="118">
        <v>39216</v>
      </c>
      <c r="E69" s="118">
        <v>0</v>
      </c>
      <c r="F69" s="118">
        <v>0</v>
      </c>
      <c r="G69" s="118">
        <v>0</v>
      </c>
      <c r="H69" s="118"/>
      <c r="I69" s="118"/>
      <c r="J69" s="118"/>
      <c r="K69" s="118">
        <v>0</v>
      </c>
      <c r="L69" s="118">
        <v>0</v>
      </c>
      <c r="M69" s="118">
        <v>0</v>
      </c>
      <c r="N69" s="118"/>
      <c r="O69" s="118"/>
      <c r="P69" s="118"/>
      <c r="Q69" s="118">
        <v>0</v>
      </c>
      <c r="R69" s="118">
        <v>0</v>
      </c>
      <c r="S69" s="118"/>
      <c r="T69" s="118">
        <v>1000000</v>
      </c>
      <c r="U69" s="118">
        <v>7500</v>
      </c>
      <c r="V69" s="108">
        <v>39216</v>
      </c>
    </row>
    <row r="70" spans="1:22" ht="12.75">
      <c r="A70" s="179" t="s">
        <v>70</v>
      </c>
      <c r="B70" s="117">
        <f>SUM(B68:B69)</f>
        <v>1000000</v>
      </c>
      <c r="C70" s="117">
        <f>SUM(C68:C69)</f>
        <v>7500</v>
      </c>
      <c r="D70" s="117">
        <f aca="true" t="shared" si="1" ref="D70:V70">SUM(D68:D69)</f>
        <v>39216</v>
      </c>
      <c r="E70" s="117">
        <f t="shared" si="1"/>
        <v>50000</v>
      </c>
      <c r="F70" s="117">
        <f t="shared" si="1"/>
        <v>11250</v>
      </c>
      <c r="G70" s="117">
        <f t="shared" si="1"/>
        <v>58821</v>
      </c>
      <c r="H70" s="117"/>
      <c r="I70" s="117"/>
      <c r="J70" s="117"/>
      <c r="K70" s="117">
        <f t="shared" si="1"/>
        <v>300000</v>
      </c>
      <c r="L70" s="117">
        <f t="shared" si="1"/>
        <v>3000</v>
      </c>
      <c r="M70" s="117">
        <f t="shared" si="1"/>
        <v>18030</v>
      </c>
      <c r="N70" s="117"/>
      <c r="O70" s="117"/>
      <c r="P70" s="117"/>
      <c r="Q70" s="117">
        <f t="shared" si="1"/>
        <v>2536000</v>
      </c>
      <c r="R70" s="117">
        <f t="shared" si="1"/>
        <v>6000</v>
      </c>
      <c r="S70" s="117"/>
      <c r="T70" s="117">
        <f t="shared" si="1"/>
        <v>3886000</v>
      </c>
      <c r="U70" s="117">
        <f t="shared" si="1"/>
        <v>27750</v>
      </c>
      <c r="V70" s="116">
        <f t="shared" si="1"/>
        <v>116067</v>
      </c>
    </row>
    <row r="71" spans="1:22" ht="12.75">
      <c r="A71" s="41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84"/>
      <c r="N71" s="108"/>
      <c r="O71" s="108"/>
      <c r="P71" s="84"/>
      <c r="Q71" s="108"/>
      <c r="R71" s="108"/>
      <c r="S71" s="84"/>
      <c r="T71" s="108"/>
      <c r="U71" s="108"/>
      <c r="V71" s="84"/>
    </row>
    <row r="72" spans="1:22" ht="12.75">
      <c r="A72" s="41" t="s">
        <v>71</v>
      </c>
      <c r="B72" s="118"/>
      <c r="C72" s="118"/>
      <c r="D72" s="118"/>
      <c r="E72" s="118">
        <v>0</v>
      </c>
      <c r="F72" s="118">
        <v>0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>
        <v>0</v>
      </c>
      <c r="R72" s="118">
        <v>0</v>
      </c>
      <c r="S72" s="118"/>
      <c r="T72" s="118">
        <v>0</v>
      </c>
      <c r="U72" s="118">
        <v>0</v>
      </c>
      <c r="V72" s="108"/>
    </row>
    <row r="73" spans="1:22" ht="12.75">
      <c r="A73" s="41" t="s">
        <v>72</v>
      </c>
      <c r="B73" s="118"/>
      <c r="C73" s="118"/>
      <c r="D73" s="118"/>
      <c r="E73" s="118">
        <v>0</v>
      </c>
      <c r="F73" s="118">
        <v>0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>
        <v>0</v>
      </c>
      <c r="R73" s="118">
        <v>0</v>
      </c>
      <c r="S73" s="118"/>
      <c r="T73" s="118">
        <v>0</v>
      </c>
      <c r="U73" s="118">
        <v>0</v>
      </c>
      <c r="V73" s="108"/>
    </row>
    <row r="74" spans="1:22" ht="12.75">
      <c r="A74" s="41" t="s">
        <v>73</v>
      </c>
      <c r="B74" s="118"/>
      <c r="C74" s="118"/>
      <c r="D74" s="118"/>
      <c r="E74" s="118">
        <v>0</v>
      </c>
      <c r="F74" s="118">
        <v>0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>
        <v>0</v>
      </c>
      <c r="R74" s="118">
        <v>0</v>
      </c>
      <c r="S74" s="118"/>
      <c r="T74" s="118">
        <v>0</v>
      </c>
      <c r="U74" s="118">
        <v>0</v>
      </c>
      <c r="V74" s="108"/>
    </row>
    <row r="75" spans="1:22" ht="12.75">
      <c r="A75" s="41" t="s">
        <v>74</v>
      </c>
      <c r="B75" s="118"/>
      <c r="C75" s="118"/>
      <c r="D75" s="108"/>
      <c r="E75" s="121">
        <v>174000</v>
      </c>
      <c r="F75" s="108">
        <v>52000</v>
      </c>
      <c r="G75" s="108"/>
      <c r="H75" s="108"/>
      <c r="I75" s="108"/>
      <c r="J75" s="108"/>
      <c r="K75" s="118"/>
      <c r="L75" s="118"/>
      <c r="M75" s="108"/>
      <c r="N75" s="118"/>
      <c r="O75" s="118"/>
      <c r="P75" s="108"/>
      <c r="Q75" s="122">
        <v>33000</v>
      </c>
      <c r="R75" s="118">
        <v>10000</v>
      </c>
      <c r="S75" s="108"/>
      <c r="T75" s="122">
        <v>207000</v>
      </c>
      <c r="U75" s="118">
        <v>62000</v>
      </c>
      <c r="V75" s="108"/>
    </row>
    <row r="76" spans="1:22" ht="12.75">
      <c r="A76" s="41" t="s">
        <v>75</v>
      </c>
      <c r="B76" s="118"/>
      <c r="C76" s="118"/>
      <c r="D76" s="118"/>
      <c r="E76" s="118">
        <v>0</v>
      </c>
      <c r="F76" s="118">
        <v>0</v>
      </c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>
        <v>0</v>
      </c>
      <c r="R76" s="118">
        <v>0</v>
      </c>
      <c r="S76" s="118"/>
      <c r="T76" s="118">
        <v>0</v>
      </c>
      <c r="U76" s="118">
        <v>0</v>
      </c>
      <c r="V76" s="108"/>
    </row>
    <row r="77" spans="1:22" ht="12.75">
      <c r="A77" s="41" t="s">
        <v>76</v>
      </c>
      <c r="B77" s="118"/>
      <c r="C77" s="118"/>
      <c r="D77" s="108"/>
      <c r="E77" s="121">
        <v>120000</v>
      </c>
      <c r="F77" s="108">
        <v>36000</v>
      </c>
      <c r="G77" s="108"/>
      <c r="H77" s="108"/>
      <c r="I77" s="108"/>
      <c r="J77" s="108"/>
      <c r="K77" s="118"/>
      <c r="L77" s="118"/>
      <c r="M77" s="108"/>
      <c r="N77" s="118"/>
      <c r="O77" s="118"/>
      <c r="P77" s="108"/>
      <c r="Q77" s="118">
        <v>0</v>
      </c>
      <c r="R77" s="118">
        <v>0</v>
      </c>
      <c r="S77" s="108"/>
      <c r="T77" s="122">
        <v>120000</v>
      </c>
      <c r="U77" s="118">
        <v>36000</v>
      </c>
      <c r="V77" s="108"/>
    </row>
    <row r="78" spans="1:22" ht="12.75">
      <c r="A78" s="41" t="s">
        <v>77</v>
      </c>
      <c r="B78" s="118"/>
      <c r="C78" s="118"/>
      <c r="D78" s="118"/>
      <c r="E78" s="118">
        <v>0</v>
      </c>
      <c r="F78" s="118">
        <v>0</v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>
        <v>0</v>
      </c>
      <c r="R78" s="118">
        <v>0</v>
      </c>
      <c r="S78" s="118"/>
      <c r="T78" s="118">
        <v>0</v>
      </c>
      <c r="U78" s="118">
        <v>0</v>
      </c>
      <c r="V78" s="108"/>
    </row>
    <row r="79" spans="1:22" ht="12.75">
      <c r="A79" s="41" t="s">
        <v>78</v>
      </c>
      <c r="B79" s="118"/>
      <c r="C79" s="118"/>
      <c r="D79" s="118"/>
      <c r="E79" s="118">
        <v>0</v>
      </c>
      <c r="F79" s="118">
        <v>0</v>
      </c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>
        <v>0</v>
      </c>
      <c r="R79" s="118">
        <v>0</v>
      </c>
      <c r="S79" s="118"/>
      <c r="T79" s="118">
        <v>0</v>
      </c>
      <c r="U79" s="118">
        <v>0</v>
      </c>
      <c r="V79" s="108"/>
    </row>
    <row r="80" spans="1:22" ht="12.75">
      <c r="A80" s="179" t="s">
        <v>79</v>
      </c>
      <c r="B80" s="116"/>
      <c r="C80" s="116"/>
      <c r="D80" s="116"/>
      <c r="E80" s="123">
        <f>SUM(E72:E79)</f>
        <v>294000</v>
      </c>
      <c r="F80" s="116">
        <f>SUM(F72:F79)</f>
        <v>88000</v>
      </c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7">
        <f>SUM(Q72:Q79)</f>
        <v>33000</v>
      </c>
      <c r="R80" s="117">
        <v>10000</v>
      </c>
      <c r="S80" s="116"/>
      <c r="T80" s="124">
        <f>SUM(T72:T79)</f>
        <v>327000</v>
      </c>
      <c r="U80" s="117">
        <f>SUM(U72:U79)</f>
        <v>98000</v>
      </c>
      <c r="V80" s="116">
        <v>0</v>
      </c>
    </row>
    <row r="81" spans="1:22" ht="12.75">
      <c r="A81" s="41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</row>
    <row r="82" spans="1:22" ht="12.75">
      <c r="A82" s="41" t="s">
        <v>80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9"/>
    </row>
    <row r="83" spans="1:22" ht="12.75">
      <c r="A83" s="41" t="s">
        <v>87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9"/>
    </row>
    <row r="84" spans="1:22" ht="12.75">
      <c r="A84" s="179" t="s">
        <v>81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>
        <v>0</v>
      </c>
      <c r="U84" s="117">
        <v>0</v>
      </c>
      <c r="V84" s="116">
        <v>0</v>
      </c>
    </row>
    <row r="85" spans="1:22" ht="12.75">
      <c r="A85" s="41"/>
      <c r="B85" s="84"/>
      <c r="C85" s="84"/>
      <c r="D85" s="91"/>
      <c r="E85" s="84"/>
      <c r="F85" s="84"/>
      <c r="G85" s="84"/>
      <c r="H85" s="84"/>
      <c r="I85" s="84"/>
      <c r="J85" s="91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</row>
    <row r="86" spans="1:22" ht="13.5" thickBot="1">
      <c r="A86" s="167" t="s">
        <v>1</v>
      </c>
      <c r="B86" s="94">
        <f>SUM(B84,B80,B70,B66,B64,B59,B52,B50,B39,B37,B31,B26,B24,B22,B17,B15,B13)</f>
        <v>2787070</v>
      </c>
      <c r="C86" s="94">
        <f aca="true" t="shared" si="2" ref="C86:V86">SUM(C84,C80,C70,C66,C64,C59,C52,C50,C39,C37,C31,C26,C24,C22,C17,C15,C13)</f>
        <v>59234.85</v>
      </c>
      <c r="D86" s="94">
        <f t="shared" si="2"/>
        <v>39216</v>
      </c>
      <c r="E86" s="94">
        <f t="shared" si="2"/>
        <v>5791351</v>
      </c>
      <c r="F86" s="94">
        <f t="shared" si="2"/>
        <v>12806326.049999999</v>
      </c>
      <c r="G86" s="94">
        <f t="shared" si="2"/>
        <v>1220052</v>
      </c>
      <c r="H86" s="94">
        <f t="shared" si="2"/>
        <v>0</v>
      </c>
      <c r="I86" s="94">
        <f t="shared" si="2"/>
        <v>0</v>
      </c>
      <c r="J86" s="94">
        <f t="shared" si="2"/>
        <v>0</v>
      </c>
      <c r="K86" s="94">
        <f t="shared" si="2"/>
        <v>309800</v>
      </c>
      <c r="L86" s="94">
        <f t="shared" si="2"/>
        <v>3055.55</v>
      </c>
      <c r="M86" s="94">
        <f t="shared" si="2"/>
        <v>18030</v>
      </c>
      <c r="N86" s="94">
        <f t="shared" si="2"/>
        <v>18063</v>
      </c>
      <c r="O86" s="94">
        <f t="shared" si="2"/>
        <v>36</v>
      </c>
      <c r="P86" s="94">
        <f t="shared" si="2"/>
        <v>0</v>
      </c>
      <c r="Q86" s="94">
        <f t="shared" si="2"/>
        <v>2629000</v>
      </c>
      <c r="R86" s="94">
        <f t="shared" si="2"/>
        <v>16000</v>
      </c>
      <c r="S86" s="94">
        <f t="shared" si="2"/>
        <v>0</v>
      </c>
      <c r="T86" s="94">
        <f t="shared" si="2"/>
        <v>11535284</v>
      </c>
      <c r="U86" s="94">
        <f t="shared" si="2"/>
        <v>12884652.450000001</v>
      </c>
      <c r="V86" s="125">
        <f t="shared" si="2"/>
        <v>1277298</v>
      </c>
    </row>
    <row r="87" ht="12.75">
      <c r="A87" s="3"/>
    </row>
    <row r="88" spans="1:18" s="7" customFormat="1" ht="12.75">
      <c r="A88" s="7" t="s">
        <v>177</v>
      </c>
      <c r="B88" s="17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18" s="7" customFormat="1" ht="12.75">
      <c r="A89" s="175"/>
      <c r="B89" s="176" t="s">
        <v>176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</row>
    <row r="90" spans="1:7" s="7" customFormat="1" ht="12.75">
      <c r="A90" s="177"/>
      <c r="B90" s="178" t="s">
        <v>178</v>
      </c>
      <c r="C90" s="3"/>
      <c r="D90" s="3"/>
      <c r="E90" s="3"/>
      <c r="F90" s="3"/>
      <c r="G90" s="3"/>
    </row>
    <row r="91" spans="1:20" ht="12.75">
      <c r="A91" s="3"/>
      <c r="B91" s="67"/>
      <c r="E91" s="4"/>
      <c r="H91" s="4"/>
      <c r="K91" s="4"/>
      <c r="N91" s="4"/>
      <c r="Q91" s="4"/>
      <c r="T91" s="4"/>
    </row>
    <row r="92" spans="1:12" ht="18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</row>
    <row r="93" ht="12.75">
      <c r="A93" s="3"/>
    </row>
    <row r="94" ht="12.75">
      <c r="A94" s="3"/>
    </row>
  </sheetData>
  <mergeCells count="10">
    <mergeCell ref="A92:L92"/>
    <mergeCell ref="T5:V5"/>
    <mergeCell ref="B5:D5"/>
    <mergeCell ref="E5:G5"/>
    <mergeCell ref="H5:J5"/>
    <mergeCell ref="K5:M5"/>
    <mergeCell ref="B1:U1"/>
    <mergeCell ref="A3:M3"/>
    <mergeCell ref="N5:P5"/>
    <mergeCell ref="Q5:S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zoomScale="75" zoomScaleNormal="75" workbookViewId="0" topLeftCell="A13">
      <selection activeCell="A3" sqref="A3:M3"/>
    </sheetView>
  </sheetViews>
  <sheetFormatPr defaultColWidth="11.421875" defaultRowHeight="12.75"/>
  <cols>
    <col min="1" max="1" width="25.7109375" style="9" customWidth="1"/>
    <col min="2" max="2" width="13.28125" style="3" customWidth="1"/>
    <col min="3" max="4" width="13.28125" style="46" customWidth="1"/>
    <col min="5" max="5" width="15.140625" style="3" customWidth="1"/>
    <col min="6" max="6" width="14.28125" style="46" customWidth="1"/>
    <col min="7" max="7" width="14.57421875" style="46" customWidth="1"/>
    <col min="8" max="8" width="13.28125" style="3" customWidth="1"/>
    <col min="9" max="10" width="13.28125" style="46" customWidth="1"/>
    <col min="11" max="11" width="13.28125" style="3" customWidth="1"/>
    <col min="12" max="13" width="13.28125" style="46" customWidth="1"/>
    <col min="14" max="14" width="13.28125" style="3" customWidth="1"/>
    <col min="15" max="16" width="13.28125" style="46" customWidth="1"/>
    <col min="17" max="17" width="13.8515625" style="3" customWidth="1"/>
    <col min="18" max="19" width="13.28125" style="46" customWidth="1"/>
    <col min="20" max="20" width="14.7109375" style="3" customWidth="1"/>
    <col min="21" max="21" width="14.421875" style="46" customWidth="1"/>
    <col min="22" max="22" width="14.00390625" style="46" customWidth="1"/>
    <col min="23" max="23" width="11.140625" style="3" customWidth="1"/>
    <col min="24" max="16384" width="11.421875" style="3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43"/>
      <c r="W1" s="143"/>
      <c r="X1" s="143"/>
      <c r="Y1" s="143"/>
      <c r="Z1" s="143"/>
      <c r="AA1" s="143"/>
      <c r="AB1" s="143"/>
      <c r="AC1" s="143"/>
      <c r="AD1" s="14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2.75">
      <c r="A2" s="3"/>
    </row>
    <row r="3" spans="1:22" ht="15">
      <c r="A3" s="196" t="s">
        <v>122</v>
      </c>
      <c r="B3" s="196"/>
      <c r="C3" s="196"/>
      <c r="D3" s="196"/>
      <c r="E3" s="197"/>
      <c r="F3" s="197"/>
      <c r="G3" s="197"/>
      <c r="H3" s="197"/>
      <c r="I3" s="197"/>
      <c r="J3" s="197"/>
      <c r="K3" s="197"/>
      <c r="L3" s="197"/>
      <c r="M3" s="197"/>
      <c r="N3" s="27"/>
      <c r="O3" s="50"/>
      <c r="P3" s="50"/>
      <c r="Q3" s="27"/>
      <c r="R3" s="50"/>
      <c r="S3" s="50"/>
      <c r="T3" s="27"/>
      <c r="U3" s="50"/>
      <c r="V3" s="50"/>
    </row>
    <row r="4" spans="1:4" ht="15" thickBot="1">
      <c r="A4" s="25"/>
      <c r="B4" s="25"/>
      <c r="C4" s="47"/>
      <c r="D4" s="47"/>
    </row>
    <row r="5" spans="1:22" ht="12.75">
      <c r="A5" s="23" t="s">
        <v>19</v>
      </c>
      <c r="B5" s="191" t="s">
        <v>162</v>
      </c>
      <c r="C5" s="209"/>
      <c r="D5" s="192"/>
      <c r="E5" s="191" t="s">
        <v>163</v>
      </c>
      <c r="F5" s="209"/>
      <c r="G5" s="192"/>
      <c r="H5" s="191" t="s">
        <v>164</v>
      </c>
      <c r="I5" s="209"/>
      <c r="J5" s="192"/>
      <c r="K5" s="191" t="s">
        <v>165</v>
      </c>
      <c r="L5" s="209"/>
      <c r="M5" s="192"/>
      <c r="N5" s="191" t="s">
        <v>149</v>
      </c>
      <c r="O5" s="209"/>
      <c r="P5" s="192"/>
      <c r="Q5" s="191" t="s">
        <v>114</v>
      </c>
      <c r="R5" s="209"/>
      <c r="S5" s="192"/>
      <c r="T5" s="191" t="s">
        <v>117</v>
      </c>
      <c r="U5" s="209"/>
      <c r="V5" s="192"/>
    </row>
    <row r="6" spans="1:22" ht="12.75">
      <c r="A6" s="10" t="s">
        <v>22</v>
      </c>
      <c r="B6" s="1" t="s">
        <v>119</v>
      </c>
      <c r="C6" s="60" t="s">
        <v>120</v>
      </c>
      <c r="D6" s="60" t="s">
        <v>121</v>
      </c>
      <c r="E6" s="1" t="s">
        <v>119</v>
      </c>
      <c r="F6" s="60" t="s">
        <v>120</v>
      </c>
      <c r="G6" s="60" t="s">
        <v>121</v>
      </c>
      <c r="H6" s="1" t="s">
        <v>119</v>
      </c>
      <c r="I6" s="60" t="s">
        <v>120</v>
      </c>
      <c r="J6" s="60" t="s">
        <v>121</v>
      </c>
      <c r="K6" s="1" t="s">
        <v>119</v>
      </c>
      <c r="L6" s="60" t="s">
        <v>120</v>
      </c>
      <c r="M6" s="60" t="s">
        <v>121</v>
      </c>
      <c r="N6" s="1" t="s">
        <v>119</v>
      </c>
      <c r="O6" s="60" t="s">
        <v>120</v>
      </c>
      <c r="P6" s="60" t="s">
        <v>121</v>
      </c>
      <c r="Q6" s="1" t="s">
        <v>119</v>
      </c>
      <c r="R6" s="60" t="s">
        <v>120</v>
      </c>
      <c r="S6" s="60" t="s">
        <v>121</v>
      </c>
      <c r="T6" s="1" t="s">
        <v>119</v>
      </c>
      <c r="U6" s="60" t="s">
        <v>120</v>
      </c>
      <c r="V6" s="61" t="s">
        <v>121</v>
      </c>
    </row>
    <row r="7" spans="1:22" ht="12.75">
      <c r="A7" s="10"/>
      <c r="B7" s="2"/>
      <c r="C7" s="54"/>
      <c r="D7" s="54"/>
      <c r="E7" s="2"/>
      <c r="F7" s="54"/>
      <c r="G7" s="54"/>
      <c r="H7" s="2"/>
      <c r="I7" s="54"/>
      <c r="J7" s="54"/>
      <c r="K7" s="2"/>
      <c r="L7" s="54"/>
      <c r="M7" s="54"/>
      <c r="N7" s="2"/>
      <c r="O7" s="54"/>
      <c r="P7" s="54"/>
      <c r="Q7" s="2"/>
      <c r="R7" s="54"/>
      <c r="S7" s="54"/>
      <c r="T7" s="2"/>
      <c r="U7" s="54"/>
      <c r="V7" s="57"/>
    </row>
    <row r="8" spans="1:22" ht="13.5" thickBot="1">
      <c r="A8" s="163"/>
      <c r="B8" s="21"/>
      <c r="C8" s="55"/>
      <c r="D8" s="55"/>
      <c r="E8" s="21"/>
      <c r="F8" s="55"/>
      <c r="G8" s="55"/>
      <c r="H8" s="21"/>
      <c r="I8" s="55"/>
      <c r="J8" s="55"/>
      <c r="K8" s="21"/>
      <c r="L8" s="55"/>
      <c r="M8" s="55"/>
      <c r="N8" s="21"/>
      <c r="O8" s="55"/>
      <c r="P8" s="55"/>
      <c r="Q8" s="21"/>
      <c r="R8" s="55"/>
      <c r="S8" s="55"/>
      <c r="T8" s="21"/>
      <c r="U8" s="55"/>
      <c r="V8" s="59"/>
    </row>
    <row r="9" spans="1:22" ht="12.75">
      <c r="A9" s="45" t="s">
        <v>25</v>
      </c>
      <c r="B9" s="118"/>
      <c r="C9" s="118"/>
      <c r="D9" s="118"/>
      <c r="E9" s="118">
        <v>27735000</v>
      </c>
      <c r="F9" s="118">
        <v>5547000</v>
      </c>
      <c r="G9" s="118">
        <v>23297400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>
        <v>27735000</v>
      </c>
      <c r="U9" s="118">
        <v>5547000</v>
      </c>
      <c r="V9" s="108">
        <v>23297400</v>
      </c>
    </row>
    <row r="10" spans="1:22" ht="12.75">
      <c r="A10" s="41" t="s">
        <v>26</v>
      </c>
      <c r="B10" s="118"/>
      <c r="C10" s="118"/>
      <c r="D10" s="118"/>
      <c r="E10" s="118">
        <v>9220000</v>
      </c>
      <c r="F10" s="118">
        <v>1844000</v>
      </c>
      <c r="G10" s="118">
        <v>6712160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>
        <v>9220000</v>
      </c>
      <c r="U10" s="118">
        <v>1844000</v>
      </c>
      <c r="V10" s="108">
        <v>6712160</v>
      </c>
    </row>
    <row r="11" spans="1:22" ht="12.75">
      <c r="A11" s="41" t="s">
        <v>27</v>
      </c>
      <c r="B11" s="118"/>
      <c r="C11" s="118"/>
      <c r="D11" s="118"/>
      <c r="E11" s="118">
        <v>580000</v>
      </c>
      <c r="F11" s="118">
        <v>116000</v>
      </c>
      <c r="G11" s="118">
        <v>290000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08"/>
      <c r="T11" s="118">
        <v>580000</v>
      </c>
      <c r="U11" s="118">
        <v>116000</v>
      </c>
      <c r="V11" s="108">
        <v>290000</v>
      </c>
    </row>
    <row r="12" spans="1:22" ht="12.75">
      <c r="A12" s="41" t="s">
        <v>28</v>
      </c>
      <c r="B12" s="118"/>
      <c r="C12" s="118"/>
      <c r="D12" s="118"/>
      <c r="E12" s="118">
        <v>1600000</v>
      </c>
      <c r="F12" s="118">
        <v>320000</v>
      </c>
      <c r="G12" s="118">
        <v>1102933.3333333333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>
        <v>1600000</v>
      </c>
      <c r="U12" s="118">
        <v>320000</v>
      </c>
      <c r="V12" s="108">
        <v>1102933.3333333333</v>
      </c>
    </row>
    <row r="13" spans="1:22" ht="12.75">
      <c r="A13" s="179" t="s">
        <v>29</v>
      </c>
      <c r="B13" s="116"/>
      <c r="C13" s="116"/>
      <c r="D13" s="116"/>
      <c r="E13" s="116">
        <f>SUM(E9:E12)</f>
        <v>39135000</v>
      </c>
      <c r="F13" s="116">
        <f>SUM(F9:F12)</f>
        <v>7827000</v>
      </c>
      <c r="G13" s="116">
        <f>SUM(G9:G12)</f>
        <v>31402493.333333332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>
        <f>SUM(T9:T12)</f>
        <v>39135000</v>
      </c>
      <c r="U13" s="116">
        <f>SUM(U9:U12)</f>
        <v>7827000</v>
      </c>
      <c r="V13" s="116">
        <f>SUM(V9:V12)</f>
        <v>31402493.333333332</v>
      </c>
    </row>
    <row r="14" spans="1:22" ht="12.75">
      <c r="A14" s="41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84"/>
      <c r="N14" s="108"/>
      <c r="O14" s="108"/>
      <c r="P14" s="84"/>
      <c r="Q14" s="108"/>
      <c r="R14" s="108"/>
      <c r="S14" s="84"/>
      <c r="T14" s="108"/>
      <c r="U14" s="108"/>
      <c r="V14" s="84"/>
    </row>
    <row r="15" spans="1:22" ht="12.75">
      <c r="A15" s="179" t="s">
        <v>30</v>
      </c>
      <c r="B15" s="117"/>
      <c r="C15" s="117"/>
      <c r="D15" s="116"/>
      <c r="E15" s="116"/>
      <c r="F15" s="116"/>
      <c r="G15" s="116"/>
      <c r="H15" s="116"/>
      <c r="I15" s="116"/>
      <c r="J15" s="116"/>
      <c r="K15" s="117"/>
      <c r="L15" s="117"/>
      <c r="M15" s="116"/>
      <c r="N15" s="117"/>
      <c r="O15" s="117"/>
      <c r="P15" s="116"/>
      <c r="Q15" s="117">
        <v>7945778</v>
      </c>
      <c r="R15" s="117">
        <v>1645700</v>
      </c>
      <c r="S15" s="116">
        <v>0</v>
      </c>
      <c r="T15" s="117">
        <v>7945778</v>
      </c>
      <c r="U15" s="117">
        <v>1645700</v>
      </c>
      <c r="V15" s="116">
        <v>0</v>
      </c>
    </row>
    <row r="16" spans="1:22" ht="12.75">
      <c r="A16" s="41"/>
      <c r="B16" s="118"/>
      <c r="C16" s="118"/>
      <c r="D16" s="108"/>
      <c r="E16" s="108"/>
      <c r="F16" s="108"/>
      <c r="G16" s="108"/>
      <c r="H16" s="108"/>
      <c r="I16" s="108"/>
      <c r="J16" s="108"/>
      <c r="K16" s="118"/>
      <c r="L16" s="118"/>
      <c r="M16" s="108"/>
      <c r="N16" s="118"/>
      <c r="O16" s="118"/>
      <c r="P16" s="108"/>
      <c r="Q16" s="118"/>
      <c r="R16" s="118"/>
      <c r="S16" s="108"/>
      <c r="T16" s="118"/>
      <c r="U16" s="118"/>
      <c r="V16" s="108"/>
    </row>
    <row r="17" spans="1:22" ht="12.75">
      <c r="A17" s="179" t="s">
        <v>31</v>
      </c>
      <c r="B17" s="117"/>
      <c r="C17" s="117"/>
      <c r="D17" s="116"/>
      <c r="E17" s="116">
        <v>0</v>
      </c>
      <c r="F17" s="116">
        <v>409200</v>
      </c>
      <c r="G17" s="116">
        <v>456160</v>
      </c>
      <c r="H17" s="116"/>
      <c r="I17" s="116"/>
      <c r="J17" s="116"/>
      <c r="K17" s="117"/>
      <c r="L17" s="117"/>
      <c r="M17" s="116"/>
      <c r="N17" s="117"/>
      <c r="O17" s="117"/>
      <c r="P17" s="116"/>
      <c r="Q17" s="117"/>
      <c r="R17" s="117"/>
      <c r="S17" s="116"/>
      <c r="T17" s="117">
        <v>0</v>
      </c>
      <c r="U17" s="117">
        <v>409200</v>
      </c>
      <c r="V17" s="116">
        <v>456160</v>
      </c>
    </row>
    <row r="18" spans="1:22" ht="12.75">
      <c r="A18" s="41"/>
      <c r="B18" s="118"/>
      <c r="C18" s="118"/>
      <c r="D18" s="108"/>
      <c r="E18" s="108"/>
      <c r="F18" s="108"/>
      <c r="G18" s="108"/>
      <c r="H18" s="108"/>
      <c r="I18" s="108"/>
      <c r="J18" s="108"/>
      <c r="K18" s="118"/>
      <c r="L18" s="118"/>
      <c r="M18" s="108"/>
      <c r="N18" s="118"/>
      <c r="O18" s="118"/>
      <c r="P18" s="108"/>
      <c r="Q18" s="118"/>
      <c r="R18" s="118"/>
      <c r="S18" s="108"/>
      <c r="T18" s="118"/>
      <c r="U18" s="118"/>
      <c r="V18" s="108"/>
    </row>
    <row r="19" spans="1:22" ht="12.75">
      <c r="A19" s="41" t="s">
        <v>85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9"/>
    </row>
    <row r="20" spans="1:22" ht="12.75">
      <c r="A20" s="41" t="s">
        <v>32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9"/>
    </row>
    <row r="21" spans="1:22" ht="12.75">
      <c r="A21" s="41" t="s">
        <v>33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9"/>
    </row>
    <row r="22" spans="1:22" ht="12.75">
      <c r="A22" s="179" t="s">
        <v>34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>
        <v>0</v>
      </c>
      <c r="U22" s="116">
        <v>0</v>
      </c>
      <c r="V22" s="116">
        <v>0</v>
      </c>
    </row>
    <row r="23" spans="1:22" ht="12.75">
      <c r="A23" s="41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82"/>
      <c r="N23" s="119"/>
      <c r="O23" s="119"/>
      <c r="P23" s="82"/>
      <c r="Q23" s="119"/>
      <c r="R23" s="119"/>
      <c r="S23" s="82"/>
      <c r="T23" s="119"/>
      <c r="U23" s="119"/>
      <c r="V23" s="82"/>
    </row>
    <row r="24" spans="1:22" ht="12.75">
      <c r="A24" s="179" t="s">
        <v>35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>
        <v>0</v>
      </c>
      <c r="U24" s="116">
        <v>0</v>
      </c>
      <c r="V24" s="116">
        <v>0</v>
      </c>
    </row>
    <row r="25" spans="1:22" ht="12.75">
      <c r="A25" s="41"/>
      <c r="B25" s="115"/>
      <c r="C25" s="115"/>
      <c r="D25" s="119"/>
      <c r="E25" s="119"/>
      <c r="F25" s="119"/>
      <c r="G25" s="119"/>
      <c r="H25" s="119"/>
      <c r="I25" s="119"/>
      <c r="J25" s="119"/>
      <c r="K25" s="115"/>
      <c r="L25" s="115"/>
      <c r="M25" s="119"/>
      <c r="N25" s="115"/>
      <c r="O25" s="115"/>
      <c r="P25" s="119"/>
      <c r="Q25" s="115"/>
      <c r="R25" s="115"/>
      <c r="S25" s="119"/>
      <c r="T25" s="115"/>
      <c r="U25" s="115"/>
      <c r="V25" s="119"/>
    </row>
    <row r="26" spans="1:22" ht="12.75">
      <c r="A26" s="179" t="s">
        <v>36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>
        <v>0</v>
      </c>
      <c r="U26" s="117">
        <v>0</v>
      </c>
      <c r="V26" s="116">
        <v>0</v>
      </c>
    </row>
    <row r="27" spans="1:22" ht="12.75">
      <c r="A27" s="41"/>
      <c r="B27" s="108"/>
      <c r="C27" s="108"/>
      <c r="D27" s="108"/>
      <c r="E27" s="108"/>
      <c r="F27" s="108"/>
      <c r="G27" s="108"/>
      <c r="H27" s="108"/>
      <c r="I27" s="108"/>
      <c r="J27" s="108"/>
      <c r="K27" s="118"/>
      <c r="L27" s="118"/>
      <c r="M27" s="108"/>
      <c r="N27" s="118"/>
      <c r="O27" s="118"/>
      <c r="P27" s="108"/>
      <c r="Q27" s="118"/>
      <c r="R27" s="118"/>
      <c r="S27" s="108"/>
      <c r="T27" s="118"/>
      <c r="U27" s="118"/>
      <c r="V27" s="108"/>
    </row>
    <row r="28" spans="1:22" ht="12.75">
      <c r="A28" s="41" t="s">
        <v>37</v>
      </c>
      <c r="B28" s="108"/>
      <c r="C28" s="108"/>
      <c r="D28" s="108"/>
      <c r="E28" s="108">
        <v>0</v>
      </c>
      <c r="F28" s="108">
        <v>0</v>
      </c>
      <c r="G28" s="108">
        <v>0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>
        <v>0</v>
      </c>
      <c r="U28" s="108">
        <v>0</v>
      </c>
      <c r="V28" s="108">
        <v>0</v>
      </c>
    </row>
    <row r="29" spans="1:22" ht="12.75">
      <c r="A29" s="41" t="s">
        <v>38</v>
      </c>
      <c r="B29" s="108"/>
      <c r="C29" s="108"/>
      <c r="D29" s="108"/>
      <c r="E29" s="108">
        <v>0</v>
      </c>
      <c r="F29" s="108">
        <v>0</v>
      </c>
      <c r="G29" s="108">
        <v>0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>
        <v>0</v>
      </c>
      <c r="U29" s="108">
        <v>0</v>
      </c>
      <c r="V29" s="108">
        <v>0</v>
      </c>
    </row>
    <row r="30" spans="1:22" ht="12.75">
      <c r="A30" s="41" t="s">
        <v>39</v>
      </c>
      <c r="B30" s="108"/>
      <c r="C30" s="108"/>
      <c r="D30" s="108"/>
      <c r="E30" s="108">
        <v>14500000</v>
      </c>
      <c r="F30" s="108">
        <v>0</v>
      </c>
      <c r="G30" s="108">
        <v>1300000</v>
      </c>
      <c r="H30" s="108"/>
      <c r="I30" s="108"/>
      <c r="J30" s="108"/>
      <c r="K30" s="118"/>
      <c r="L30" s="118"/>
      <c r="M30" s="84"/>
      <c r="N30" s="118"/>
      <c r="O30" s="118"/>
      <c r="P30" s="84"/>
      <c r="Q30" s="118"/>
      <c r="R30" s="118"/>
      <c r="S30" s="84"/>
      <c r="T30" s="118">
        <v>14500000</v>
      </c>
      <c r="U30" s="118">
        <v>0</v>
      </c>
      <c r="V30" s="84">
        <v>1300000</v>
      </c>
    </row>
    <row r="31" spans="1:22" ht="12.75">
      <c r="A31" s="179" t="s">
        <v>40</v>
      </c>
      <c r="B31" s="116"/>
      <c r="C31" s="116"/>
      <c r="D31" s="116"/>
      <c r="E31" s="116">
        <v>14500000</v>
      </c>
      <c r="F31" s="116">
        <v>0</v>
      </c>
      <c r="G31" s="116">
        <v>1300000</v>
      </c>
      <c r="H31" s="116"/>
      <c r="I31" s="116"/>
      <c r="J31" s="116"/>
      <c r="K31" s="117"/>
      <c r="L31" s="117"/>
      <c r="M31" s="116"/>
      <c r="N31" s="117"/>
      <c r="O31" s="117"/>
      <c r="P31" s="116"/>
      <c r="Q31" s="117"/>
      <c r="R31" s="117"/>
      <c r="S31" s="116"/>
      <c r="T31" s="117">
        <v>14500000</v>
      </c>
      <c r="U31" s="117">
        <v>0</v>
      </c>
      <c r="V31" s="116">
        <v>1300000</v>
      </c>
    </row>
    <row r="32" spans="1:22" ht="12.75">
      <c r="A32" s="41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</row>
    <row r="33" spans="1:22" ht="12.75">
      <c r="A33" s="41" t="s">
        <v>41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08">
        <v>0</v>
      </c>
    </row>
    <row r="34" spans="1:22" ht="12.75">
      <c r="A34" s="41" t="s">
        <v>42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>
        <v>0</v>
      </c>
      <c r="R34" s="118">
        <v>0</v>
      </c>
      <c r="S34" s="118">
        <v>0</v>
      </c>
      <c r="T34" s="118">
        <v>0</v>
      </c>
      <c r="U34" s="118">
        <v>0</v>
      </c>
      <c r="V34" s="108">
        <v>0</v>
      </c>
    </row>
    <row r="35" spans="1:22" ht="12.75">
      <c r="A35" s="41" t="s">
        <v>43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>
        <v>12432000</v>
      </c>
      <c r="R35" s="118">
        <v>1776000</v>
      </c>
      <c r="S35" s="108">
        <v>5461000</v>
      </c>
      <c r="T35" s="118">
        <v>12432000</v>
      </c>
      <c r="U35" s="118">
        <v>1776000</v>
      </c>
      <c r="V35" s="108">
        <v>5461000</v>
      </c>
    </row>
    <row r="36" spans="1:22" ht="12.75">
      <c r="A36" s="41" t="s">
        <v>44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08">
        <v>0</v>
      </c>
    </row>
    <row r="37" spans="1:22" ht="12.75">
      <c r="A37" s="179" t="s">
        <v>45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7">
        <f aca="true" t="shared" si="0" ref="Q37:V37">SUM(Q33:Q36)</f>
        <v>12432000</v>
      </c>
      <c r="R37" s="117">
        <f t="shared" si="0"/>
        <v>1776000</v>
      </c>
      <c r="S37" s="116">
        <f t="shared" si="0"/>
        <v>5461000</v>
      </c>
      <c r="T37" s="117">
        <f t="shared" si="0"/>
        <v>12432000</v>
      </c>
      <c r="U37" s="117">
        <f t="shared" si="0"/>
        <v>1776000</v>
      </c>
      <c r="V37" s="116">
        <f t="shared" si="0"/>
        <v>5461000</v>
      </c>
    </row>
    <row r="38" spans="1:22" ht="12.75">
      <c r="A38" s="41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82"/>
      <c r="N38" s="119"/>
      <c r="O38" s="119"/>
      <c r="P38" s="82"/>
      <c r="Q38" s="119"/>
      <c r="R38" s="119"/>
      <c r="S38" s="82"/>
      <c r="T38" s="119"/>
      <c r="U38" s="119"/>
      <c r="V38" s="82"/>
    </row>
    <row r="39" spans="1:22" ht="12.75">
      <c r="A39" s="179" t="s">
        <v>46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>
        <v>0</v>
      </c>
      <c r="U39" s="117">
        <v>0</v>
      </c>
      <c r="V39" s="116">
        <v>0</v>
      </c>
    </row>
    <row r="40" spans="1:22" ht="12.75">
      <c r="A40" s="41"/>
      <c r="B40" s="118"/>
      <c r="C40" s="118"/>
      <c r="D40" s="108"/>
      <c r="E40" s="108"/>
      <c r="F40" s="108"/>
      <c r="G40" s="108"/>
      <c r="H40" s="108"/>
      <c r="I40" s="108"/>
      <c r="J40" s="108"/>
      <c r="K40" s="118"/>
      <c r="L40" s="118"/>
      <c r="M40" s="108"/>
      <c r="N40" s="118"/>
      <c r="O40" s="118"/>
      <c r="P40" s="108"/>
      <c r="Q40" s="118"/>
      <c r="R40" s="118"/>
      <c r="S40" s="108"/>
      <c r="T40" s="118"/>
      <c r="U40" s="118"/>
      <c r="V40" s="108"/>
    </row>
    <row r="41" spans="1:22" ht="12.75">
      <c r="A41" s="41" t="s">
        <v>86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08"/>
    </row>
    <row r="42" spans="1:22" ht="12.75">
      <c r="A42" s="41" t="s">
        <v>47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08"/>
    </row>
    <row r="43" spans="1:22" ht="12.75">
      <c r="A43" s="41" t="s">
        <v>48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08"/>
      <c r="T43" s="118"/>
      <c r="U43" s="118"/>
      <c r="V43" s="108"/>
    </row>
    <row r="44" spans="1:22" ht="12.75">
      <c r="A44" s="41" t="s">
        <v>49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08"/>
    </row>
    <row r="45" spans="1:22" ht="12.75">
      <c r="A45" s="41" t="s">
        <v>50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08"/>
    </row>
    <row r="46" spans="1:22" ht="12.75">
      <c r="A46" s="41" t="s">
        <v>51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08"/>
    </row>
    <row r="47" spans="1:22" ht="12.75">
      <c r="A47" s="41" t="s">
        <v>52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08"/>
      <c r="T47" s="118"/>
      <c r="U47" s="118"/>
      <c r="V47" s="108"/>
    </row>
    <row r="48" spans="1:22" ht="12.75">
      <c r="A48" s="41" t="s">
        <v>53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08"/>
    </row>
    <row r="49" spans="1:22" ht="12.75">
      <c r="A49" s="41" t="s">
        <v>54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08"/>
    </row>
    <row r="50" spans="1:22" ht="12.75">
      <c r="A50" s="179" t="s">
        <v>55</v>
      </c>
      <c r="B50" s="116"/>
      <c r="C50" s="116"/>
      <c r="D50" s="116"/>
      <c r="E50" s="116"/>
      <c r="F50" s="116">
        <v>6328000</v>
      </c>
      <c r="G50" s="116"/>
      <c r="H50" s="116"/>
      <c r="I50" s="116"/>
      <c r="J50" s="116"/>
      <c r="K50" s="117"/>
      <c r="L50" s="117"/>
      <c r="M50" s="116"/>
      <c r="N50" s="117"/>
      <c r="O50" s="117">
        <v>300</v>
      </c>
      <c r="P50" s="116"/>
      <c r="Q50" s="117"/>
      <c r="R50" s="117">
        <v>20000</v>
      </c>
      <c r="S50" s="116"/>
      <c r="T50" s="117">
        <v>0</v>
      </c>
      <c r="U50" s="117">
        <v>6348300</v>
      </c>
      <c r="V50" s="116">
        <v>0</v>
      </c>
    </row>
    <row r="51" spans="1:22" ht="12.75">
      <c r="A51" s="41"/>
      <c r="B51" s="119"/>
      <c r="C51" s="119"/>
      <c r="D51" s="119"/>
      <c r="E51" s="119"/>
      <c r="F51" s="119"/>
      <c r="G51" s="119"/>
      <c r="H51" s="119"/>
      <c r="I51" s="119"/>
      <c r="J51" s="119"/>
      <c r="K51" s="115"/>
      <c r="L51" s="115"/>
      <c r="M51" s="82"/>
      <c r="N51" s="115"/>
      <c r="O51" s="115"/>
      <c r="P51" s="82"/>
      <c r="Q51" s="115"/>
      <c r="R51" s="115"/>
      <c r="S51" s="82"/>
      <c r="T51" s="115"/>
      <c r="U51" s="115"/>
      <c r="V51" s="82"/>
    </row>
    <row r="52" spans="1:22" ht="12.75">
      <c r="A52" s="179" t="s">
        <v>56</v>
      </c>
      <c r="B52" s="117"/>
      <c r="C52" s="117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>
        <v>0</v>
      </c>
      <c r="U52" s="116">
        <v>0</v>
      </c>
      <c r="V52" s="116">
        <v>0</v>
      </c>
    </row>
    <row r="53" spans="1:22" ht="12.75">
      <c r="A53" s="41"/>
      <c r="B53" s="118"/>
      <c r="C53" s="118"/>
      <c r="D53" s="108"/>
      <c r="E53" s="108"/>
      <c r="F53" s="108"/>
      <c r="G53" s="108"/>
      <c r="H53" s="108"/>
      <c r="I53" s="108"/>
      <c r="J53" s="108"/>
      <c r="K53" s="118"/>
      <c r="L53" s="118"/>
      <c r="M53" s="108"/>
      <c r="N53" s="118"/>
      <c r="O53" s="118"/>
      <c r="P53" s="108"/>
      <c r="Q53" s="118"/>
      <c r="R53" s="118"/>
      <c r="S53" s="108"/>
      <c r="T53" s="118"/>
      <c r="U53" s="118"/>
      <c r="V53" s="108"/>
    </row>
    <row r="54" spans="1:22" ht="12.75">
      <c r="A54" s="41" t="s">
        <v>57</v>
      </c>
      <c r="B54" s="118"/>
      <c r="C54" s="118"/>
      <c r="D54" s="108"/>
      <c r="E54" s="108">
        <v>1360000</v>
      </c>
      <c r="F54" s="108">
        <v>272000</v>
      </c>
      <c r="G54" s="108">
        <v>544000</v>
      </c>
      <c r="H54" s="108"/>
      <c r="I54" s="108"/>
      <c r="J54" s="108"/>
      <c r="K54" s="118"/>
      <c r="L54" s="118"/>
      <c r="M54" s="108"/>
      <c r="N54" s="118"/>
      <c r="O54" s="118"/>
      <c r="P54" s="108"/>
      <c r="Q54" s="118"/>
      <c r="R54" s="118"/>
      <c r="S54" s="108"/>
      <c r="T54" s="118">
        <v>1360000</v>
      </c>
      <c r="U54" s="118">
        <v>272000</v>
      </c>
      <c r="V54" s="108">
        <v>544000</v>
      </c>
    </row>
    <row r="55" spans="1:22" ht="12.75">
      <c r="A55" s="41" t="s">
        <v>58</v>
      </c>
      <c r="B55" s="118"/>
      <c r="C55" s="118"/>
      <c r="D55" s="118"/>
      <c r="E55" s="118">
        <v>0</v>
      </c>
      <c r="F55" s="118">
        <v>0</v>
      </c>
      <c r="G55" s="118">
        <v>0</v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>
        <v>0</v>
      </c>
      <c r="U55" s="118">
        <v>0</v>
      </c>
      <c r="V55" s="108">
        <v>0</v>
      </c>
    </row>
    <row r="56" spans="1:22" ht="12.75">
      <c r="A56" s="41" t="s">
        <v>59</v>
      </c>
      <c r="B56" s="118"/>
      <c r="C56" s="118"/>
      <c r="D56" s="108"/>
      <c r="E56" s="108">
        <v>27030000</v>
      </c>
      <c r="F56" s="108">
        <v>758000</v>
      </c>
      <c r="G56" s="108">
        <v>3032000</v>
      </c>
      <c r="H56" s="108"/>
      <c r="I56" s="108"/>
      <c r="J56" s="108"/>
      <c r="K56" s="118"/>
      <c r="L56" s="118"/>
      <c r="M56" s="108"/>
      <c r="N56" s="118"/>
      <c r="O56" s="118"/>
      <c r="P56" s="108"/>
      <c r="Q56" s="118"/>
      <c r="R56" s="118"/>
      <c r="S56" s="108"/>
      <c r="T56" s="118">
        <v>27030000</v>
      </c>
      <c r="U56" s="118">
        <v>758000</v>
      </c>
      <c r="V56" s="108">
        <v>3032000</v>
      </c>
    </row>
    <row r="57" spans="1:22" ht="12.75">
      <c r="A57" s="41" t="s">
        <v>60</v>
      </c>
      <c r="B57" s="118"/>
      <c r="C57" s="118"/>
      <c r="D57" s="108"/>
      <c r="E57" s="108">
        <v>650000</v>
      </c>
      <c r="F57" s="108">
        <v>1300000</v>
      </c>
      <c r="G57" s="108">
        <v>325000</v>
      </c>
      <c r="H57" s="108"/>
      <c r="I57" s="108"/>
      <c r="J57" s="108"/>
      <c r="K57" s="118"/>
      <c r="L57" s="118"/>
      <c r="M57" s="108"/>
      <c r="N57" s="118"/>
      <c r="O57" s="118"/>
      <c r="P57" s="108"/>
      <c r="Q57" s="118"/>
      <c r="R57" s="118"/>
      <c r="S57" s="108"/>
      <c r="T57" s="118">
        <v>650000</v>
      </c>
      <c r="U57" s="118">
        <v>1300000</v>
      </c>
      <c r="V57" s="108">
        <v>325000</v>
      </c>
    </row>
    <row r="58" spans="1:22" ht="12.75">
      <c r="A58" s="41" t="s">
        <v>61</v>
      </c>
      <c r="B58" s="118"/>
      <c r="C58" s="118"/>
      <c r="D58" s="118"/>
      <c r="E58" s="118">
        <v>0</v>
      </c>
      <c r="F58" s="118">
        <v>0</v>
      </c>
      <c r="G58" s="118">
        <v>0</v>
      </c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>
        <v>0</v>
      </c>
      <c r="U58" s="118">
        <v>0</v>
      </c>
      <c r="V58" s="108">
        <v>0</v>
      </c>
    </row>
    <row r="59" spans="1:22" ht="12.75">
      <c r="A59" s="179" t="s">
        <v>62</v>
      </c>
      <c r="B59" s="116"/>
      <c r="C59" s="116"/>
      <c r="D59" s="116"/>
      <c r="E59" s="116">
        <f>SUM(E54:E58)</f>
        <v>29040000</v>
      </c>
      <c r="F59" s="116">
        <f>SUM(F54:F58)</f>
        <v>2330000</v>
      </c>
      <c r="G59" s="116">
        <f>SUM(G54:G58)</f>
        <v>3901000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7">
        <f>SUM(T54:T58)</f>
        <v>29040000</v>
      </c>
      <c r="U59" s="117">
        <f>SUM(U54:U58)</f>
        <v>2330000</v>
      </c>
      <c r="V59" s="116">
        <f>SUM(V54:V58)</f>
        <v>3901000</v>
      </c>
    </row>
    <row r="60" spans="1:22" ht="12.75">
      <c r="A60" s="41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84"/>
      <c r="N60" s="108"/>
      <c r="O60" s="108"/>
      <c r="P60" s="84"/>
      <c r="Q60" s="108"/>
      <c r="R60" s="108"/>
      <c r="S60" s="84"/>
      <c r="T60" s="108"/>
      <c r="U60" s="108"/>
      <c r="V60" s="84"/>
    </row>
    <row r="61" spans="1:22" ht="12.75">
      <c r="A61" s="41" t="s">
        <v>63</v>
      </c>
      <c r="B61" s="118"/>
      <c r="C61" s="118"/>
      <c r="D61" s="108"/>
      <c r="E61" s="108"/>
      <c r="F61" s="108"/>
      <c r="G61" s="108"/>
      <c r="H61" s="108"/>
      <c r="I61" s="108"/>
      <c r="J61" s="108"/>
      <c r="K61" s="118"/>
      <c r="L61" s="118"/>
      <c r="M61" s="108"/>
      <c r="N61" s="118"/>
      <c r="O61" s="118"/>
      <c r="P61" s="108"/>
      <c r="Q61" s="118"/>
      <c r="R61" s="118"/>
      <c r="S61" s="108"/>
      <c r="T61" s="118"/>
      <c r="U61" s="118"/>
      <c r="V61" s="108"/>
    </row>
    <row r="62" spans="1:22" ht="12.75">
      <c r="A62" s="41" t="s">
        <v>64</v>
      </c>
      <c r="B62" s="118"/>
      <c r="C62" s="118"/>
      <c r="D62" s="108"/>
      <c r="E62" s="108"/>
      <c r="F62" s="108"/>
      <c r="G62" s="108"/>
      <c r="H62" s="108"/>
      <c r="I62" s="108"/>
      <c r="J62" s="108"/>
      <c r="K62" s="118"/>
      <c r="L62" s="118"/>
      <c r="M62" s="108"/>
      <c r="N62" s="118"/>
      <c r="O62" s="118"/>
      <c r="P62" s="108"/>
      <c r="Q62" s="118"/>
      <c r="R62" s="118"/>
      <c r="S62" s="108"/>
      <c r="T62" s="118"/>
      <c r="U62" s="118"/>
      <c r="V62" s="108"/>
    </row>
    <row r="63" spans="1:22" ht="12.75">
      <c r="A63" s="41" t="s">
        <v>65</v>
      </c>
      <c r="B63" s="122"/>
      <c r="C63" s="122"/>
      <c r="D63" s="121"/>
      <c r="E63" s="121"/>
      <c r="F63" s="121">
        <v>120000</v>
      </c>
      <c r="G63" s="121"/>
      <c r="H63" s="121"/>
      <c r="I63" s="121"/>
      <c r="J63" s="121"/>
      <c r="K63" s="122"/>
      <c r="L63" s="122"/>
      <c r="M63" s="121"/>
      <c r="N63" s="122"/>
      <c r="O63" s="122"/>
      <c r="P63" s="121"/>
      <c r="Q63" s="122"/>
      <c r="R63" s="122"/>
      <c r="S63" s="121"/>
      <c r="T63" s="122"/>
      <c r="U63" s="122">
        <v>120000</v>
      </c>
      <c r="V63" s="121"/>
    </row>
    <row r="64" spans="1:22" ht="12.75">
      <c r="A64" s="179" t="s">
        <v>66</v>
      </c>
      <c r="B64" s="116">
        <f>SUM(B61:B63)</f>
        <v>0</v>
      </c>
      <c r="C64" s="116">
        <f aca="true" t="shared" si="1" ref="C64:V64">SUM(C61:C63)</f>
        <v>0</v>
      </c>
      <c r="D64" s="116">
        <f t="shared" si="1"/>
        <v>0</v>
      </c>
      <c r="E64" s="116">
        <f t="shared" si="1"/>
        <v>0</v>
      </c>
      <c r="F64" s="116">
        <f t="shared" si="1"/>
        <v>120000</v>
      </c>
      <c r="G64" s="116">
        <f t="shared" si="1"/>
        <v>0</v>
      </c>
      <c r="H64" s="116">
        <f t="shared" si="1"/>
        <v>0</v>
      </c>
      <c r="I64" s="116">
        <f t="shared" si="1"/>
        <v>0</v>
      </c>
      <c r="J64" s="116">
        <f t="shared" si="1"/>
        <v>0</v>
      </c>
      <c r="K64" s="116">
        <f t="shared" si="1"/>
        <v>0</v>
      </c>
      <c r="L64" s="116">
        <f t="shared" si="1"/>
        <v>0</v>
      </c>
      <c r="M64" s="116">
        <f t="shared" si="1"/>
        <v>0</v>
      </c>
      <c r="N64" s="116">
        <f t="shared" si="1"/>
        <v>0</v>
      </c>
      <c r="O64" s="116">
        <f t="shared" si="1"/>
        <v>0</v>
      </c>
      <c r="P64" s="116">
        <f t="shared" si="1"/>
        <v>0</v>
      </c>
      <c r="Q64" s="116">
        <f t="shared" si="1"/>
        <v>0</v>
      </c>
      <c r="R64" s="116">
        <f t="shared" si="1"/>
        <v>0</v>
      </c>
      <c r="S64" s="116">
        <f t="shared" si="1"/>
        <v>0</v>
      </c>
      <c r="T64" s="116">
        <f t="shared" si="1"/>
        <v>0</v>
      </c>
      <c r="U64" s="116">
        <f t="shared" si="1"/>
        <v>120000</v>
      </c>
      <c r="V64" s="116">
        <f t="shared" si="1"/>
        <v>0</v>
      </c>
    </row>
    <row r="65" spans="1:22" ht="12.75">
      <c r="A65" s="4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</row>
    <row r="66" spans="1:22" ht="12.75">
      <c r="A66" s="179" t="s">
        <v>67</v>
      </c>
      <c r="B66" s="117"/>
      <c r="C66" s="117"/>
      <c r="D66" s="116"/>
      <c r="E66" s="116"/>
      <c r="F66" s="116"/>
      <c r="G66" s="116"/>
      <c r="H66" s="116"/>
      <c r="I66" s="116"/>
      <c r="J66" s="116"/>
      <c r="K66" s="117"/>
      <c r="L66" s="117"/>
      <c r="M66" s="116"/>
      <c r="N66" s="117"/>
      <c r="O66" s="117"/>
      <c r="P66" s="116"/>
      <c r="Q66" s="117"/>
      <c r="R66" s="117"/>
      <c r="S66" s="116"/>
      <c r="T66" s="117">
        <v>0</v>
      </c>
      <c r="U66" s="117">
        <v>0</v>
      </c>
      <c r="V66" s="116">
        <v>0</v>
      </c>
    </row>
    <row r="67" spans="1:22" ht="12.75">
      <c r="A67" s="41"/>
      <c r="B67" s="118"/>
      <c r="C67" s="118"/>
      <c r="D67" s="108"/>
      <c r="E67" s="108"/>
      <c r="F67" s="108"/>
      <c r="G67" s="108"/>
      <c r="H67" s="108"/>
      <c r="I67" s="108"/>
      <c r="J67" s="108"/>
      <c r="K67" s="118"/>
      <c r="L67" s="118"/>
      <c r="M67" s="108"/>
      <c r="N67" s="118"/>
      <c r="O67" s="118"/>
      <c r="P67" s="108"/>
      <c r="Q67" s="118"/>
      <c r="R67" s="118"/>
      <c r="S67" s="108"/>
      <c r="T67" s="118"/>
      <c r="U67" s="118"/>
      <c r="V67" s="108"/>
    </row>
    <row r="68" spans="1:22" ht="12.75">
      <c r="A68" s="41" t="s">
        <v>68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>
        <v>0</v>
      </c>
      <c r="R68" s="118">
        <v>0</v>
      </c>
      <c r="S68" s="118">
        <v>0</v>
      </c>
      <c r="T68" s="118">
        <v>0</v>
      </c>
      <c r="U68" s="118">
        <v>0</v>
      </c>
      <c r="V68" s="108">
        <v>0</v>
      </c>
    </row>
    <row r="69" spans="1:22" ht="12.75">
      <c r="A69" s="41" t="s">
        <v>69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>
        <v>179000</v>
      </c>
      <c r="R69" s="118">
        <v>17900</v>
      </c>
      <c r="S69" s="118">
        <v>161100</v>
      </c>
      <c r="T69" s="118">
        <v>179000</v>
      </c>
      <c r="U69" s="118">
        <v>17900</v>
      </c>
      <c r="V69" s="108">
        <v>161100</v>
      </c>
    </row>
    <row r="70" spans="1:22" ht="12.75">
      <c r="A70" s="179" t="s">
        <v>70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>
        <f aca="true" t="shared" si="2" ref="Q70:V70">SUM(Q68:Q69)</f>
        <v>179000</v>
      </c>
      <c r="R70" s="116">
        <f t="shared" si="2"/>
        <v>17900</v>
      </c>
      <c r="S70" s="116">
        <f t="shared" si="2"/>
        <v>161100</v>
      </c>
      <c r="T70" s="116">
        <f t="shared" si="2"/>
        <v>179000</v>
      </c>
      <c r="U70" s="116">
        <f t="shared" si="2"/>
        <v>17900</v>
      </c>
      <c r="V70" s="116">
        <f t="shared" si="2"/>
        <v>161100</v>
      </c>
    </row>
    <row r="71" spans="1:22" ht="12.75">
      <c r="A71" s="41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84"/>
      <c r="N71" s="108"/>
      <c r="O71" s="108"/>
      <c r="P71" s="84"/>
      <c r="Q71" s="108"/>
      <c r="R71" s="108"/>
      <c r="S71" s="84"/>
      <c r="T71" s="108"/>
      <c r="U71" s="108"/>
      <c r="V71" s="84"/>
    </row>
    <row r="72" spans="1:22" ht="12.75">
      <c r="A72" s="41" t="s">
        <v>71</v>
      </c>
      <c r="B72" s="118"/>
      <c r="C72" s="118"/>
      <c r="D72" s="118"/>
      <c r="E72" s="118">
        <v>0</v>
      </c>
      <c r="F72" s="118">
        <v>0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>
        <v>0</v>
      </c>
      <c r="R72" s="118">
        <v>0</v>
      </c>
      <c r="S72" s="118"/>
      <c r="T72" s="118">
        <f>SUM(B72,E72,H72,K72,N72,Q72)</f>
        <v>0</v>
      </c>
      <c r="U72" s="118">
        <f>SUM(C72,F72,I72,L72,O72,R72)</f>
        <v>0</v>
      </c>
      <c r="V72" s="108"/>
    </row>
    <row r="73" spans="1:22" ht="12.75">
      <c r="A73" s="41" t="s">
        <v>72</v>
      </c>
      <c r="B73" s="118"/>
      <c r="C73" s="118"/>
      <c r="D73" s="108"/>
      <c r="E73" s="108">
        <v>0</v>
      </c>
      <c r="F73" s="108">
        <v>0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22">
        <v>810000</v>
      </c>
      <c r="R73" s="118">
        <v>243000</v>
      </c>
      <c r="S73" s="108"/>
      <c r="T73" s="118">
        <f aca="true" t="shared" si="3" ref="T73:T79">SUM(B73,E73,H73,K73,N73,Q73)</f>
        <v>810000</v>
      </c>
      <c r="U73" s="118">
        <f aca="true" t="shared" si="4" ref="U73:U79">SUM(C73,F73,I73,L73,O73,R73)</f>
        <v>243000</v>
      </c>
      <c r="V73" s="108"/>
    </row>
    <row r="74" spans="1:22" ht="12.75">
      <c r="A74" s="41" t="s">
        <v>73</v>
      </c>
      <c r="B74" s="118"/>
      <c r="C74" s="118"/>
      <c r="D74" s="118"/>
      <c r="E74" s="118">
        <v>0</v>
      </c>
      <c r="F74" s="118">
        <v>0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>
        <v>0</v>
      </c>
      <c r="R74" s="118">
        <v>0</v>
      </c>
      <c r="S74" s="118"/>
      <c r="T74" s="118">
        <f t="shared" si="3"/>
        <v>0</v>
      </c>
      <c r="U74" s="118">
        <f t="shared" si="4"/>
        <v>0</v>
      </c>
      <c r="V74" s="108"/>
    </row>
    <row r="75" spans="1:22" ht="12.75">
      <c r="A75" s="41" t="s">
        <v>74</v>
      </c>
      <c r="B75" s="118"/>
      <c r="C75" s="118"/>
      <c r="D75" s="118"/>
      <c r="E75" s="118">
        <v>6150000</v>
      </c>
      <c r="F75" s="118">
        <v>1845000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22">
        <v>2053000</v>
      </c>
      <c r="R75" s="118">
        <v>112000</v>
      </c>
      <c r="S75" s="108"/>
      <c r="T75" s="118">
        <f t="shared" si="3"/>
        <v>8203000</v>
      </c>
      <c r="U75" s="118">
        <f t="shared" si="4"/>
        <v>1957000</v>
      </c>
      <c r="V75" s="108"/>
    </row>
    <row r="76" spans="1:22" ht="12.75">
      <c r="A76" s="41" t="s">
        <v>75</v>
      </c>
      <c r="B76" s="118"/>
      <c r="C76" s="118"/>
      <c r="D76" s="118"/>
      <c r="E76" s="118">
        <v>0</v>
      </c>
      <c r="F76" s="118">
        <v>0</v>
      </c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>
        <v>0</v>
      </c>
      <c r="R76" s="118">
        <v>0</v>
      </c>
      <c r="S76" s="118"/>
      <c r="T76" s="118">
        <f t="shared" si="3"/>
        <v>0</v>
      </c>
      <c r="U76" s="118">
        <f t="shared" si="4"/>
        <v>0</v>
      </c>
      <c r="V76" s="108"/>
    </row>
    <row r="77" spans="1:22" ht="12.75">
      <c r="A77" s="41" t="s">
        <v>76</v>
      </c>
      <c r="B77" s="118"/>
      <c r="C77" s="118"/>
      <c r="D77" s="118"/>
      <c r="E77" s="118">
        <v>0</v>
      </c>
      <c r="F77" s="118">
        <v>0</v>
      </c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>
        <v>0</v>
      </c>
      <c r="R77" s="118">
        <v>0</v>
      </c>
      <c r="S77" s="118"/>
      <c r="T77" s="118">
        <f t="shared" si="3"/>
        <v>0</v>
      </c>
      <c r="U77" s="118">
        <f t="shared" si="4"/>
        <v>0</v>
      </c>
      <c r="V77" s="108"/>
    </row>
    <row r="78" spans="1:22" ht="12.75">
      <c r="A78" s="41" t="s">
        <v>77</v>
      </c>
      <c r="B78" s="118"/>
      <c r="C78" s="118"/>
      <c r="D78" s="118"/>
      <c r="E78" s="118">
        <v>0</v>
      </c>
      <c r="F78" s="118">
        <v>0</v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>
        <v>0</v>
      </c>
      <c r="R78" s="118">
        <v>0</v>
      </c>
      <c r="S78" s="118"/>
      <c r="T78" s="118">
        <f t="shared" si="3"/>
        <v>0</v>
      </c>
      <c r="U78" s="118">
        <f t="shared" si="4"/>
        <v>0</v>
      </c>
      <c r="V78" s="108"/>
    </row>
    <row r="79" spans="1:22" ht="12.75">
      <c r="A79" s="41" t="s">
        <v>78</v>
      </c>
      <c r="B79" s="118"/>
      <c r="C79" s="118"/>
      <c r="D79" s="118"/>
      <c r="E79" s="118">
        <v>0</v>
      </c>
      <c r="F79" s="118">
        <v>0</v>
      </c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>
        <v>0</v>
      </c>
      <c r="R79" s="118">
        <v>0</v>
      </c>
      <c r="S79" s="118"/>
      <c r="T79" s="118">
        <f t="shared" si="3"/>
        <v>0</v>
      </c>
      <c r="U79" s="118">
        <f t="shared" si="4"/>
        <v>0</v>
      </c>
      <c r="V79" s="108"/>
    </row>
    <row r="80" spans="1:22" ht="12.75">
      <c r="A80" s="179" t="s">
        <v>79</v>
      </c>
      <c r="B80" s="116"/>
      <c r="C80" s="116"/>
      <c r="D80" s="116"/>
      <c r="E80" s="116">
        <f>SUM(E72:E79)</f>
        <v>6150000</v>
      </c>
      <c r="F80" s="116">
        <f>SUM(F72:F79)</f>
        <v>1845000</v>
      </c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>
        <f>SUM(Q72:Q79)</f>
        <v>2863000</v>
      </c>
      <c r="R80" s="116">
        <f>SUM(R72:R79)</f>
        <v>355000</v>
      </c>
      <c r="S80" s="116"/>
      <c r="T80" s="116">
        <f>SUM(T72:T79)</f>
        <v>9013000</v>
      </c>
      <c r="U80" s="116">
        <f>SUM(U72:U79)</f>
        <v>2200000</v>
      </c>
      <c r="V80" s="116">
        <v>0</v>
      </c>
    </row>
    <row r="81" spans="1:22" ht="12.75">
      <c r="A81" s="41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</row>
    <row r="82" spans="1:22" ht="12.75">
      <c r="A82" s="41" t="s">
        <v>80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08"/>
    </row>
    <row r="83" spans="1:22" ht="12.75">
      <c r="A83" s="41" t="s">
        <v>87</v>
      </c>
      <c r="B83" s="118"/>
      <c r="C83" s="118"/>
      <c r="D83" s="118"/>
      <c r="E83" s="118">
        <v>50000</v>
      </c>
      <c r="F83" s="118">
        <v>10000</v>
      </c>
      <c r="G83" s="118">
        <v>30000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>
        <f>SUM(B83,E83,H83,K83,N83,Q83)</f>
        <v>50000</v>
      </c>
      <c r="U83" s="118">
        <f>SUM(C83,F83,I83,L83,O83,R83)</f>
        <v>10000</v>
      </c>
      <c r="V83" s="108">
        <f>SUM(D83,G83,J83,M83,P83,S83)</f>
        <v>30000</v>
      </c>
    </row>
    <row r="84" spans="1:22" ht="12.75">
      <c r="A84" s="179" t="s">
        <v>81</v>
      </c>
      <c r="B84" s="117"/>
      <c r="C84" s="117"/>
      <c r="D84" s="117"/>
      <c r="E84" s="117">
        <f>SUM(E82:E83)</f>
        <v>50000</v>
      </c>
      <c r="F84" s="117">
        <f>SUM(F82:F83)</f>
        <v>10000</v>
      </c>
      <c r="G84" s="117">
        <f>SUM(G82:G83)</f>
        <v>30000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>
        <f>SUM(T82:T83)</f>
        <v>50000</v>
      </c>
      <c r="U84" s="117">
        <f>SUM(U82:U83)</f>
        <v>10000</v>
      </c>
      <c r="V84" s="116">
        <f>SUM(V82:V83)</f>
        <v>30000</v>
      </c>
    </row>
    <row r="85" spans="1:22" ht="12.75">
      <c r="A85" s="41"/>
      <c r="B85" s="84"/>
      <c r="C85" s="84"/>
      <c r="D85" s="91"/>
      <c r="E85" s="84"/>
      <c r="F85" s="84"/>
      <c r="G85" s="84"/>
      <c r="H85" s="84"/>
      <c r="I85" s="84"/>
      <c r="J85" s="91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</row>
    <row r="86" spans="1:22" ht="13.5" thickBot="1">
      <c r="A86" s="167" t="s">
        <v>1</v>
      </c>
      <c r="B86" s="94">
        <f>SUM(B84,B80,B70,B66,B64,B59,B52,B50,B39,B37,B31,B26,B24,B22,B17,B15,B13)</f>
        <v>0</v>
      </c>
      <c r="C86" s="94">
        <f aca="true" t="shared" si="5" ref="C86:S86">SUM(C84,C80,C70,C66,C64,C59,C52,C50,C39,C37,C31,C26,C24,C22,C17,C15,C13)</f>
        <v>0</v>
      </c>
      <c r="D86" s="94">
        <f t="shared" si="5"/>
        <v>0</v>
      </c>
      <c r="E86" s="94">
        <f t="shared" si="5"/>
        <v>88875000</v>
      </c>
      <c r="F86" s="94">
        <f t="shared" si="5"/>
        <v>18869200</v>
      </c>
      <c r="G86" s="94">
        <f t="shared" si="5"/>
        <v>37089653.33333333</v>
      </c>
      <c r="H86" s="94">
        <f t="shared" si="5"/>
        <v>0</v>
      </c>
      <c r="I86" s="94">
        <f t="shared" si="5"/>
        <v>0</v>
      </c>
      <c r="J86" s="94">
        <f t="shared" si="5"/>
        <v>0</v>
      </c>
      <c r="K86" s="94">
        <f t="shared" si="5"/>
        <v>0</v>
      </c>
      <c r="L86" s="94">
        <f t="shared" si="5"/>
        <v>0</v>
      </c>
      <c r="M86" s="94">
        <f t="shared" si="5"/>
        <v>0</v>
      </c>
      <c r="N86" s="94">
        <f t="shared" si="5"/>
        <v>0</v>
      </c>
      <c r="O86" s="94">
        <f t="shared" si="5"/>
        <v>300</v>
      </c>
      <c r="P86" s="94">
        <f t="shared" si="5"/>
        <v>0</v>
      </c>
      <c r="Q86" s="94">
        <f t="shared" si="5"/>
        <v>23419778</v>
      </c>
      <c r="R86" s="94">
        <f t="shared" si="5"/>
        <v>3814600</v>
      </c>
      <c r="S86" s="94">
        <f t="shared" si="5"/>
        <v>5622100</v>
      </c>
      <c r="T86" s="94">
        <f>SUM(T84,T80,T70,T66,T64,T59,T52,T50,T39,T37,T31,T26,T24,T22,T17,T15,T13)</f>
        <v>112294778</v>
      </c>
      <c r="U86" s="94">
        <f>SUM(U84,U80,U70,U66,U64,U59,U52,U50,U39,U37,U31,U26,U24,U22,U17,U15,U13)</f>
        <v>22684100</v>
      </c>
      <c r="V86" s="125">
        <f>SUM(V84,V80,V70,V66,V64,V59,V52,V50,V39,V37,V31,V26,V24,V22,V17,V15,V13)</f>
        <v>42711753.33333333</v>
      </c>
    </row>
    <row r="87" spans="1:20" ht="12.75">
      <c r="A87" s="3"/>
      <c r="B87" s="37"/>
      <c r="E87" s="37"/>
      <c r="H87" s="37"/>
      <c r="K87" s="37"/>
      <c r="N87" s="37"/>
      <c r="Q87" s="37"/>
      <c r="T87" s="37"/>
    </row>
    <row r="88" spans="1:18" s="7" customFormat="1" ht="12.75">
      <c r="A88" s="7" t="s">
        <v>177</v>
      </c>
      <c r="B88" s="17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18" s="7" customFormat="1" ht="12.75">
      <c r="A89" s="175"/>
      <c r="B89" s="176" t="s">
        <v>176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</row>
    <row r="90" spans="1:7" s="7" customFormat="1" ht="12.75">
      <c r="A90" s="177"/>
      <c r="B90" s="178" t="s">
        <v>178</v>
      </c>
      <c r="C90" s="3"/>
      <c r="D90" s="3"/>
      <c r="E90" s="3"/>
      <c r="F90" s="3"/>
      <c r="G90" s="3"/>
    </row>
    <row r="91" spans="1:20" ht="12.75">
      <c r="A91" s="3"/>
      <c r="B91" s="67"/>
      <c r="E91" s="4"/>
      <c r="H91" s="4"/>
      <c r="K91" s="4"/>
      <c r="N91" s="4"/>
      <c r="Q91" s="4"/>
      <c r="T91" s="4"/>
    </row>
    <row r="92" spans="1:12" ht="18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</row>
    <row r="93" ht="12.75">
      <c r="A93" s="3"/>
    </row>
    <row r="94" ht="12.75">
      <c r="A94" s="3"/>
    </row>
  </sheetData>
  <mergeCells count="10">
    <mergeCell ref="N5:P5"/>
    <mergeCell ref="Q5:S5"/>
    <mergeCell ref="B1:U1"/>
    <mergeCell ref="A92:L92"/>
    <mergeCell ref="T5:V5"/>
    <mergeCell ref="B5:D5"/>
    <mergeCell ref="E5:G5"/>
    <mergeCell ref="H5:J5"/>
    <mergeCell ref="K5:M5"/>
    <mergeCell ref="A3:M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zoomScale="75" zoomScaleNormal="75" workbookViewId="0" topLeftCell="A49">
      <selection activeCell="A3" sqref="A3:J3"/>
    </sheetView>
  </sheetViews>
  <sheetFormatPr defaultColWidth="11.421875" defaultRowHeight="12.75"/>
  <cols>
    <col min="1" max="1" width="25.7109375" style="9" customWidth="1"/>
    <col min="2" max="2" width="14.00390625" style="3" customWidth="1"/>
    <col min="3" max="3" width="14.57421875" style="46" customWidth="1"/>
    <col min="4" max="4" width="13.28125" style="46" customWidth="1"/>
    <col min="5" max="5" width="15.00390625" style="3" customWidth="1"/>
    <col min="6" max="6" width="14.57421875" style="46" customWidth="1"/>
    <col min="7" max="7" width="14.00390625" style="46" customWidth="1"/>
    <col min="8" max="8" width="15.57421875" style="3" customWidth="1"/>
    <col min="9" max="9" width="17.140625" style="46" customWidth="1"/>
    <col min="10" max="10" width="14.57421875" style="46" customWidth="1"/>
    <col min="11" max="11" width="11.140625" style="3" customWidth="1"/>
    <col min="12" max="16384" width="11.421875" style="3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90"/>
      <c r="F1" s="190"/>
      <c r="G1" s="190"/>
      <c r="H1" s="190"/>
      <c r="I1" s="190"/>
      <c r="J1" s="143"/>
      <c r="K1" s="143"/>
      <c r="L1" s="143"/>
      <c r="M1" s="1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2.75">
      <c r="A2" s="3"/>
    </row>
    <row r="3" spans="1:10" ht="15">
      <c r="A3" s="196" t="s">
        <v>181</v>
      </c>
      <c r="B3" s="196"/>
      <c r="C3" s="196"/>
      <c r="D3" s="196"/>
      <c r="E3" s="197"/>
      <c r="F3" s="197"/>
      <c r="G3" s="197"/>
      <c r="H3" s="197"/>
      <c r="I3" s="197"/>
      <c r="J3" s="197"/>
    </row>
    <row r="4" spans="1:4" ht="15" thickBot="1">
      <c r="A4" s="25"/>
      <c r="B4" s="25"/>
      <c r="C4" s="47"/>
      <c r="D4" s="47"/>
    </row>
    <row r="5" spans="1:10" ht="12.75">
      <c r="A5" s="23" t="s">
        <v>19</v>
      </c>
      <c r="B5" s="191" t="s">
        <v>169</v>
      </c>
      <c r="C5" s="209"/>
      <c r="D5" s="192"/>
      <c r="E5" s="191" t="s">
        <v>123</v>
      </c>
      <c r="F5" s="209"/>
      <c r="G5" s="192"/>
      <c r="H5" s="233" t="s">
        <v>16</v>
      </c>
      <c r="I5" s="234"/>
      <c r="J5" s="235"/>
    </row>
    <row r="6" spans="1:10" ht="12.75">
      <c r="A6" s="10" t="s">
        <v>22</v>
      </c>
      <c r="B6" s="1" t="s">
        <v>119</v>
      </c>
      <c r="C6" s="60" t="s">
        <v>120</v>
      </c>
      <c r="D6" s="60" t="s">
        <v>121</v>
      </c>
      <c r="E6" s="1" t="s">
        <v>119</v>
      </c>
      <c r="F6" s="60" t="s">
        <v>120</v>
      </c>
      <c r="G6" s="60" t="s">
        <v>121</v>
      </c>
      <c r="H6" s="1" t="s">
        <v>119</v>
      </c>
      <c r="I6" s="60" t="s">
        <v>120</v>
      </c>
      <c r="J6" s="61" t="s">
        <v>121</v>
      </c>
    </row>
    <row r="7" spans="1:10" ht="12.75">
      <c r="A7" s="10"/>
      <c r="B7" s="2"/>
      <c r="C7" s="54"/>
      <c r="D7" s="54"/>
      <c r="E7" s="2"/>
      <c r="F7" s="54"/>
      <c r="G7" s="54"/>
      <c r="H7" s="2"/>
      <c r="I7" s="54"/>
      <c r="J7" s="57"/>
    </row>
    <row r="8" spans="1:10" ht="13.5" thickBot="1">
      <c r="A8" s="163"/>
      <c r="B8" s="21"/>
      <c r="C8" s="55"/>
      <c r="D8" s="55"/>
      <c r="E8" s="21"/>
      <c r="F8" s="55"/>
      <c r="G8" s="55"/>
      <c r="H8" s="21"/>
      <c r="I8" s="55"/>
      <c r="J8" s="59"/>
    </row>
    <row r="9" spans="1:10" ht="12.75">
      <c r="A9" s="45" t="s">
        <v>25</v>
      </c>
      <c r="B9" s="108">
        <v>1291100</v>
      </c>
      <c r="C9" s="108">
        <v>27505</v>
      </c>
      <c r="D9" s="108"/>
      <c r="E9" s="118">
        <v>27735000</v>
      </c>
      <c r="F9" s="118">
        <v>5547000</v>
      </c>
      <c r="G9" s="118">
        <v>23297400</v>
      </c>
      <c r="H9" s="108">
        <f aca="true" t="shared" si="0" ref="H9:J12">SUM(B9,E9)</f>
        <v>29026100</v>
      </c>
      <c r="I9" s="108">
        <f t="shared" si="0"/>
        <v>5574505</v>
      </c>
      <c r="J9" s="108">
        <f t="shared" si="0"/>
        <v>23297400</v>
      </c>
    </row>
    <row r="10" spans="1:10" ht="12.75">
      <c r="A10" s="41" t="s">
        <v>26</v>
      </c>
      <c r="B10" s="108">
        <v>1241335</v>
      </c>
      <c r="C10" s="108">
        <v>17920.3</v>
      </c>
      <c r="D10" s="108"/>
      <c r="E10" s="118">
        <v>9220000</v>
      </c>
      <c r="F10" s="118">
        <v>1844000</v>
      </c>
      <c r="G10" s="118">
        <v>6712160</v>
      </c>
      <c r="H10" s="118">
        <f t="shared" si="0"/>
        <v>10461335</v>
      </c>
      <c r="I10" s="118">
        <f t="shared" si="0"/>
        <v>1861920.3</v>
      </c>
      <c r="J10" s="108">
        <f t="shared" si="0"/>
        <v>6712160</v>
      </c>
    </row>
    <row r="11" spans="1:10" ht="12.75">
      <c r="A11" s="41" t="s">
        <v>27</v>
      </c>
      <c r="B11" s="108">
        <v>282932</v>
      </c>
      <c r="C11" s="108">
        <v>12486764.2</v>
      </c>
      <c r="D11" s="108"/>
      <c r="E11" s="118">
        <v>580000</v>
      </c>
      <c r="F11" s="118">
        <v>116000</v>
      </c>
      <c r="G11" s="108">
        <v>290000</v>
      </c>
      <c r="H11" s="108">
        <f t="shared" si="0"/>
        <v>862932</v>
      </c>
      <c r="I11" s="108">
        <f t="shared" si="0"/>
        <v>12602764.2</v>
      </c>
      <c r="J11" s="108">
        <f t="shared" si="0"/>
        <v>290000</v>
      </c>
    </row>
    <row r="12" spans="1:10" ht="12.75">
      <c r="A12" s="41" t="s">
        <v>28</v>
      </c>
      <c r="B12" s="108">
        <v>94322</v>
      </c>
      <c r="C12" s="108">
        <v>4885.4</v>
      </c>
      <c r="D12" s="118"/>
      <c r="E12" s="118">
        <v>1600000</v>
      </c>
      <c r="F12" s="118">
        <v>320000</v>
      </c>
      <c r="G12" s="118">
        <v>1102933.3333333333</v>
      </c>
      <c r="H12" s="118">
        <f t="shared" si="0"/>
        <v>1694322</v>
      </c>
      <c r="I12" s="118">
        <f t="shared" si="0"/>
        <v>324885.4</v>
      </c>
      <c r="J12" s="108">
        <f t="shared" si="0"/>
        <v>1102933.3333333333</v>
      </c>
    </row>
    <row r="13" spans="1:10" ht="12.75">
      <c r="A13" s="179" t="s">
        <v>29</v>
      </c>
      <c r="B13" s="116">
        <f>SUM(B9:B12)</f>
        <v>2909689</v>
      </c>
      <c r="C13" s="116">
        <f aca="true" t="shared" si="1" ref="C13:J13">SUM(C9:C12)</f>
        <v>12537074.9</v>
      </c>
      <c r="D13" s="116"/>
      <c r="E13" s="116">
        <f t="shared" si="1"/>
        <v>39135000</v>
      </c>
      <c r="F13" s="116">
        <f t="shared" si="1"/>
        <v>7827000</v>
      </c>
      <c r="G13" s="116">
        <f t="shared" si="1"/>
        <v>31402493.333333332</v>
      </c>
      <c r="H13" s="116">
        <f t="shared" si="1"/>
        <v>42044689</v>
      </c>
      <c r="I13" s="116">
        <f t="shared" si="1"/>
        <v>20364074.9</v>
      </c>
      <c r="J13" s="116">
        <f t="shared" si="1"/>
        <v>31402493.333333332</v>
      </c>
    </row>
    <row r="14" spans="1:10" ht="12.75">
      <c r="A14" s="41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ht="12.75">
      <c r="A15" s="179" t="s">
        <v>30</v>
      </c>
      <c r="B15" s="117">
        <v>2718580</v>
      </c>
      <c r="C15" s="117">
        <v>27186</v>
      </c>
      <c r="D15" s="116"/>
      <c r="E15" s="117">
        <v>7945778</v>
      </c>
      <c r="F15" s="117">
        <v>1645700</v>
      </c>
      <c r="G15" s="116"/>
      <c r="H15" s="116">
        <f>SUM(B15,E15)</f>
        <v>10664358</v>
      </c>
      <c r="I15" s="116">
        <f>SUM(C15,F15)</f>
        <v>1672886</v>
      </c>
      <c r="J15" s="116">
        <v>0</v>
      </c>
    </row>
    <row r="16" spans="1:10" ht="12.75">
      <c r="A16" s="41"/>
      <c r="B16" s="118"/>
      <c r="C16" s="118"/>
      <c r="D16" s="108"/>
      <c r="E16" s="108"/>
      <c r="F16" s="108"/>
      <c r="G16" s="108"/>
      <c r="H16" s="108"/>
      <c r="I16" s="108"/>
      <c r="J16" s="108"/>
    </row>
    <row r="17" spans="1:10" ht="12.75">
      <c r="A17" s="179" t="s">
        <v>31</v>
      </c>
      <c r="B17" s="117">
        <v>525000</v>
      </c>
      <c r="C17" s="117">
        <v>32000</v>
      </c>
      <c r="D17" s="116"/>
      <c r="E17" s="117"/>
      <c r="F17" s="117">
        <v>409200</v>
      </c>
      <c r="G17" s="116">
        <v>456160</v>
      </c>
      <c r="H17" s="116">
        <f>SUM(E17,B17)</f>
        <v>525000</v>
      </c>
      <c r="I17" s="116">
        <f>SUM(C17,F17)</f>
        <v>441200</v>
      </c>
      <c r="J17" s="116">
        <f>SUM(G17)</f>
        <v>456160</v>
      </c>
    </row>
    <row r="18" spans="1:10" ht="12.75">
      <c r="A18" s="41"/>
      <c r="B18" s="118"/>
      <c r="C18" s="118"/>
      <c r="D18" s="108"/>
      <c r="E18" s="108"/>
      <c r="F18" s="108"/>
      <c r="G18" s="108"/>
      <c r="H18" s="108"/>
      <c r="I18" s="108"/>
      <c r="J18" s="108"/>
    </row>
    <row r="19" spans="1:10" ht="12.75">
      <c r="A19" s="41" t="s">
        <v>85</v>
      </c>
      <c r="B19" s="115"/>
      <c r="C19" s="115"/>
      <c r="D19" s="115"/>
      <c r="E19" s="115"/>
      <c r="F19" s="115"/>
      <c r="G19" s="115"/>
      <c r="H19" s="115"/>
      <c r="I19" s="115"/>
      <c r="J19" s="119"/>
    </row>
    <row r="20" spans="1:10" ht="12.75">
      <c r="A20" s="41" t="s">
        <v>32</v>
      </c>
      <c r="B20" s="115"/>
      <c r="C20" s="115"/>
      <c r="D20" s="115"/>
      <c r="E20" s="115"/>
      <c r="F20" s="115"/>
      <c r="G20" s="115"/>
      <c r="H20" s="115"/>
      <c r="I20" s="115"/>
      <c r="J20" s="119"/>
    </row>
    <row r="21" spans="1:10" ht="12.75">
      <c r="A21" s="41" t="s">
        <v>33</v>
      </c>
      <c r="B21" s="115"/>
      <c r="C21" s="115"/>
      <c r="D21" s="115"/>
      <c r="E21" s="115"/>
      <c r="F21" s="115"/>
      <c r="G21" s="115"/>
      <c r="H21" s="115"/>
      <c r="I21" s="115"/>
      <c r="J21" s="119"/>
    </row>
    <row r="22" spans="1:10" ht="12.75">
      <c r="A22" s="179" t="s">
        <v>34</v>
      </c>
      <c r="B22" s="116"/>
      <c r="C22" s="116"/>
      <c r="D22" s="116"/>
      <c r="E22" s="116"/>
      <c r="F22" s="116"/>
      <c r="G22" s="116"/>
      <c r="H22" s="116">
        <v>0</v>
      </c>
      <c r="I22" s="116">
        <v>0</v>
      </c>
      <c r="J22" s="116">
        <v>0</v>
      </c>
    </row>
    <row r="23" spans="1:10" ht="12.75">
      <c r="A23" s="41"/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ht="12.75">
      <c r="A24" s="179" t="s">
        <v>35</v>
      </c>
      <c r="B24" s="116"/>
      <c r="C24" s="116"/>
      <c r="D24" s="116"/>
      <c r="E24" s="116"/>
      <c r="F24" s="116"/>
      <c r="G24" s="116"/>
      <c r="H24" s="116">
        <v>0</v>
      </c>
      <c r="I24" s="116">
        <v>0</v>
      </c>
      <c r="J24" s="116">
        <v>0</v>
      </c>
    </row>
    <row r="25" spans="1:10" ht="12.75">
      <c r="A25" s="41"/>
      <c r="B25" s="115"/>
      <c r="C25" s="115"/>
      <c r="D25" s="119"/>
      <c r="E25" s="119"/>
      <c r="F25" s="119"/>
      <c r="G25" s="119"/>
      <c r="H25" s="119"/>
      <c r="I25" s="119"/>
      <c r="J25" s="119"/>
    </row>
    <row r="26" spans="1:10" ht="12.75">
      <c r="A26" s="179" t="s">
        <v>36</v>
      </c>
      <c r="B26" s="116"/>
      <c r="C26" s="116"/>
      <c r="D26" s="116"/>
      <c r="E26" s="116"/>
      <c r="F26" s="116"/>
      <c r="G26" s="116"/>
      <c r="H26" s="116">
        <v>0</v>
      </c>
      <c r="I26" s="116">
        <v>0</v>
      </c>
      <c r="J26" s="116">
        <v>0</v>
      </c>
    </row>
    <row r="27" spans="1:10" ht="12.75">
      <c r="A27" s="41"/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ht="12.75">
      <c r="A28" s="41" t="s">
        <v>37</v>
      </c>
      <c r="B28" s="108">
        <v>0</v>
      </c>
      <c r="C28" s="108">
        <v>0</v>
      </c>
      <c r="D28" s="108">
        <v>0</v>
      </c>
      <c r="E28" s="108">
        <v>0</v>
      </c>
      <c r="F28" s="108"/>
      <c r="G28" s="108">
        <v>0</v>
      </c>
      <c r="H28" s="108">
        <v>0</v>
      </c>
      <c r="I28" s="108">
        <v>0</v>
      </c>
      <c r="J28" s="108">
        <v>0</v>
      </c>
    </row>
    <row r="29" spans="1:10" ht="12.75">
      <c r="A29" s="41" t="s">
        <v>38</v>
      </c>
      <c r="B29" s="108">
        <v>233285</v>
      </c>
      <c r="C29" s="108">
        <v>17227</v>
      </c>
      <c r="D29" s="108">
        <v>450000</v>
      </c>
      <c r="E29" s="108">
        <v>0</v>
      </c>
      <c r="F29" s="108"/>
      <c r="G29" s="108">
        <v>0</v>
      </c>
      <c r="H29" s="108">
        <v>233285</v>
      </c>
      <c r="I29" s="108">
        <v>17227</v>
      </c>
      <c r="J29" s="108">
        <v>450000</v>
      </c>
    </row>
    <row r="30" spans="1:10" ht="12.75">
      <c r="A30" s="41" t="s">
        <v>39</v>
      </c>
      <c r="B30" s="108">
        <v>84000</v>
      </c>
      <c r="C30" s="108">
        <v>21000</v>
      </c>
      <c r="D30" s="108">
        <v>75530</v>
      </c>
      <c r="E30" s="118">
        <v>14500000</v>
      </c>
      <c r="F30" s="118"/>
      <c r="G30" s="84">
        <v>1300000</v>
      </c>
      <c r="H30" s="118">
        <f>SUM(B30,E30)</f>
        <v>14584000</v>
      </c>
      <c r="I30" s="108">
        <f>SUM(C30,F30)</f>
        <v>21000</v>
      </c>
      <c r="J30" s="108">
        <f>SUM(D30,G30)</f>
        <v>1375530</v>
      </c>
    </row>
    <row r="31" spans="1:11" ht="12.75">
      <c r="A31" s="179" t="s">
        <v>40</v>
      </c>
      <c r="B31" s="116">
        <f>SUM(B28:B30)</f>
        <v>317285</v>
      </c>
      <c r="C31" s="116">
        <f>SUM(C28:C30)</f>
        <v>38227</v>
      </c>
      <c r="D31" s="116">
        <f>SUM(D28:D30)</f>
        <v>525530</v>
      </c>
      <c r="E31" s="117">
        <v>14500000</v>
      </c>
      <c r="F31" s="117"/>
      <c r="G31" s="116">
        <v>1300000</v>
      </c>
      <c r="H31" s="116">
        <f>SUM(H28:H30)</f>
        <v>14817285</v>
      </c>
      <c r="I31" s="116">
        <f>SUM(I29:I30)</f>
        <v>38227</v>
      </c>
      <c r="J31" s="116">
        <f>SUM(J28:J30)</f>
        <v>1825530</v>
      </c>
      <c r="K31" s="46"/>
    </row>
    <row r="32" spans="1:10" ht="12.75">
      <c r="A32" s="41"/>
      <c r="B32" s="84"/>
      <c r="C32" s="84"/>
      <c r="D32" s="84"/>
      <c r="E32" s="84"/>
      <c r="F32" s="84"/>
      <c r="G32" s="84"/>
      <c r="H32" s="84"/>
      <c r="I32" s="84"/>
      <c r="J32" s="84"/>
    </row>
    <row r="33" spans="1:10" ht="12.75">
      <c r="A33" s="41" t="s">
        <v>41</v>
      </c>
      <c r="B33" s="108">
        <v>60000</v>
      </c>
      <c r="C33" s="108">
        <v>10800</v>
      </c>
      <c r="D33" s="108"/>
      <c r="E33" s="118">
        <v>0</v>
      </c>
      <c r="F33" s="118">
        <v>0</v>
      </c>
      <c r="G33" s="118">
        <v>0</v>
      </c>
      <c r="H33" s="108">
        <f>SUM(B33,E33)</f>
        <v>60000</v>
      </c>
      <c r="I33" s="108">
        <f>SUM(C33,F33)</f>
        <v>10800</v>
      </c>
      <c r="J33" s="108">
        <f>SUM(D33,G33)</f>
        <v>0</v>
      </c>
    </row>
    <row r="34" spans="1:10" ht="12.75">
      <c r="A34" s="41" t="s">
        <v>42</v>
      </c>
      <c r="B34" s="108">
        <v>0</v>
      </c>
      <c r="C34" s="108">
        <v>0</v>
      </c>
      <c r="D34" s="108"/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08">
        <v>0</v>
      </c>
    </row>
    <row r="35" spans="1:10" ht="12.75">
      <c r="A35" s="41" t="s">
        <v>43</v>
      </c>
      <c r="B35" s="108">
        <v>60000</v>
      </c>
      <c r="C35" s="108">
        <v>10800</v>
      </c>
      <c r="D35" s="108"/>
      <c r="E35" s="118">
        <v>12432000</v>
      </c>
      <c r="F35" s="118">
        <v>1776000</v>
      </c>
      <c r="G35" s="108">
        <v>5461000</v>
      </c>
      <c r="H35" s="108">
        <f>SUM(B35,E35)</f>
        <v>12492000</v>
      </c>
      <c r="I35" s="108">
        <f>SUM(C35,F35)</f>
        <v>1786800</v>
      </c>
      <c r="J35" s="108">
        <f>SUM(D35,G35)</f>
        <v>5461000</v>
      </c>
    </row>
    <row r="36" spans="1:10" ht="12.75">
      <c r="A36" s="41" t="s">
        <v>44</v>
      </c>
      <c r="B36" s="108">
        <v>0</v>
      </c>
      <c r="C36" s="108">
        <v>0</v>
      </c>
      <c r="D36" s="118"/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08">
        <v>0</v>
      </c>
    </row>
    <row r="37" spans="1:11" ht="12.75">
      <c r="A37" s="179" t="s">
        <v>45</v>
      </c>
      <c r="B37" s="116">
        <f>SUM(B33:B36)</f>
        <v>120000</v>
      </c>
      <c r="C37" s="116">
        <f>SUM(C33:C36)</f>
        <v>21600</v>
      </c>
      <c r="D37" s="116"/>
      <c r="E37" s="117">
        <f aca="true" t="shared" si="2" ref="E37:J37">SUM(E33:E36)</f>
        <v>12432000</v>
      </c>
      <c r="F37" s="117">
        <f t="shared" si="2"/>
        <v>1776000</v>
      </c>
      <c r="G37" s="116">
        <f t="shared" si="2"/>
        <v>5461000</v>
      </c>
      <c r="H37" s="116">
        <f t="shared" si="2"/>
        <v>12552000</v>
      </c>
      <c r="I37" s="116">
        <f t="shared" si="2"/>
        <v>1797600</v>
      </c>
      <c r="J37" s="116">
        <f t="shared" si="2"/>
        <v>5461000</v>
      </c>
      <c r="K37" s="46"/>
    </row>
    <row r="38" spans="1:10" ht="12.75">
      <c r="A38" s="41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79" t="s">
        <v>46</v>
      </c>
      <c r="B39" s="116"/>
      <c r="C39" s="116"/>
      <c r="D39" s="116"/>
      <c r="E39" s="116"/>
      <c r="F39" s="116"/>
      <c r="G39" s="116"/>
      <c r="H39" s="116">
        <v>0</v>
      </c>
      <c r="I39" s="116">
        <v>0</v>
      </c>
      <c r="J39" s="116">
        <v>0</v>
      </c>
    </row>
    <row r="40" spans="1:10" ht="12.75">
      <c r="A40" s="41"/>
      <c r="B40" s="118"/>
      <c r="C40" s="118"/>
      <c r="D40" s="108"/>
      <c r="E40" s="108"/>
      <c r="F40" s="108"/>
      <c r="G40" s="108"/>
      <c r="H40" s="108"/>
      <c r="I40" s="108"/>
      <c r="J40" s="108"/>
    </row>
    <row r="41" spans="1:10" ht="12.75">
      <c r="A41" s="41" t="s">
        <v>86</v>
      </c>
      <c r="B41" s="118"/>
      <c r="C41" s="118"/>
      <c r="D41" s="118"/>
      <c r="E41" s="118"/>
      <c r="F41" s="118"/>
      <c r="G41" s="118"/>
      <c r="H41" s="118"/>
      <c r="I41" s="118"/>
      <c r="J41" s="108"/>
    </row>
    <row r="42" spans="1:10" ht="12.75">
      <c r="A42" s="41" t="s">
        <v>47</v>
      </c>
      <c r="B42" s="118"/>
      <c r="C42" s="118"/>
      <c r="D42" s="118"/>
      <c r="E42" s="118"/>
      <c r="F42" s="118"/>
      <c r="G42" s="118"/>
      <c r="H42" s="118"/>
      <c r="I42" s="118"/>
      <c r="J42" s="108"/>
    </row>
    <row r="43" spans="1:10" ht="12.75">
      <c r="A43" s="41" t="s">
        <v>48</v>
      </c>
      <c r="B43" s="118"/>
      <c r="C43" s="118"/>
      <c r="D43" s="118"/>
      <c r="E43" s="118"/>
      <c r="F43" s="118"/>
      <c r="G43" s="118"/>
      <c r="H43" s="118"/>
      <c r="I43" s="118"/>
      <c r="J43" s="108"/>
    </row>
    <row r="44" spans="1:10" ht="12.75">
      <c r="A44" s="41" t="s">
        <v>49</v>
      </c>
      <c r="B44" s="118"/>
      <c r="C44" s="118"/>
      <c r="D44" s="118"/>
      <c r="E44" s="118"/>
      <c r="F44" s="118"/>
      <c r="G44" s="118"/>
      <c r="H44" s="118"/>
      <c r="I44" s="118"/>
      <c r="J44" s="108"/>
    </row>
    <row r="45" spans="1:10" ht="12.75">
      <c r="A45" s="41" t="s">
        <v>50</v>
      </c>
      <c r="B45" s="118"/>
      <c r="C45" s="118"/>
      <c r="D45" s="118"/>
      <c r="E45" s="118"/>
      <c r="F45" s="118"/>
      <c r="G45" s="118"/>
      <c r="H45" s="118"/>
      <c r="I45" s="118"/>
      <c r="J45" s="108"/>
    </row>
    <row r="46" spans="1:10" ht="12.75">
      <c r="A46" s="41" t="s">
        <v>51</v>
      </c>
      <c r="B46" s="118"/>
      <c r="C46" s="118"/>
      <c r="D46" s="118"/>
      <c r="E46" s="118"/>
      <c r="F46" s="118"/>
      <c r="G46" s="118"/>
      <c r="H46" s="118"/>
      <c r="I46" s="118"/>
      <c r="J46" s="108"/>
    </row>
    <row r="47" spans="1:10" ht="12.75">
      <c r="A47" s="41" t="s">
        <v>52</v>
      </c>
      <c r="B47" s="118"/>
      <c r="C47" s="118"/>
      <c r="D47" s="118"/>
      <c r="E47" s="118"/>
      <c r="F47" s="118"/>
      <c r="G47" s="118"/>
      <c r="H47" s="118"/>
      <c r="I47" s="118"/>
      <c r="J47" s="108"/>
    </row>
    <row r="48" spans="1:10" ht="12.75">
      <c r="A48" s="41" t="s">
        <v>53</v>
      </c>
      <c r="B48" s="118"/>
      <c r="C48" s="118"/>
      <c r="D48" s="118"/>
      <c r="E48" s="118"/>
      <c r="F48" s="118"/>
      <c r="G48" s="118"/>
      <c r="H48" s="118"/>
      <c r="I48" s="118"/>
      <c r="J48" s="108"/>
    </row>
    <row r="49" spans="1:10" ht="12.75">
      <c r="A49" s="41" t="s">
        <v>54</v>
      </c>
      <c r="B49" s="118"/>
      <c r="C49" s="118"/>
      <c r="D49" s="118"/>
      <c r="E49" s="118"/>
      <c r="F49" s="118"/>
      <c r="G49" s="118"/>
      <c r="H49" s="118"/>
      <c r="I49" s="118"/>
      <c r="J49" s="108"/>
    </row>
    <row r="50" spans="1:10" ht="12.75">
      <c r="A50" s="179" t="s">
        <v>55</v>
      </c>
      <c r="B50" s="117"/>
      <c r="C50" s="117"/>
      <c r="D50" s="116"/>
      <c r="E50" s="117"/>
      <c r="F50" s="117">
        <v>6348300</v>
      </c>
      <c r="G50" s="116"/>
      <c r="H50" s="117"/>
      <c r="I50" s="117">
        <v>6348300</v>
      </c>
      <c r="J50" s="116"/>
    </row>
    <row r="51" spans="1:10" ht="12.75">
      <c r="A51" s="41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79" t="s">
        <v>56</v>
      </c>
      <c r="B52" s="116"/>
      <c r="C52" s="116"/>
      <c r="D52" s="116"/>
      <c r="E52" s="116"/>
      <c r="F52" s="116"/>
      <c r="G52" s="116"/>
      <c r="H52" s="116">
        <v>0</v>
      </c>
      <c r="I52" s="116">
        <v>0</v>
      </c>
      <c r="J52" s="116">
        <v>0</v>
      </c>
    </row>
    <row r="53" spans="1:10" ht="12.75">
      <c r="A53" s="41"/>
      <c r="B53" s="118"/>
      <c r="C53" s="118"/>
      <c r="D53" s="108"/>
      <c r="E53" s="108"/>
      <c r="F53" s="108"/>
      <c r="G53" s="108"/>
      <c r="H53" s="108"/>
      <c r="I53" s="108"/>
      <c r="J53" s="108"/>
    </row>
    <row r="54" spans="1:10" ht="12.75">
      <c r="A54" s="41" t="s">
        <v>57</v>
      </c>
      <c r="B54" s="118">
        <v>250000</v>
      </c>
      <c r="C54" s="118">
        <v>50000</v>
      </c>
      <c r="D54" s="108">
        <v>120200</v>
      </c>
      <c r="E54" s="118">
        <v>1360000</v>
      </c>
      <c r="F54" s="118">
        <v>272000</v>
      </c>
      <c r="G54" s="108">
        <v>544000</v>
      </c>
      <c r="H54" s="108">
        <f>SUM(B54,E54)</f>
        <v>1610000</v>
      </c>
      <c r="I54" s="108">
        <f>SUM(C54,F54)</f>
        <v>322000</v>
      </c>
      <c r="J54" s="108">
        <f>SUM(D54,G54)</f>
        <v>664200</v>
      </c>
    </row>
    <row r="55" spans="1:10" ht="12.75">
      <c r="A55" s="41" t="s">
        <v>58</v>
      </c>
      <c r="B55" s="118">
        <v>18063</v>
      </c>
      <c r="C55" s="118">
        <v>36</v>
      </c>
      <c r="D55" s="108">
        <v>0</v>
      </c>
      <c r="E55" s="118">
        <v>0</v>
      </c>
      <c r="F55" s="118">
        <v>0</v>
      </c>
      <c r="G55" s="118">
        <v>0</v>
      </c>
      <c r="H55" s="118">
        <v>18063</v>
      </c>
      <c r="I55" s="118">
        <v>36</v>
      </c>
      <c r="J55" s="108">
        <v>0</v>
      </c>
    </row>
    <row r="56" spans="1:10" ht="12.75">
      <c r="A56" s="41" t="s">
        <v>59</v>
      </c>
      <c r="B56" s="118">
        <v>207865</v>
      </c>
      <c r="C56" s="118">
        <v>41573</v>
      </c>
      <c r="D56" s="108">
        <v>498876</v>
      </c>
      <c r="E56" s="118">
        <v>27030000</v>
      </c>
      <c r="F56" s="118">
        <v>758000</v>
      </c>
      <c r="G56" s="108">
        <v>3032000</v>
      </c>
      <c r="H56" s="108">
        <f>SUM(B56,E56)</f>
        <v>27237865</v>
      </c>
      <c r="I56" s="108">
        <f>SUM(C56,F56)</f>
        <v>799573</v>
      </c>
      <c r="J56" s="108">
        <f>SUM(D56,G56)</f>
        <v>3530876</v>
      </c>
    </row>
    <row r="57" spans="1:10" ht="12.75">
      <c r="A57" s="41" t="s">
        <v>60</v>
      </c>
      <c r="B57" s="118">
        <v>0</v>
      </c>
      <c r="C57" s="118">
        <v>0</v>
      </c>
      <c r="D57" s="118">
        <v>0</v>
      </c>
      <c r="E57" s="118">
        <v>650000</v>
      </c>
      <c r="F57" s="118">
        <v>1300000</v>
      </c>
      <c r="G57" s="108">
        <v>325000</v>
      </c>
      <c r="H57" s="118">
        <v>650000</v>
      </c>
      <c r="I57" s="118">
        <v>1300000</v>
      </c>
      <c r="J57" s="108">
        <v>325000</v>
      </c>
    </row>
    <row r="58" spans="1:10" ht="12.75">
      <c r="A58" s="41" t="s">
        <v>61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08">
        <v>0</v>
      </c>
    </row>
    <row r="59" spans="1:10" ht="12.75">
      <c r="A59" s="179" t="s">
        <v>62</v>
      </c>
      <c r="B59" s="117">
        <f aca="true" t="shared" si="3" ref="B59:J59">SUM(B54:B58)</f>
        <v>475928</v>
      </c>
      <c r="C59" s="117">
        <f t="shared" si="3"/>
        <v>91609</v>
      </c>
      <c r="D59" s="116">
        <f t="shared" si="3"/>
        <v>619076</v>
      </c>
      <c r="E59" s="117">
        <f t="shared" si="3"/>
        <v>29040000</v>
      </c>
      <c r="F59" s="117">
        <f t="shared" si="3"/>
        <v>2330000</v>
      </c>
      <c r="G59" s="116">
        <f t="shared" si="3"/>
        <v>3901000</v>
      </c>
      <c r="H59" s="116">
        <f t="shared" si="3"/>
        <v>29515928</v>
      </c>
      <c r="I59" s="116">
        <f t="shared" si="3"/>
        <v>2421609</v>
      </c>
      <c r="J59" s="116">
        <f t="shared" si="3"/>
        <v>4520076</v>
      </c>
    </row>
    <row r="60" spans="1:10" ht="12.75">
      <c r="A60" s="41"/>
      <c r="B60" s="108"/>
      <c r="C60" s="108"/>
      <c r="D60" s="108"/>
      <c r="E60" s="108"/>
      <c r="F60" s="108"/>
      <c r="G60" s="108"/>
      <c r="H60" s="108"/>
      <c r="I60" s="108"/>
      <c r="J60" s="108"/>
    </row>
    <row r="61" spans="1:10" ht="12.75">
      <c r="A61" s="41" t="s">
        <v>63</v>
      </c>
      <c r="B61" s="189"/>
      <c r="C61" s="189"/>
      <c r="D61" s="189"/>
      <c r="E61" s="115"/>
      <c r="F61" s="115"/>
      <c r="G61" s="119"/>
      <c r="H61" s="189">
        <f aca="true" t="shared" si="4" ref="H61:I63">B61+E61</f>
        <v>0</v>
      </c>
      <c r="I61" s="189">
        <f t="shared" si="4"/>
        <v>0</v>
      </c>
      <c r="J61" s="119"/>
    </row>
    <row r="62" spans="1:10" ht="12.75">
      <c r="A62" s="41" t="s">
        <v>64</v>
      </c>
      <c r="B62" s="189">
        <v>40302</v>
      </c>
      <c r="C62" s="189">
        <v>4205.55</v>
      </c>
      <c r="D62" s="189"/>
      <c r="E62" s="115"/>
      <c r="F62" s="115"/>
      <c r="G62" s="119"/>
      <c r="H62" s="189">
        <f t="shared" si="4"/>
        <v>40302</v>
      </c>
      <c r="I62" s="189">
        <f t="shared" si="4"/>
        <v>4205.55</v>
      </c>
      <c r="J62" s="119"/>
    </row>
    <row r="63" spans="1:10" ht="12.75">
      <c r="A63" s="41" t="s">
        <v>65</v>
      </c>
      <c r="B63" s="189">
        <v>191000</v>
      </c>
      <c r="C63" s="189"/>
      <c r="D63" s="189"/>
      <c r="E63" s="115"/>
      <c r="F63" s="189">
        <v>120000</v>
      </c>
      <c r="G63" s="119"/>
      <c r="H63" s="189">
        <f t="shared" si="4"/>
        <v>191000</v>
      </c>
      <c r="I63" s="189">
        <f t="shared" si="4"/>
        <v>120000</v>
      </c>
      <c r="J63" s="119"/>
    </row>
    <row r="64" spans="1:10" ht="12.75">
      <c r="A64" s="179" t="s">
        <v>66</v>
      </c>
      <c r="B64" s="116">
        <f aca="true" t="shared" si="5" ref="B64:J64">SUM(B61:B63)</f>
        <v>231302</v>
      </c>
      <c r="C64" s="116">
        <f t="shared" si="5"/>
        <v>4205.55</v>
      </c>
      <c r="D64" s="116">
        <f t="shared" si="5"/>
        <v>0</v>
      </c>
      <c r="E64" s="116">
        <f t="shared" si="5"/>
        <v>0</v>
      </c>
      <c r="F64" s="116">
        <f t="shared" si="5"/>
        <v>120000</v>
      </c>
      <c r="G64" s="116">
        <f t="shared" si="5"/>
        <v>0</v>
      </c>
      <c r="H64" s="116">
        <f t="shared" si="5"/>
        <v>231302</v>
      </c>
      <c r="I64" s="116">
        <f t="shared" si="5"/>
        <v>124205.55</v>
      </c>
      <c r="J64" s="116">
        <f t="shared" si="5"/>
        <v>0</v>
      </c>
    </row>
    <row r="65" spans="1:10" ht="12.75">
      <c r="A65" s="41"/>
      <c r="B65" s="84"/>
      <c r="C65" s="84"/>
      <c r="D65" s="84"/>
      <c r="E65" s="84"/>
      <c r="F65" s="84"/>
      <c r="G65" s="84"/>
      <c r="H65" s="84"/>
      <c r="I65" s="84"/>
      <c r="J65" s="84"/>
    </row>
    <row r="66" spans="1:10" ht="12.75">
      <c r="A66" s="179" t="s">
        <v>67</v>
      </c>
      <c r="B66" s="117">
        <v>24500</v>
      </c>
      <c r="C66" s="117">
        <v>7000</v>
      </c>
      <c r="D66" s="116">
        <v>16625</v>
      </c>
      <c r="E66" s="116"/>
      <c r="F66" s="116"/>
      <c r="G66" s="116"/>
      <c r="H66" s="117">
        <v>24500</v>
      </c>
      <c r="I66" s="117">
        <v>7000</v>
      </c>
      <c r="J66" s="116">
        <v>16625</v>
      </c>
    </row>
    <row r="67" spans="1:10" ht="12.75">
      <c r="A67" s="41"/>
      <c r="B67" s="118"/>
      <c r="C67" s="118"/>
      <c r="D67" s="108"/>
      <c r="E67" s="108"/>
      <c r="F67" s="108"/>
      <c r="G67" s="108"/>
      <c r="H67" s="108"/>
      <c r="I67" s="108"/>
      <c r="J67" s="108"/>
    </row>
    <row r="68" spans="1:10" ht="12.75">
      <c r="A68" s="41" t="s">
        <v>68</v>
      </c>
      <c r="B68" s="118">
        <v>2886000</v>
      </c>
      <c r="C68" s="118">
        <v>20250</v>
      </c>
      <c r="D68" s="118">
        <v>76851</v>
      </c>
      <c r="E68" s="118">
        <v>0</v>
      </c>
      <c r="F68" s="118">
        <v>0</v>
      </c>
      <c r="G68" s="118">
        <v>0</v>
      </c>
      <c r="H68" s="118">
        <v>2886000</v>
      </c>
      <c r="I68" s="118">
        <v>20250</v>
      </c>
      <c r="J68" s="108">
        <v>76851</v>
      </c>
    </row>
    <row r="69" spans="1:10" ht="12.75">
      <c r="A69" s="41" t="s">
        <v>69</v>
      </c>
      <c r="B69" s="118">
        <v>1000000</v>
      </c>
      <c r="C69" s="118">
        <v>7500</v>
      </c>
      <c r="D69" s="118">
        <v>39216</v>
      </c>
      <c r="E69" s="118">
        <v>179000</v>
      </c>
      <c r="F69" s="118">
        <v>17900</v>
      </c>
      <c r="G69" s="118">
        <v>161100</v>
      </c>
      <c r="H69" s="118">
        <f>SUM(B69,E69)</f>
        <v>1179000</v>
      </c>
      <c r="I69" s="118">
        <f>SUM(C69,F69)</f>
        <v>25400</v>
      </c>
      <c r="J69" s="108">
        <f>SUM(D69,G69)</f>
        <v>200316</v>
      </c>
    </row>
    <row r="70" spans="1:10" ht="12.75">
      <c r="A70" s="179" t="s">
        <v>70</v>
      </c>
      <c r="B70" s="116">
        <f>SUM(B68:B69)</f>
        <v>3886000</v>
      </c>
      <c r="C70" s="116">
        <f>SUM(C68:C69)</f>
        <v>27750</v>
      </c>
      <c r="D70" s="116">
        <f aca="true" t="shared" si="6" ref="D70:J70">SUM(D68:D69)</f>
        <v>116067</v>
      </c>
      <c r="E70" s="116">
        <f t="shared" si="6"/>
        <v>179000</v>
      </c>
      <c r="F70" s="116">
        <f t="shared" si="6"/>
        <v>17900</v>
      </c>
      <c r="G70" s="116">
        <f t="shared" si="6"/>
        <v>161100</v>
      </c>
      <c r="H70" s="116">
        <f t="shared" si="6"/>
        <v>4065000</v>
      </c>
      <c r="I70" s="116">
        <f t="shared" si="6"/>
        <v>45650</v>
      </c>
      <c r="J70" s="116">
        <f t="shared" si="6"/>
        <v>277167</v>
      </c>
    </row>
    <row r="71" spans="1:10" ht="12.75">
      <c r="A71" s="41"/>
      <c r="B71" s="108"/>
      <c r="C71" s="108"/>
      <c r="D71" s="108"/>
      <c r="E71" s="108"/>
      <c r="F71" s="108"/>
      <c r="G71" s="108"/>
      <c r="H71" s="108"/>
      <c r="I71" s="108"/>
      <c r="J71" s="108"/>
    </row>
    <row r="72" spans="1:10" ht="12.75">
      <c r="A72" s="41" t="s">
        <v>71</v>
      </c>
      <c r="B72" s="118">
        <v>0</v>
      </c>
      <c r="C72" s="118">
        <v>0</v>
      </c>
      <c r="D72" s="118"/>
      <c r="E72" s="118">
        <v>0</v>
      </c>
      <c r="F72" s="118">
        <v>0</v>
      </c>
      <c r="G72" s="118"/>
      <c r="H72" s="118">
        <f>SUM(B72,E72)</f>
        <v>0</v>
      </c>
      <c r="I72" s="118">
        <v>0</v>
      </c>
      <c r="J72" s="108"/>
    </row>
    <row r="73" spans="1:10" ht="12.75">
      <c r="A73" s="41" t="s">
        <v>72</v>
      </c>
      <c r="B73" s="118">
        <v>0</v>
      </c>
      <c r="C73" s="118">
        <v>0</v>
      </c>
      <c r="D73" s="118"/>
      <c r="E73" s="122">
        <v>810000</v>
      </c>
      <c r="F73" s="118">
        <v>243000</v>
      </c>
      <c r="G73" s="108"/>
      <c r="H73" s="118">
        <f aca="true" t="shared" si="7" ref="H73:H79">SUM(B73,E73)</f>
        <v>810000</v>
      </c>
      <c r="I73" s="118">
        <v>243000</v>
      </c>
      <c r="J73" s="108"/>
    </row>
    <row r="74" spans="1:10" ht="12.75">
      <c r="A74" s="41" t="s">
        <v>73</v>
      </c>
      <c r="B74" s="118">
        <v>0</v>
      </c>
      <c r="C74" s="118">
        <v>0</v>
      </c>
      <c r="D74" s="118"/>
      <c r="E74" s="118">
        <v>0</v>
      </c>
      <c r="F74" s="118">
        <v>0</v>
      </c>
      <c r="G74" s="118"/>
      <c r="H74" s="118">
        <f t="shared" si="7"/>
        <v>0</v>
      </c>
      <c r="I74" s="118">
        <v>0</v>
      </c>
      <c r="J74" s="108"/>
    </row>
    <row r="75" spans="1:10" ht="12.75">
      <c r="A75" s="41" t="s">
        <v>74</v>
      </c>
      <c r="B75" s="122">
        <v>207000</v>
      </c>
      <c r="C75" s="118">
        <v>62000</v>
      </c>
      <c r="D75" s="108"/>
      <c r="E75" s="122">
        <v>8203000</v>
      </c>
      <c r="F75" s="118">
        <v>1957000</v>
      </c>
      <c r="G75" s="108"/>
      <c r="H75" s="118">
        <f t="shared" si="7"/>
        <v>8410000</v>
      </c>
      <c r="I75" s="108">
        <f>SUM(C75,F75)</f>
        <v>2019000</v>
      </c>
      <c r="J75" s="108"/>
    </row>
    <row r="76" spans="1:10" ht="12.75">
      <c r="A76" s="41" t="s">
        <v>75</v>
      </c>
      <c r="B76" s="118">
        <v>0</v>
      </c>
      <c r="C76" s="118">
        <v>0</v>
      </c>
      <c r="D76" s="118"/>
      <c r="E76" s="118">
        <v>0</v>
      </c>
      <c r="F76" s="118">
        <v>0</v>
      </c>
      <c r="G76" s="118"/>
      <c r="H76" s="118">
        <f t="shared" si="7"/>
        <v>0</v>
      </c>
      <c r="I76" s="118">
        <v>0</v>
      </c>
      <c r="J76" s="108"/>
    </row>
    <row r="77" spans="1:10" ht="12.75">
      <c r="A77" s="41" t="s">
        <v>76</v>
      </c>
      <c r="B77" s="122">
        <v>120000</v>
      </c>
      <c r="C77" s="118">
        <v>36000</v>
      </c>
      <c r="D77" s="108"/>
      <c r="E77" s="118">
        <v>0</v>
      </c>
      <c r="F77" s="118">
        <v>0</v>
      </c>
      <c r="G77" s="118"/>
      <c r="H77" s="118">
        <f t="shared" si="7"/>
        <v>120000</v>
      </c>
      <c r="I77" s="118">
        <v>36000</v>
      </c>
      <c r="J77" s="108"/>
    </row>
    <row r="78" spans="1:10" ht="12.75">
      <c r="A78" s="41" t="s">
        <v>77</v>
      </c>
      <c r="B78" s="118">
        <v>0</v>
      </c>
      <c r="C78" s="118">
        <v>0</v>
      </c>
      <c r="D78" s="118"/>
      <c r="E78" s="118">
        <v>0</v>
      </c>
      <c r="F78" s="118">
        <v>0</v>
      </c>
      <c r="G78" s="118"/>
      <c r="H78" s="118">
        <f t="shared" si="7"/>
        <v>0</v>
      </c>
      <c r="I78" s="118">
        <v>0</v>
      </c>
      <c r="J78" s="108"/>
    </row>
    <row r="79" spans="1:10" ht="12.75">
      <c r="A79" s="41" t="s">
        <v>78</v>
      </c>
      <c r="B79" s="118">
        <v>0</v>
      </c>
      <c r="C79" s="118">
        <v>0</v>
      </c>
      <c r="D79" s="118"/>
      <c r="E79" s="118">
        <v>0</v>
      </c>
      <c r="F79" s="118">
        <v>0</v>
      </c>
      <c r="G79" s="118"/>
      <c r="H79" s="118">
        <f t="shared" si="7"/>
        <v>0</v>
      </c>
      <c r="I79" s="118">
        <v>0</v>
      </c>
      <c r="J79" s="108"/>
    </row>
    <row r="80" spans="1:10" ht="12.75">
      <c r="A80" s="179" t="s">
        <v>79</v>
      </c>
      <c r="B80" s="117">
        <f>SUM(B72:B79)</f>
        <v>327000</v>
      </c>
      <c r="C80" s="117">
        <f>SUM(C72:C79)</f>
        <v>98000</v>
      </c>
      <c r="D80" s="116"/>
      <c r="E80" s="116">
        <f>SUM(E72:E79)</f>
        <v>9013000</v>
      </c>
      <c r="F80" s="116">
        <f>SUM(F72:F79)</f>
        <v>2200000</v>
      </c>
      <c r="G80" s="116"/>
      <c r="H80" s="116">
        <f>SUM(H72:H79)</f>
        <v>9340000</v>
      </c>
      <c r="I80" s="116">
        <f>SUM(I72:I79)</f>
        <v>2298000</v>
      </c>
      <c r="J80" s="116">
        <v>0</v>
      </c>
    </row>
    <row r="81" spans="1:10" ht="12.75">
      <c r="A81" s="41"/>
      <c r="B81" s="84"/>
      <c r="C81" s="84"/>
      <c r="D81" s="84"/>
      <c r="E81" s="84"/>
      <c r="F81" s="84"/>
      <c r="G81" s="84"/>
      <c r="H81" s="84"/>
      <c r="I81" s="84"/>
      <c r="J81" s="84"/>
    </row>
    <row r="82" spans="1:10" ht="12.75">
      <c r="A82" s="41" t="s">
        <v>80</v>
      </c>
      <c r="B82" s="108"/>
      <c r="C82" s="108"/>
      <c r="D82" s="108"/>
      <c r="E82" s="118"/>
      <c r="F82" s="118"/>
      <c r="G82" s="118"/>
      <c r="H82" s="108"/>
      <c r="I82" s="108"/>
      <c r="J82" s="108"/>
    </row>
    <row r="83" spans="1:10" ht="12.75">
      <c r="A83" s="41" t="s">
        <v>87</v>
      </c>
      <c r="B83" s="108"/>
      <c r="C83" s="108"/>
      <c r="D83" s="108"/>
      <c r="E83" s="118">
        <v>50000</v>
      </c>
      <c r="F83" s="118">
        <v>10000</v>
      </c>
      <c r="G83" s="118">
        <v>30000</v>
      </c>
      <c r="H83" s="118"/>
      <c r="I83" s="118"/>
      <c r="J83" s="108"/>
    </row>
    <row r="84" spans="1:10" ht="12.75">
      <c r="A84" s="179" t="s">
        <v>81</v>
      </c>
      <c r="B84" s="116"/>
      <c r="C84" s="116"/>
      <c r="D84" s="116"/>
      <c r="E84" s="116">
        <f>SUM(E82:E83)</f>
        <v>50000</v>
      </c>
      <c r="F84" s="116">
        <f>SUM(F82:F83)</f>
        <v>10000</v>
      </c>
      <c r="G84" s="116">
        <f>SUM(G82:G83)</f>
        <v>30000</v>
      </c>
      <c r="H84" s="116">
        <f>SUM(B84,E84)</f>
        <v>50000</v>
      </c>
      <c r="I84" s="116">
        <f>SUM(C84,F84)</f>
        <v>10000</v>
      </c>
      <c r="J84" s="116">
        <f>SUM(D84,G84)</f>
        <v>30000</v>
      </c>
    </row>
    <row r="85" spans="1:10" ht="12.75">
      <c r="A85" s="41"/>
      <c r="B85" s="84"/>
      <c r="C85" s="84"/>
      <c r="D85" s="91"/>
      <c r="E85" s="84"/>
      <c r="F85" s="84"/>
      <c r="G85" s="84"/>
      <c r="H85" s="84"/>
      <c r="I85" s="84"/>
      <c r="J85" s="84"/>
    </row>
    <row r="86" spans="1:10" ht="13.5" thickBot="1">
      <c r="A86" s="167" t="s">
        <v>1</v>
      </c>
      <c r="B86" s="94">
        <f aca="true" t="shared" si="8" ref="B86:J86">SUM(B84,B80,B70,B66,B64,B59,B52,B50,B39,B37,B31,B26,B24,B22,B17,B15,B13)</f>
        <v>11535284</v>
      </c>
      <c r="C86" s="94">
        <f t="shared" si="8"/>
        <v>12884652.450000001</v>
      </c>
      <c r="D86" s="94">
        <f t="shared" si="8"/>
        <v>1277298</v>
      </c>
      <c r="E86" s="94">
        <f>SUM(E84,E80,E70,E66,E64,E59,E52,E50,E39,E37,E31,E26,E24,E22,E17,E15,E13)</f>
        <v>112294778</v>
      </c>
      <c r="F86" s="94">
        <f t="shared" si="8"/>
        <v>22684100</v>
      </c>
      <c r="G86" s="94">
        <f t="shared" si="8"/>
        <v>42711753.33333333</v>
      </c>
      <c r="H86" s="94">
        <f t="shared" si="8"/>
        <v>123830062</v>
      </c>
      <c r="I86" s="94">
        <f t="shared" si="8"/>
        <v>35568752.45</v>
      </c>
      <c r="J86" s="125">
        <f t="shared" si="8"/>
        <v>43989051.33333333</v>
      </c>
    </row>
    <row r="87" spans="1:8" ht="12.75">
      <c r="A87" s="3"/>
      <c r="H87" s="37"/>
    </row>
    <row r="88" spans="1:18" s="7" customFormat="1" ht="12.75">
      <c r="A88" s="7" t="s">
        <v>177</v>
      </c>
      <c r="B88" s="17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18" s="7" customFormat="1" ht="12.75">
      <c r="A89" s="175"/>
      <c r="B89" s="176" t="s">
        <v>176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</row>
    <row r="90" spans="1:7" s="7" customFormat="1" ht="12.75">
      <c r="A90" s="177"/>
      <c r="B90" s="178" t="s">
        <v>178</v>
      </c>
      <c r="C90" s="3"/>
      <c r="D90" s="3"/>
      <c r="E90" s="3"/>
      <c r="F90" s="3"/>
      <c r="G90" s="3"/>
    </row>
    <row r="91" spans="1:8" ht="12.75">
      <c r="A91" s="3"/>
      <c r="B91" s="67"/>
      <c r="E91" s="4"/>
      <c r="H91" s="4"/>
    </row>
    <row r="92" spans="1:12" ht="18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</row>
    <row r="93" ht="12.75">
      <c r="A93" s="3"/>
    </row>
    <row r="94" ht="12.75">
      <c r="A94" s="3"/>
    </row>
  </sheetData>
  <mergeCells count="6">
    <mergeCell ref="B1:I1"/>
    <mergeCell ref="A92:L92"/>
    <mergeCell ref="A3:J3"/>
    <mergeCell ref="B5:D5"/>
    <mergeCell ref="E5:G5"/>
    <mergeCell ref="H5:J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28.00390625" style="7" customWidth="1"/>
    <col min="2" max="4" width="14.140625" style="7" customWidth="1"/>
    <col min="5" max="5" width="16.28125" style="7" customWidth="1"/>
    <col min="6" max="6" width="14.140625" style="7" customWidth="1"/>
    <col min="7" max="7" width="14.7109375" style="7" customWidth="1"/>
    <col min="8" max="9" width="14.140625" style="7" customWidth="1"/>
    <col min="10" max="10" width="11.8515625" style="7" bestFit="1" customWidth="1"/>
    <col min="11" max="23" width="11.57421875" style="7" bestFit="1" customWidth="1"/>
    <col min="24" max="25" width="11.8515625" style="7" bestFit="1" customWidth="1"/>
    <col min="26" max="28" width="11.57421875" style="7" bestFit="1" customWidth="1"/>
    <col min="29" max="16384" width="11.421875" style="7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90"/>
      <c r="F1" s="190"/>
      <c r="G1" s="143"/>
      <c r="H1" s="143"/>
      <c r="I1" s="143"/>
      <c r="J1" s="143"/>
      <c r="K1" s="143"/>
      <c r="L1" s="143"/>
      <c r="M1" s="1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8">
      <c r="A2" s="198"/>
      <c r="B2" s="198"/>
      <c r="C2" s="198"/>
      <c r="D2" s="198"/>
      <c r="E2" s="198"/>
      <c r="F2" s="198"/>
      <c r="G2" s="198"/>
      <c r="H2" s="6"/>
      <c r="I2" s="6"/>
    </row>
    <row r="4" spans="1:8" ht="15">
      <c r="A4" s="196" t="s">
        <v>93</v>
      </c>
      <c r="B4" s="196"/>
      <c r="C4" s="196"/>
      <c r="D4" s="196"/>
      <c r="E4" s="196"/>
      <c r="F4" s="196"/>
      <c r="G4" s="196"/>
      <c r="H4" s="3"/>
    </row>
    <row r="5" ht="13.5" thickBot="1">
      <c r="H5" s="3"/>
    </row>
    <row r="6" spans="1:8" ht="12.75">
      <c r="A6" s="45"/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3" t="s">
        <v>7</v>
      </c>
      <c r="H6" s="3"/>
    </row>
    <row r="7" spans="1:8" ht="12.75">
      <c r="A7" s="10" t="s">
        <v>8</v>
      </c>
      <c r="B7" s="2" t="s">
        <v>102</v>
      </c>
      <c r="C7" s="2" t="s">
        <v>12</v>
      </c>
      <c r="D7" s="2" t="s">
        <v>13</v>
      </c>
      <c r="E7" s="11" t="s">
        <v>9</v>
      </c>
      <c r="F7" s="11" t="s">
        <v>10</v>
      </c>
      <c r="G7" s="10" t="s">
        <v>11</v>
      </c>
      <c r="H7" s="3"/>
    </row>
    <row r="8" spans="1:7" ht="13.5" thickBot="1">
      <c r="A8" s="163"/>
      <c r="B8" s="21"/>
      <c r="C8" s="21"/>
      <c r="D8" s="24"/>
      <c r="E8" s="21"/>
      <c r="F8" s="21"/>
      <c r="G8" s="26" t="s">
        <v>14</v>
      </c>
    </row>
    <row r="9" spans="1:7" ht="12.75">
      <c r="A9" s="164" t="s">
        <v>95</v>
      </c>
      <c r="B9" s="126"/>
      <c r="C9" s="126"/>
      <c r="D9" s="126"/>
      <c r="E9" s="126"/>
      <c r="F9" s="126"/>
      <c r="G9" s="72"/>
    </row>
    <row r="10" spans="1:7" ht="12.75">
      <c r="A10" s="41" t="s">
        <v>130</v>
      </c>
      <c r="B10" s="127">
        <v>78449</v>
      </c>
      <c r="C10" s="73">
        <v>2707959.6001980198</v>
      </c>
      <c r="D10" s="73">
        <f>C10/B10</f>
        <v>34.518726818672256</v>
      </c>
      <c r="E10" s="73">
        <v>6476981.800841585</v>
      </c>
      <c r="F10" s="73">
        <f>E10/B10</f>
        <v>82.5629619350353</v>
      </c>
      <c r="G10" s="73">
        <v>10683560</v>
      </c>
    </row>
    <row r="11" spans="1:7" ht="12.75">
      <c r="A11" s="41" t="s">
        <v>131</v>
      </c>
      <c r="B11" s="127">
        <v>14073</v>
      </c>
      <c r="C11" s="73">
        <v>173927.72</v>
      </c>
      <c r="D11" s="73">
        <f aca="true" t="shared" si="0" ref="D11:D33">C11/B11</f>
        <v>12.358965394727493</v>
      </c>
      <c r="E11" s="73">
        <v>359996.43</v>
      </c>
      <c r="F11" s="73">
        <f aca="true" t="shared" si="1" ref="F11:F33">E11/B11</f>
        <v>25.580645917714772</v>
      </c>
      <c r="G11" s="73">
        <v>704216</v>
      </c>
    </row>
    <row r="12" spans="1:8" ht="12.75">
      <c r="A12" s="41" t="s">
        <v>132</v>
      </c>
      <c r="B12" s="127">
        <v>2111</v>
      </c>
      <c r="C12" s="73">
        <v>2805</v>
      </c>
      <c r="D12" s="73">
        <f t="shared" si="0"/>
        <v>1.3287541449549976</v>
      </c>
      <c r="E12" s="73">
        <v>61353</v>
      </c>
      <c r="F12" s="73">
        <f t="shared" si="1"/>
        <v>29.063477025106586</v>
      </c>
      <c r="G12" s="73">
        <v>15000</v>
      </c>
      <c r="H12" s="43"/>
    </row>
    <row r="13" spans="1:7" ht="12.75">
      <c r="A13" s="41" t="s">
        <v>133</v>
      </c>
      <c r="B13" s="127">
        <v>6429</v>
      </c>
      <c r="C13" s="73">
        <v>94168</v>
      </c>
      <c r="D13" s="73">
        <f t="shared" si="0"/>
        <v>14.647379063617981</v>
      </c>
      <c r="E13" s="73">
        <v>175704.5</v>
      </c>
      <c r="F13" s="73">
        <f t="shared" si="1"/>
        <v>27.329989111836987</v>
      </c>
      <c r="G13" s="73">
        <v>185316</v>
      </c>
    </row>
    <row r="14" spans="1:7" ht="12.75">
      <c r="A14" s="41" t="s">
        <v>134</v>
      </c>
      <c r="B14" s="127">
        <v>1440</v>
      </c>
      <c r="C14" s="73">
        <v>2513</v>
      </c>
      <c r="D14" s="73">
        <f t="shared" si="0"/>
        <v>1.7451388888888888</v>
      </c>
      <c r="E14" s="73">
        <v>0</v>
      </c>
      <c r="F14" s="73">
        <f t="shared" si="1"/>
        <v>0</v>
      </c>
      <c r="G14" s="73">
        <v>0</v>
      </c>
    </row>
    <row r="15" spans="1:7" ht="12.75">
      <c r="A15" s="41" t="s">
        <v>135</v>
      </c>
      <c r="B15" s="127">
        <v>368</v>
      </c>
      <c r="C15" s="73">
        <v>20400</v>
      </c>
      <c r="D15" s="73">
        <f t="shared" si="0"/>
        <v>55.43478260869565</v>
      </c>
      <c r="E15" s="73">
        <v>48820</v>
      </c>
      <c r="F15" s="73">
        <f t="shared" si="1"/>
        <v>132.66304347826087</v>
      </c>
      <c r="G15" s="73">
        <v>108150</v>
      </c>
    </row>
    <row r="16" spans="1:7" ht="12.75">
      <c r="A16" s="41" t="s">
        <v>136</v>
      </c>
      <c r="B16" s="127">
        <v>3703</v>
      </c>
      <c r="C16" s="73">
        <v>48959.12</v>
      </c>
      <c r="D16" s="73">
        <f t="shared" si="0"/>
        <v>13.22147448015123</v>
      </c>
      <c r="E16" s="73">
        <v>142288.53</v>
      </c>
      <c r="F16" s="73">
        <f t="shared" si="1"/>
        <v>38.425203888738864</v>
      </c>
      <c r="G16" s="73">
        <v>450036</v>
      </c>
    </row>
    <row r="17" spans="1:7" ht="12.75">
      <c r="A17" s="41" t="s">
        <v>137</v>
      </c>
      <c r="B17" s="127">
        <v>143189</v>
      </c>
      <c r="C17" s="73">
        <v>2479958.42</v>
      </c>
      <c r="D17" s="73">
        <f t="shared" si="0"/>
        <v>17.319475797721893</v>
      </c>
      <c r="E17" s="73">
        <v>3232896.54</v>
      </c>
      <c r="F17" s="73">
        <f t="shared" si="1"/>
        <v>22.577827486748284</v>
      </c>
      <c r="G17" s="73">
        <v>5282206.18</v>
      </c>
    </row>
    <row r="18" spans="1:7" ht="12.75">
      <c r="A18" s="41" t="s">
        <v>94</v>
      </c>
      <c r="B18" s="127">
        <v>11906</v>
      </c>
      <c r="C18" s="73">
        <v>156061</v>
      </c>
      <c r="D18" s="73">
        <f t="shared" si="0"/>
        <v>13.10776079287754</v>
      </c>
      <c r="E18" s="73">
        <v>61416.905</v>
      </c>
      <c r="F18" s="73">
        <f t="shared" si="1"/>
        <v>5.158483537712078</v>
      </c>
      <c r="G18" s="73">
        <v>0</v>
      </c>
    </row>
    <row r="19" spans="1:7" ht="12.75">
      <c r="A19" s="165" t="s">
        <v>98</v>
      </c>
      <c r="B19" s="128">
        <f>SUM(B10:B18)</f>
        <v>261668</v>
      </c>
      <c r="C19" s="76">
        <f>SUM(C10:C18)</f>
        <v>5686751.86019802</v>
      </c>
      <c r="D19" s="76">
        <f t="shared" si="0"/>
        <v>21.732698916940627</v>
      </c>
      <c r="E19" s="76">
        <f>SUM(E10:E18)</f>
        <v>10559457.705841584</v>
      </c>
      <c r="F19" s="76">
        <f t="shared" si="1"/>
        <v>40.35440980877136</v>
      </c>
      <c r="G19" s="76">
        <f>SUM(G10:G18)</f>
        <v>17428484.18</v>
      </c>
    </row>
    <row r="20" spans="1:7" ht="12.75">
      <c r="A20" s="41"/>
      <c r="B20" s="129"/>
      <c r="C20" s="75"/>
      <c r="D20" s="75"/>
      <c r="E20" s="75"/>
      <c r="F20" s="75"/>
      <c r="G20" s="75"/>
    </row>
    <row r="21" spans="1:7" ht="12.75">
      <c r="A21" s="166" t="s">
        <v>96</v>
      </c>
      <c r="B21" s="130"/>
      <c r="C21" s="77"/>
      <c r="D21" s="77"/>
      <c r="E21" s="77"/>
      <c r="F21" s="77"/>
      <c r="G21" s="77"/>
    </row>
    <row r="22" spans="1:7" ht="12.75">
      <c r="A22" s="41" t="s">
        <v>138</v>
      </c>
      <c r="B22" s="127">
        <v>941783</v>
      </c>
      <c r="C22" s="73">
        <v>963496.9249999999</v>
      </c>
      <c r="D22" s="73">
        <f t="shared" si="0"/>
        <v>1.0230561870409638</v>
      </c>
      <c r="E22" s="73">
        <v>3414635.3775</v>
      </c>
      <c r="F22" s="73">
        <f t="shared" si="1"/>
        <v>3.6257135428224974</v>
      </c>
      <c r="G22" s="73">
        <v>1400334</v>
      </c>
    </row>
    <row r="23" spans="1:7" ht="12.75">
      <c r="A23" s="41" t="s">
        <v>139</v>
      </c>
      <c r="B23" s="127">
        <v>3870706</v>
      </c>
      <c r="C23" s="73">
        <v>2133557.85</v>
      </c>
      <c r="D23" s="73">
        <f t="shared" si="0"/>
        <v>0.5512063819881955</v>
      </c>
      <c r="E23" s="73">
        <v>8258051.8375</v>
      </c>
      <c r="F23" s="73">
        <f t="shared" si="1"/>
        <v>2.13347431644253</v>
      </c>
      <c r="G23" s="73">
        <v>1811201.5</v>
      </c>
    </row>
    <row r="24" spans="1:7" ht="12.75">
      <c r="A24" s="41" t="s">
        <v>82</v>
      </c>
      <c r="B24" s="127">
        <v>130817</v>
      </c>
      <c r="C24" s="73">
        <v>324465.53500000003</v>
      </c>
      <c r="D24" s="73">
        <f t="shared" si="0"/>
        <v>2.480300992990208</v>
      </c>
      <c r="E24" s="73">
        <v>591811.4874999999</v>
      </c>
      <c r="F24" s="73">
        <f t="shared" si="1"/>
        <v>4.523964679667015</v>
      </c>
      <c r="G24" s="73">
        <v>10184.2</v>
      </c>
    </row>
    <row r="25" spans="1:7" ht="12.75">
      <c r="A25" s="165" t="s">
        <v>99</v>
      </c>
      <c r="B25" s="128">
        <f>SUM(B22:B24)</f>
        <v>4943306</v>
      </c>
      <c r="C25" s="76">
        <f>SUM(C22:C24)</f>
        <v>3421520.31</v>
      </c>
      <c r="D25" s="76">
        <f t="shared" si="0"/>
        <v>0.6921522377938975</v>
      </c>
      <c r="E25" s="76">
        <f>SUM(E22:E24)</f>
        <v>12264498.7025</v>
      </c>
      <c r="F25" s="76">
        <f t="shared" si="1"/>
        <v>2.4810316623126307</v>
      </c>
      <c r="G25" s="76">
        <f>SUM(G22:G24)</f>
        <v>3221719.7</v>
      </c>
    </row>
    <row r="26" spans="1:7" ht="12.75">
      <c r="A26" s="41"/>
      <c r="B26" s="129"/>
      <c r="C26" s="75"/>
      <c r="D26" s="75"/>
      <c r="E26" s="75"/>
      <c r="F26" s="75"/>
      <c r="G26" s="75"/>
    </row>
    <row r="27" spans="1:7" ht="12.75">
      <c r="A27" s="166" t="s">
        <v>97</v>
      </c>
      <c r="B27" s="130"/>
      <c r="C27" s="77"/>
      <c r="D27" s="77"/>
      <c r="E27" s="77"/>
      <c r="F27" s="77"/>
      <c r="G27" s="77"/>
    </row>
    <row r="28" spans="1:7" ht="12.75">
      <c r="A28" s="41" t="s">
        <v>140</v>
      </c>
      <c r="B28" s="127">
        <v>3320499</v>
      </c>
      <c r="C28" s="73">
        <v>1190393.9233223954</v>
      </c>
      <c r="D28" s="73">
        <f t="shared" si="0"/>
        <v>0.35849850378584525</v>
      </c>
      <c r="E28" s="73">
        <v>12309195.728769483</v>
      </c>
      <c r="F28" s="73">
        <f t="shared" si="1"/>
        <v>3.7070319035691575</v>
      </c>
      <c r="G28" s="73">
        <v>28580234.2</v>
      </c>
    </row>
    <row r="29" spans="1:7" ht="12.75">
      <c r="A29" s="41" t="s">
        <v>141</v>
      </c>
      <c r="B29" s="127">
        <v>1459139</v>
      </c>
      <c r="C29" s="73">
        <v>29770.878056231046</v>
      </c>
      <c r="D29" s="73">
        <f t="shared" si="0"/>
        <v>0.020403044573704798</v>
      </c>
      <c r="E29" s="73">
        <v>191126.12120167218</v>
      </c>
      <c r="F29" s="73">
        <f t="shared" si="1"/>
        <v>0.1309855477796647</v>
      </c>
      <c r="G29" s="73">
        <v>1204525</v>
      </c>
    </row>
    <row r="30" spans="1:7" ht="12.75">
      <c r="A30" s="41" t="s">
        <v>83</v>
      </c>
      <c r="B30" s="127">
        <v>6817047</v>
      </c>
      <c r="C30" s="73">
        <v>1232927.4745438532</v>
      </c>
      <c r="D30" s="73">
        <f t="shared" si="0"/>
        <v>0.18085946518248344</v>
      </c>
      <c r="E30" s="73">
        <v>2438532.1292034583</v>
      </c>
      <c r="F30" s="73">
        <f t="shared" si="1"/>
        <v>0.35771091635475866</v>
      </c>
      <c r="G30" s="73">
        <v>995755.98</v>
      </c>
    </row>
    <row r="31" spans="1:7" ht="12.75">
      <c r="A31" s="165" t="s">
        <v>100</v>
      </c>
      <c r="B31" s="128">
        <f>SUM(B28:B30)</f>
        <v>11596685</v>
      </c>
      <c r="C31" s="76">
        <f>SUM(C28:C30)</f>
        <v>2453092.2759224796</v>
      </c>
      <c r="D31" s="76">
        <f t="shared" si="0"/>
        <v>0.21153392335158536</v>
      </c>
      <c r="E31" s="76">
        <f>SUM(E28:E30)</f>
        <v>14938853.979174614</v>
      </c>
      <c r="F31" s="76">
        <f t="shared" si="1"/>
        <v>1.2882003761570322</v>
      </c>
      <c r="G31" s="76">
        <f>SUM(G28:G30)</f>
        <v>30780515.18</v>
      </c>
    </row>
    <row r="32" spans="1:7" ht="12.75">
      <c r="A32" s="41"/>
      <c r="B32" s="127"/>
      <c r="C32" s="73"/>
      <c r="D32" s="73"/>
      <c r="E32" s="73"/>
      <c r="F32" s="73"/>
      <c r="G32" s="73"/>
    </row>
    <row r="33" spans="1:8" ht="13.5" thickBot="1">
      <c r="A33" s="167" t="s">
        <v>16</v>
      </c>
      <c r="B33" s="131">
        <f aca="true" t="shared" si="2" ref="B33:G33">SUM(B31,B25,B19)</f>
        <v>16801659</v>
      </c>
      <c r="C33" s="79">
        <f t="shared" si="2"/>
        <v>11561364.4461205</v>
      </c>
      <c r="D33" s="79">
        <f t="shared" si="0"/>
        <v>0.6881085044114097</v>
      </c>
      <c r="E33" s="79">
        <f t="shared" si="2"/>
        <v>37762810.3875162</v>
      </c>
      <c r="F33" s="79">
        <f t="shared" si="1"/>
        <v>2.247564385607171</v>
      </c>
      <c r="G33" s="79">
        <f t="shared" si="2"/>
        <v>51430719.06</v>
      </c>
      <c r="H33" s="44"/>
    </row>
    <row r="34" spans="1:7" ht="12.75">
      <c r="A34" s="3" t="s">
        <v>17</v>
      </c>
      <c r="B34" s="3"/>
      <c r="C34" s="3"/>
      <c r="D34" s="3"/>
      <c r="E34" s="3"/>
      <c r="F34" s="5"/>
      <c r="G34" s="3"/>
    </row>
    <row r="35" spans="1:7" ht="12.75">
      <c r="A35" s="9"/>
      <c r="B35" s="3"/>
      <c r="C35" s="3"/>
      <c r="D35" s="3"/>
      <c r="E35" s="3"/>
      <c r="F35" s="3"/>
      <c r="G35" s="3"/>
    </row>
    <row r="36" s="74" customFormat="1" ht="12.75"/>
  </sheetData>
  <mergeCells count="3">
    <mergeCell ref="A2:G2"/>
    <mergeCell ref="A4:G4"/>
    <mergeCell ref="B1:F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8"/>
  <sheetViews>
    <sheetView zoomScale="75" zoomScaleNormal="75" workbookViewId="0" topLeftCell="A49">
      <selection activeCell="A3" sqref="A3:AB3"/>
    </sheetView>
  </sheetViews>
  <sheetFormatPr defaultColWidth="11.421875" defaultRowHeight="12.75"/>
  <cols>
    <col min="1" max="1" width="28.7109375" style="9" customWidth="1"/>
    <col min="2" max="2" width="12.7109375" style="3" customWidth="1"/>
    <col min="3" max="3" width="13.7109375" style="46" customWidth="1"/>
    <col min="4" max="4" width="14.28125" style="46" customWidth="1"/>
    <col min="5" max="5" width="12.7109375" style="3" customWidth="1"/>
    <col min="6" max="7" width="12.7109375" style="46" customWidth="1"/>
    <col min="8" max="8" width="12.7109375" style="3" customWidth="1"/>
    <col min="9" max="10" width="12.7109375" style="46" customWidth="1"/>
    <col min="11" max="11" width="12.7109375" style="3" customWidth="1"/>
    <col min="12" max="13" width="12.7109375" style="46" customWidth="1"/>
    <col min="14" max="14" width="12.28125" style="3" customWidth="1"/>
    <col min="15" max="16" width="12.7109375" style="46" customWidth="1"/>
    <col min="17" max="17" width="12.28125" style="3" customWidth="1"/>
    <col min="18" max="19" width="12.7109375" style="46" customWidth="1"/>
    <col min="20" max="20" width="12.28125" style="3" customWidth="1"/>
    <col min="21" max="22" width="12.7109375" style="46" customWidth="1"/>
    <col min="23" max="23" width="12.7109375" style="3" customWidth="1"/>
    <col min="24" max="24" width="13.421875" style="46" customWidth="1"/>
    <col min="25" max="25" width="13.7109375" style="46" customWidth="1"/>
    <col min="26" max="26" width="12.7109375" style="3" customWidth="1"/>
    <col min="27" max="28" width="12.7109375" style="46" customWidth="1"/>
    <col min="29" max="29" width="13.8515625" style="3" customWidth="1"/>
    <col min="30" max="31" width="14.28125" style="46" customWidth="1"/>
    <col min="32" max="16384" width="11.421875" style="3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2.75">
      <c r="A2" s="3"/>
    </row>
    <row r="3" spans="1:31" ht="15">
      <c r="A3" s="196" t="s">
        <v>111</v>
      </c>
      <c r="B3" s="196"/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27"/>
      <c r="AD3" s="27"/>
      <c r="AE3" s="27"/>
    </row>
    <row r="4" spans="1:21" ht="15" thickBot="1">
      <c r="A4" s="25"/>
      <c r="B4" s="25"/>
      <c r="C4" s="47"/>
      <c r="E4" s="25"/>
      <c r="F4" s="47"/>
      <c r="H4" s="25"/>
      <c r="I4" s="47"/>
      <c r="K4" s="25"/>
      <c r="L4" s="47"/>
      <c r="N4" s="25"/>
      <c r="O4" s="47"/>
      <c r="Q4" s="25"/>
      <c r="R4" s="47"/>
      <c r="T4" s="25"/>
      <c r="U4" s="47"/>
    </row>
    <row r="5" spans="1:31" ht="12.75">
      <c r="A5" s="23" t="s">
        <v>19</v>
      </c>
      <c r="B5" s="204" t="s">
        <v>129</v>
      </c>
      <c r="C5" s="205"/>
      <c r="D5" s="206"/>
      <c r="E5" s="201" t="s">
        <v>150</v>
      </c>
      <c r="F5" s="202"/>
      <c r="G5" s="203"/>
      <c r="H5" s="201" t="s">
        <v>151</v>
      </c>
      <c r="I5" s="202"/>
      <c r="J5" s="203"/>
      <c r="K5" s="201" t="s">
        <v>152</v>
      </c>
      <c r="L5" s="202"/>
      <c r="M5" s="203"/>
      <c r="N5" s="201" t="s">
        <v>153</v>
      </c>
      <c r="O5" s="202"/>
      <c r="P5" s="203"/>
      <c r="Q5" s="201" t="s">
        <v>154</v>
      </c>
      <c r="R5" s="202"/>
      <c r="S5" s="203"/>
      <c r="T5" s="201" t="s">
        <v>155</v>
      </c>
      <c r="U5" s="202"/>
      <c r="V5" s="203"/>
      <c r="W5" s="201" t="s">
        <v>156</v>
      </c>
      <c r="X5" s="202"/>
      <c r="Y5" s="203"/>
      <c r="Z5" s="201" t="s">
        <v>15</v>
      </c>
      <c r="AA5" s="202"/>
      <c r="AB5" s="203"/>
      <c r="AC5" s="201" t="s">
        <v>171</v>
      </c>
      <c r="AD5" s="202"/>
      <c r="AE5" s="203"/>
    </row>
    <row r="6" spans="1:31" ht="12.75">
      <c r="A6" s="10" t="s">
        <v>22</v>
      </c>
      <c r="B6" s="199" t="s">
        <v>23</v>
      </c>
      <c r="C6" s="51" t="s">
        <v>3</v>
      </c>
      <c r="D6" s="51" t="s">
        <v>5</v>
      </c>
      <c r="E6" s="199" t="s">
        <v>23</v>
      </c>
      <c r="F6" s="51" t="s">
        <v>3</v>
      </c>
      <c r="G6" s="51" t="s">
        <v>5</v>
      </c>
      <c r="H6" s="199" t="s">
        <v>23</v>
      </c>
      <c r="I6" s="51" t="s">
        <v>3</v>
      </c>
      <c r="J6" s="51" t="s">
        <v>5</v>
      </c>
      <c r="K6" s="199" t="s">
        <v>23</v>
      </c>
      <c r="L6" s="51" t="s">
        <v>3</v>
      </c>
      <c r="M6" s="51" t="s">
        <v>5</v>
      </c>
      <c r="N6" s="199" t="s">
        <v>23</v>
      </c>
      <c r="O6" s="51" t="s">
        <v>3</v>
      </c>
      <c r="P6" s="51" t="s">
        <v>5</v>
      </c>
      <c r="Q6" s="199" t="s">
        <v>23</v>
      </c>
      <c r="R6" s="51" t="s">
        <v>3</v>
      </c>
      <c r="S6" s="51" t="s">
        <v>5</v>
      </c>
      <c r="T6" s="199" t="s">
        <v>23</v>
      </c>
      <c r="U6" s="51" t="s">
        <v>3</v>
      </c>
      <c r="V6" s="51" t="s">
        <v>5</v>
      </c>
      <c r="W6" s="199" t="s">
        <v>23</v>
      </c>
      <c r="X6" s="51" t="s">
        <v>3</v>
      </c>
      <c r="Y6" s="51" t="s">
        <v>5</v>
      </c>
      <c r="Z6" s="199" t="s">
        <v>23</v>
      </c>
      <c r="AA6" s="51" t="s">
        <v>3</v>
      </c>
      <c r="AB6" s="51" t="s">
        <v>5</v>
      </c>
      <c r="AC6" s="199" t="s">
        <v>23</v>
      </c>
      <c r="AD6" s="51" t="s">
        <v>3</v>
      </c>
      <c r="AE6" s="51" t="s">
        <v>5</v>
      </c>
    </row>
    <row r="7" spans="1:31" ht="13.5" thickBot="1">
      <c r="A7" s="24"/>
      <c r="B7" s="200"/>
      <c r="C7" s="52" t="s">
        <v>84</v>
      </c>
      <c r="D7" s="53" t="s">
        <v>9</v>
      </c>
      <c r="E7" s="200"/>
      <c r="F7" s="52" t="s">
        <v>84</v>
      </c>
      <c r="G7" s="53" t="s">
        <v>9</v>
      </c>
      <c r="H7" s="200"/>
      <c r="I7" s="52" t="s">
        <v>84</v>
      </c>
      <c r="J7" s="53" t="s">
        <v>9</v>
      </c>
      <c r="K7" s="200"/>
      <c r="L7" s="52" t="s">
        <v>84</v>
      </c>
      <c r="M7" s="53" t="s">
        <v>9</v>
      </c>
      <c r="N7" s="200"/>
      <c r="O7" s="52" t="s">
        <v>84</v>
      </c>
      <c r="P7" s="53" t="s">
        <v>9</v>
      </c>
      <c r="Q7" s="200"/>
      <c r="R7" s="52" t="s">
        <v>84</v>
      </c>
      <c r="S7" s="53" t="s">
        <v>9</v>
      </c>
      <c r="T7" s="200"/>
      <c r="U7" s="52" t="s">
        <v>84</v>
      </c>
      <c r="V7" s="53" t="s">
        <v>9</v>
      </c>
      <c r="W7" s="200"/>
      <c r="X7" s="52" t="s">
        <v>84</v>
      </c>
      <c r="Y7" s="53" t="s">
        <v>9</v>
      </c>
      <c r="Z7" s="200"/>
      <c r="AA7" s="52" t="s">
        <v>84</v>
      </c>
      <c r="AB7" s="53" t="s">
        <v>9</v>
      </c>
      <c r="AC7" s="200"/>
      <c r="AD7" s="52" t="s">
        <v>84</v>
      </c>
      <c r="AE7" s="53" t="s">
        <v>9</v>
      </c>
    </row>
    <row r="8" spans="1:70" ht="12.75">
      <c r="A8" s="181" t="s">
        <v>25</v>
      </c>
      <c r="B8" s="91"/>
      <c r="C8" s="84"/>
      <c r="D8" s="85"/>
      <c r="E8" s="91">
        <v>934</v>
      </c>
      <c r="F8" s="84">
        <v>21482</v>
      </c>
      <c r="G8" s="85">
        <v>80557.5</v>
      </c>
      <c r="H8" s="91"/>
      <c r="I8" s="84"/>
      <c r="J8" s="85"/>
      <c r="K8" s="91"/>
      <c r="L8" s="84"/>
      <c r="M8" s="85"/>
      <c r="N8" s="91"/>
      <c r="O8" s="84"/>
      <c r="P8" s="85"/>
      <c r="Q8" s="91"/>
      <c r="R8" s="84"/>
      <c r="S8" s="85"/>
      <c r="T8" s="91"/>
      <c r="U8" s="84"/>
      <c r="V8" s="85"/>
      <c r="W8" s="84">
        <v>518</v>
      </c>
      <c r="X8" s="85">
        <v>36778</v>
      </c>
      <c r="Y8" s="84">
        <v>73556</v>
      </c>
      <c r="Z8" s="91"/>
      <c r="AA8" s="84"/>
      <c r="AB8" s="92"/>
      <c r="AC8" s="91">
        <f aca="true" t="shared" si="0" ref="AC8:AE12">SUM(Z8,W8,T8,Q8,N8,K8,H8,E8,B8)</f>
        <v>1452</v>
      </c>
      <c r="AD8" s="84">
        <f t="shared" si="0"/>
        <v>58260</v>
      </c>
      <c r="AE8" s="157">
        <f t="shared" si="0"/>
        <v>154113.5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</row>
    <row r="9" spans="1:70" ht="12.75">
      <c r="A9" s="182" t="s">
        <v>26</v>
      </c>
      <c r="B9" s="91"/>
      <c r="C9" s="84"/>
      <c r="D9" s="85"/>
      <c r="E9" s="91">
        <v>1585</v>
      </c>
      <c r="F9" s="84">
        <v>36455</v>
      </c>
      <c r="G9" s="85">
        <v>136706.25</v>
      </c>
      <c r="H9" s="91"/>
      <c r="I9" s="84"/>
      <c r="J9" s="85"/>
      <c r="K9" s="91"/>
      <c r="L9" s="84"/>
      <c r="M9" s="85"/>
      <c r="N9" s="91"/>
      <c r="O9" s="84"/>
      <c r="P9" s="85"/>
      <c r="Q9" s="91"/>
      <c r="R9" s="84"/>
      <c r="S9" s="85"/>
      <c r="T9" s="91"/>
      <c r="U9" s="84"/>
      <c r="V9" s="85"/>
      <c r="W9" s="84">
        <v>1583</v>
      </c>
      <c r="X9" s="85">
        <v>112393</v>
      </c>
      <c r="Y9" s="84">
        <v>224786</v>
      </c>
      <c r="Z9" s="91"/>
      <c r="AA9" s="84"/>
      <c r="AB9" s="92"/>
      <c r="AC9" s="91">
        <f t="shared" si="0"/>
        <v>3168</v>
      </c>
      <c r="AD9" s="84">
        <f t="shared" si="0"/>
        <v>148848</v>
      </c>
      <c r="AE9" s="84">
        <f t="shared" si="0"/>
        <v>361492.25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</row>
    <row r="10" spans="1:70" ht="12.75">
      <c r="A10" s="182" t="s">
        <v>27</v>
      </c>
      <c r="B10" s="91">
        <v>98</v>
      </c>
      <c r="C10" s="84"/>
      <c r="D10" s="85"/>
      <c r="E10" s="91">
        <v>411</v>
      </c>
      <c r="F10" s="84">
        <v>9453</v>
      </c>
      <c r="G10" s="85">
        <v>35448.75</v>
      </c>
      <c r="H10" s="91"/>
      <c r="I10" s="84"/>
      <c r="J10" s="85"/>
      <c r="K10" s="91"/>
      <c r="L10" s="84"/>
      <c r="M10" s="85"/>
      <c r="N10" s="91"/>
      <c r="O10" s="84"/>
      <c r="P10" s="85"/>
      <c r="Q10" s="91"/>
      <c r="R10" s="84"/>
      <c r="S10" s="85"/>
      <c r="T10" s="91">
        <v>1</v>
      </c>
      <c r="U10" s="84"/>
      <c r="V10" s="85"/>
      <c r="W10" s="84">
        <v>1039</v>
      </c>
      <c r="X10" s="85">
        <v>73769</v>
      </c>
      <c r="Y10" s="84">
        <v>147538</v>
      </c>
      <c r="Z10" s="91"/>
      <c r="AA10" s="84"/>
      <c r="AB10" s="92"/>
      <c r="AC10" s="91">
        <f t="shared" si="0"/>
        <v>1549</v>
      </c>
      <c r="AD10" s="84">
        <f t="shared" si="0"/>
        <v>83222</v>
      </c>
      <c r="AE10" s="84">
        <f t="shared" si="0"/>
        <v>182986.75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</row>
    <row r="11" spans="1:70" ht="12.75">
      <c r="A11" s="182" t="s">
        <v>28</v>
      </c>
      <c r="B11" s="91"/>
      <c r="C11" s="84"/>
      <c r="D11" s="85"/>
      <c r="E11" s="91"/>
      <c r="F11" s="84"/>
      <c r="G11" s="85"/>
      <c r="H11" s="91"/>
      <c r="I11" s="84"/>
      <c r="J11" s="85"/>
      <c r="K11" s="91"/>
      <c r="L11" s="84"/>
      <c r="M11" s="85"/>
      <c r="N11" s="91"/>
      <c r="O11" s="84"/>
      <c r="P11" s="85"/>
      <c r="Q11" s="91"/>
      <c r="R11" s="84"/>
      <c r="S11" s="85"/>
      <c r="T11" s="91"/>
      <c r="U11" s="84"/>
      <c r="V11" s="85"/>
      <c r="W11" s="84">
        <v>551</v>
      </c>
      <c r="X11" s="85">
        <v>39121</v>
      </c>
      <c r="Y11" s="84">
        <v>78242</v>
      </c>
      <c r="Z11" s="91"/>
      <c r="AA11" s="84"/>
      <c r="AB11" s="92"/>
      <c r="AC11" s="91">
        <f t="shared" si="0"/>
        <v>551</v>
      </c>
      <c r="AD11" s="84">
        <f t="shared" si="0"/>
        <v>39121</v>
      </c>
      <c r="AE11" s="84">
        <f t="shared" si="0"/>
        <v>78242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</row>
    <row r="12" spans="1:70" ht="12.75">
      <c r="A12" s="101" t="s">
        <v>29</v>
      </c>
      <c r="B12" s="83">
        <f>SUM(B8:B11)</f>
        <v>98</v>
      </c>
      <c r="C12" s="83"/>
      <c r="D12" s="83"/>
      <c r="E12" s="83">
        <f>SUM(E8:E11)</f>
        <v>2930</v>
      </c>
      <c r="F12" s="83">
        <f>SUM(F8:F11)</f>
        <v>67390</v>
      </c>
      <c r="G12" s="83">
        <f>SUM(G8:G11)</f>
        <v>252712.5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>
        <f>SUM(T8:T11)</f>
        <v>1</v>
      </c>
      <c r="U12" s="83"/>
      <c r="V12" s="83"/>
      <c r="W12" s="83">
        <f>SUM(W8:W11)</f>
        <v>3691</v>
      </c>
      <c r="X12" s="83">
        <f>SUM(X8:X11)</f>
        <v>262061</v>
      </c>
      <c r="Y12" s="83">
        <f>SUM(Y8:Y11)</f>
        <v>524122</v>
      </c>
      <c r="Z12" s="83"/>
      <c r="AA12" s="83"/>
      <c r="AB12" s="83"/>
      <c r="AC12" s="86">
        <f t="shared" si="0"/>
        <v>6720</v>
      </c>
      <c r="AD12" s="83">
        <f t="shared" si="0"/>
        <v>329451</v>
      </c>
      <c r="AE12" s="83">
        <f t="shared" si="0"/>
        <v>776834.5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</row>
    <row r="13" spans="1:70" ht="12.75">
      <c r="A13" s="73"/>
      <c r="B13" s="84"/>
      <c r="C13" s="85"/>
      <c r="D13" s="84"/>
      <c r="E13" s="84"/>
      <c r="F13" s="85"/>
      <c r="G13" s="84"/>
      <c r="H13" s="84"/>
      <c r="I13" s="85"/>
      <c r="J13" s="84"/>
      <c r="K13" s="84"/>
      <c r="L13" s="85"/>
      <c r="M13" s="84"/>
      <c r="N13" s="84"/>
      <c r="O13" s="85"/>
      <c r="P13" s="84"/>
      <c r="Q13" s="84"/>
      <c r="R13" s="85"/>
      <c r="S13" s="84"/>
      <c r="T13" s="84"/>
      <c r="U13" s="85"/>
      <c r="V13" s="84"/>
      <c r="W13" s="85"/>
      <c r="X13" s="84"/>
      <c r="Y13" s="85"/>
      <c r="Z13" s="84"/>
      <c r="AA13" s="85"/>
      <c r="AB13" s="84"/>
      <c r="AC13" s="84"/>
      <c r="AD13" s="84"/>
      <c r="AE13" s="84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</row>
    <row r="14" spans="1:70" ht="12.75">
      <c r="A14" s="101" t="s">
        <v>30</v>
      </c>
      <c r="B14" s="86">
        <v>733</v>
      </c>
      <c r="C14" s="87">
        <v>76590</v>
      </c>
      <c r="D14" s="88"/>
      <c r="E14" s="86">
        <v>1323</v>
      </c>
      <c r="F14" s="87">
        <v>31365</v>
      </c>
      <c r="G14" s="88"/>
      <c r="H14" s="86"/>
      <c r="I14" s="83"/>
      <c r="J14" s="88"/>
      <c r="K14" s="86">
        <v>243</v>
      </c>
      <c r="L14" s="87">
        <v>12660</v>
      </c>
      <c r="M14" s="88"/>
      <c r="N14" s="86">
        <v>106</v>
      </c>
      <c r="O14" s="87">
        <v>2438</v>
      </c>
      <c r="P14" s="88"/>
      <c r="Q14" s="86"/>
      <c r="R14" s="83"/>
      <c r="S14" s="88"/>
      <c r="T14" s="86"/>
      <c r="U14" s="83"/>
      <c r="V14" s="88"/>
      <c r="W14" s="83">
        <v>6019</v>
      </c>
      <c r="X14" s="89">
        <v>361140</v>
      </c>
      <c r="Y14" s="83"/>
      <c r="Z14" s="86"/>
      <c r="AA14" s="83"/>
      <c r="AB14" s="90"/>
      <c r="AC14" s="86">
        <f>SUM(Z14,W14,T14,Q14,N14,K14,H14,E14,B14)</f>
        <v>8424</v>
      </c>
      <c r="AD14" s="83">
        <f>SUM(AA14,X14,U14,R14,O14,L14,I14,F14,C14)</f>
        <v>484193</v>
      </c>
      <c r="AE14" s="83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</row>
    <row r="15" spans="1:70" ht="12.75">
      <c r="A15" s="73"/>
      <c r="B15" s="91"/>
      <c r="C15" s="84"/>
      <c r="D15" s="85"/>
      <c r="E15" s="91"/>
      <c r="F15" s="84"/>
      <c r="G15" s="85"/>
      <c r="H15" s="91"/>
      <c r="I15" s="84"/>
      <c r="J15" s="85"/>
      <c r="K15" s="91"/>
      <c r="L15" s="84"/>
      <c r="M15" s="85"/>
      <c r="N15" s="91"/>
      <c r="O15" s="84"/>
      <c r="P15" s="85"/>
      <c r="Q15" s="91"/>
      <c r="R15" s="84"/>
      <c r="S15" s="85"/>
      <c r="T15" s="91"/>
      <c r="U15" s="84"/>
      <c r="V15" s="85"/>
      <c r="W15" s="84"/>
      <c r="X15" s="85"/>
      <c r="Y15" s="84"/>
      <c r="Z15" s="91"/>
      <c r="AA15" s="84"/>
      <c r="AB15" s="92"/>
      <c r="AC15" s="91"/>
      <c r="AD15" s="84"/>
      <c r="AE15" s="84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</row>
    <row r="16" spans="1:70" ht="12.75">
      <c r="A16" s="101" t="s">
        <v>31</v>
      </c>
      <c r="B16" s="93">
        <v>87</v>
      </c>
      <c r="C16" s="87">
        <v>5900</v>
      </c>
      <c r="D16" s="88"/>
      <c r="E16" s="93">
        <v>184</v>
      </c>
      <c r="F16" s="87">
        <v>3800</v>
      </c>
      <c r="G16" s="88"/>
      <c r="H16" s="86"/>
      <c r="I16" s="83"/>
      <c r="J16" s="88"/>
      <c r="K16" s="86"/>
      <c r="L16" s="83"/>
      <c r="M16" s="88"/>
      <c r="N16" s="93">
        <v>5</v>
      </c>
      <c r="O16" s="87">
        <v>75</v>
      </c>
      <c r="P16" s="88"/>
      <c r="Q16" s="86"/>
      <c r="R16" s="83"/>
      <c r="S16" s="88"/>
      <c r="T16" s="86"/>
      <c r="U16" s="83"/>
      <c r="V16" s="88"/>
      <c r="W16" s="87">
        <v>1035</v>
      </c>
      <c r="X16" s="89">
        <v>54200</v>
      </c>
      <c r="Y16" s="83"/>
      <c r="Z16" s="86"/>
      <c r="AA16" s="83"/>
      <c r="AB16" s="90"/>
      <c r="AC16" s="86">
        <f aca="true" t="shared" si="1" ref="AC16:AC78">SUM(Z16,W16,T16,Q16,N16,K16,H16,E16,B16)</f>
        <v>1311</v>
      </c>
      <c r="AD16" s="83">
        <f>SUM(AA16,X16,U16,R16,O16,L16,I16,F16,C16)</f>
        <v>63975</v>
      </c>
      <c r="AE16" s="83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</row>
    <row r="17" spans="1:70" ht="12.75">
      <c r="A17" s="73"/>
      <c r="B17" s="91"/>
      <c r="C17" s="84"/>
      <c r="D17" s="85"/>
      <c r="E17" s="91"/>
      <c r="F17" s="84"/>
      <c r="G17" s="85"/>
      <c r="H17" s="91"/>
      <c r="I17" s="84"/>
      <c r="J17" s="85"/>
      <c r="K17" s="91"/>
      <c r="L17" s="84"/>
      <c r="M17" s="85"/>
      <c r="N17" s="91"/>
      <c r="O17" s="84"/>
      <c r="P17" s="85"/>
      <c r="Q17" s="91"/>
      <c r="R17" s="84"/>
      <c r="S17" s="85"/>
      <c r="T17" s="91"/>
      <c r="U17" s="84"/>
      <c r="V17" s="85"/>
      <c r="W17" s="84"/>
      <c r="X17" s="85"/>
      <c r="Y17" s="84"/>
      <c r="Z17" s="91"/>
      <c r="AA17" s="84"/>
      <c r="AB17" s="92"/>
      <c r="AC17" s="91"/>
      <c r="AD17" s="84"/>
      <c r="AE17" s="84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</row>
    <row r="18" spans="1:70" ht="12.75">
      <c r="A18" s="73" t="s">
        <v>85</v>
      </c>
      <c r="B18" s="91">
        <v>93</v>
      </c>
      <c r="C18" s="84">
        <v>7602.980198019803</v>
      </c>
      <c r="D18" s="85">
        <v>28473.160841584166</v>
      </c>
      <c r="E18" s="91"/>
      <c r="F18" s="84"/>
      <c r="G18" s="85"/>
      <c r="H18" s="91"/>
      <c r="I18" s="84"/>
      <c r="J18" s="85"/>
      <c r="K18" s="91"/>
      <c r="L18" s="84"/>
      <c r="M18" s="85"/>
      <c r="N18" s="91"/>
      <c r="O18" s="84"/>
      <c r="P18" s="85"/>
      <c r="Q18" s="91"/>
      <c r="R18" s="84"/>
      <c r="S18" s="85"/>
      <c r="T18" s="91"/>
      <c r="U18" s="84"/>
      <c r="V18" s="85"/>
      <c r="W18" s="84">
        <v>1671</v>
      </c>
      <c r="X18" s="85">
        <v>73524</v>
      </c>
      <c r="Y18" s="84">
        <v>157341.36</v>
      </c>
      <c r="Z18" s="91">
        <v>209</v>
      </c>
      <c r="AA18" s="84">
        <v>8569</v>
      </c>
      <c r="AB18" s="92">
        <v>32090.905000000002</v>
      </c>
      <c r="AC18" s="91">
        <f t="shared" si="1"/>
        <v>1973</v>
      </c>
      <c r="AD18" s="84">
        <f aca="true" t="shared" si="2" ref="AD18:AE21">SUM(AA18,X18,U18,R18,O18,L18,I18,F18,C18)</f>
        <v>89695.9801980198</v>
      </c>
      <c r="AE18" s="84">
        <f t="shared" si="2"/>
        <v>217905.42584158416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</row>
    <row r="19" spans="1:70" ht="12.75">
      <c r="A19" s="73" t="s">
        <v>32</v>
      </c>
      <c r="B19" s="91">
        <v>0</v>
      </c>
      <c r="C19" s="84">
        <v>0</v>
      </c>
      <c r="D19" s="85">
        <v>0</v>
      </c>
      <c r="E19" s="91"/>
      <c r="F19" s="84"/>
      <c r="G19" s="85"/>
      <c r="H19" s="91"/>
      <c r="I19" s="84"/>
      <c r="J19" s="85"/>
      <c r="K19" s="91"/>
      <c r="L19" s="84"/>
      <c r="M19" s="85"/>
      <c r="N19" s="91"/>
      <c r="O19" s="84"/>
      <c r="P19" s="85"/>
      <c r="Q19" s="91"/>
      <c r="R19" s="84"/>
      <c r="S19" s="85"/>
      <c r="T19" s="91"/>
      <c r="U19" s="84"/>
      <c r="V19" s="85"/>
      <c r="W19" s="84">
        <v>698</v>
      </c>
      <c r="X19" s="85">
        <v>0</v>
      </c>
      <c r="Y19" s="84">
        <v>0</v>
      </c>
      <c r="Z19" s="91">
        <v>0</v>
      </c>
      <c r="AA19" s="84">
        <v>0</v>
      </c>
      <c r="AB19" s="92">
        <v>0</v>
      </c>
      <c r="AC19" s="91">
        <f t="shared" si="1"/>
        <v>698</v>
      </c>
      <c r="AD19" s="84">
        <f t="shared" si="2"/>
        <v>0</v>
      </c>
      <c r="AE19" s="84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</row>
    <row r="20" spans="1:70" ht="12.75">
      <c r="A20" s="73" t="s">
        <v>33</v>
      </c>
      <c r="B20" s="91">
        <v>0</v>
      </c>
      <c r="C20" s="84">
        <v>0</v>
      </c>
      <c r="D20" s="85">
        <v>0</v>
      </c>
      <c r="E20" s="91"/>
      <c r="F20" s="84"/>
      <c r="G20" s="85"/>
      <c r="H20" s="91"/>
      <c r="I20" s="84"/>
      <c r="J20" s="85"/>
      <c r="K20" s="91"/>
      <c r="L20" s="84"/>
      <c r="M20" s="85"/>
      <c r="N20" s="91"/>
      <c r="O20" s="84"/>
      <c r="P20" s="85"/>
      <c r="Q20" s="91"/>
      <c r="R20" s="84"/>
      <c r="S20" s="85"/>
      <c r="T20" s="91"/>
      <c r="U20" s="84"/>
      <c r="V20" s="85"/>
      <c r="W20" s="84">
        <v>0</v>
      </c>
      <c r="X20" s="85">
        <v>0</v>
      </c>
      <c r="Y20" s="84">
        <v>0</v>
      </c>
      <c r="Z20" s="91">
        <v>0</v>
      </c>
      <c r="AA20" s="84">
        <v>0</v>
      </c>
      <c r="AB20" s="92">
        <v>0</v>
      </c>
      <c r="AC20" s="91">
        <f t="shared" si="1"/>
        <v>0</v>
      </c>
      <c r="AD20" s="84">
        <f t="shared" si="2"/>
        <v>0</v>
      </c>
      <c r="AE20" s="84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</row>
    <row r="21" spans="1:70" ht="12.75">
      <c r="A21" s="101" t="s">
        <v>34</v>
      </c>
      <c r="B21" s="83">
        <f>SUM(B18:B20)</f>
        <v>93</v>
      </c>
      <c r="C21" s="83">
        <f>SUM(C18:C20)</f>
        <v>7602.980198019803</v>
      </c>
      <c r="D21" s="83">
        <f>SUM(D18:D20)</f>
        <v>28473.160841584166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>
        <f aca="true" t="shared" si="3" ref="W21:AB21">SUM(W18:W20)</f>
        <v>2369</v>
      </c>
      <c r="X21" s="83">
        <f t="shared" si="3"/>
        <v>73524</v>
      </c>
      <c r="Y21" s="83">
        <f t="shared" si="3"/>
        <v>157341.36</v>
      </c>
      <c r="Z21" s="83">
        <f t="shared" si="3"/>
        <v>209</v>
      </c>
      <c r="AA21" s="83">
        <f t="shared" si="3"/>
        <v>8569</v>
      </c>
      <c r="AB21" s="83">
        <f t="shared" si="3"/>
        <v>32090.905000000002</v>
      </c>
      <c r="AC21" s="83">
        <f t="shared" si="1"/>
        <v>2671</v>
      </c>
      <c r="AD21" s="83">
        <f t="shared" si="2"/>
        <v>89695.9801980198</v>
      </c>
      <c r="AE21" s="83">
        <f t="shared" si="2"/>
        <v>217905.42584158416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</row>
    <row r="22" spans="1:70" ht="12.75">
      <c r="A22" s="73"/>
      <c r="B22" s="84"/>
      <c r="C22" s="85"/>
      <c r="D22" s="84"/>
      <c r="E22" s="84"/>
      <c r="F22" s="85"/>
      <c r="G22" s="84"/>
      <c r="H22" s="84"/>
      <c r="I22" s="85"/>
      <c r="J22" s="84"/>
      <c r="K22" s="84"/>
      <c r="L22" s="85"/>
      <c r="M22" s="84"/>
      <c r="N22" s="84"/>
      <c r="O22" s="85"/>
      <c r="P22" s="84"/>
      <c r="Q22" s="84"/>
      <c r="R22" s="85"/>
      <c r="S22" s="84"/>
      <c r="T22" s="84"/>
      <c r="U22" s="85"/>
      <c r="V22" s="84"/>
      <c r="W22" s="85"/>
      <c r="X22" s="84"/>
      <c r="Y22" s="85"/>
      <c r="Z22" s="84"/>
      <c r="AA22" s="85"/>
      <c r="AB22" s="84"/>
      <c r="AC22" s="84"/>
      <c r="AD22" s="85"/>
      <c r="AE22" s="84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</row>
    <row r="23" spans="1:70" ht="12.75">
      <c r="A23" s="101" t="s">
        <v>35</v>
      </c>
      <c r="B23" s="86">
        <v>293</v>
      </c>
      <c r="C23" s="83"/>
      <c r="D23" s="88">
        <v>105480</v>
      </c>
      <c r="E23" s="86">
        <v>1102</v>
      </c>
      <c r="F23" s="83"/>
      <c r="G23" s="88">
        <v>13224</v>
      </c>
      <c r="H23" s="86"/>
      <c r="I23" s="83"/>
      <c r="J23" s="88"/>
      <c r="K23" s="86"/>
      <c r="L23" s="83"/>
      <c r="M23" s="88"/>
      <c r="N23" s="86"/>
      <c r="O23" s="83"/>
      <c r="P23" s="88"/>
      <c r="Q23" s="86"/>
      <c r="R23" s="83"/>
      <c r="S23" s="88"/>
      <c r="T23" s="86"/>
      <c r="U23" s="83"/>
      <c r="V23" s="88"/>
      <c r="W23" s="83">
        <v>6524</v>
      </c>
      <c r="X23" s="88"/>
      <c r="Y23" s="83">
        <v>587160</v>
      </c>
      <c r="Z23" s="86"/>
      <c r="AA23" s="83"/>
      <c r="AB23" s="90"/>
      <c r="AC23" s="86">
        <f t="shared" si="1"/>
        <v>7919</v>
      </c>
      <c r="AD23" s="83"/>
      <c r="AE23" s="83">
        <f>SUM(AB23,Y23,V23,S23,P23,M23,J23,G23,D23)</f>
        <v>705864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1:70" ht="12.75">
      <c r="A24" s="73"/>
      <c r="B24" s="91"/>
      <c r="C24" s="84"/>
      <c r="D24" s="85"/>
      <c r="E24" s="91"/>
      <c r="F24" s="84"/>
      <c r="G24" s="85"/>
      <c r="H24" s="91"/>
      <c r="I24" s="84"/>
      <c r="J24" s="85"/>
      <c r="K24" s="91"/>
      <c r="L24" s="84"/>
      <c r="M24" s="85"/>
      <c r="N24" s="91"/>
      <c r="O24" s="84"/>
      <c r="P24" s="85"/>
      <c r="Q24" s="91"/>
      <c r="R24" s="84"/>
      <c r="S24" s="85"/>
      <c r="T24" s="91"/>
      <c r="U24" s="84"/>
      <c r="V24" s="85"/>
      <c r="W24" s="84"/>
      <c r="X24" s="85"/>
      <c r="Y24" s="84"/>
      <c r="Z24" s="91"/>
      <c r="AA24" s="84"/>
      <c r="AB24" s="92"/>
      <c r="AC24" s="91"/>
      <c r="AD24" s="84"/>
      <c r="AE24" s="84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</row>
    <row r="25" spans="1:70" ht="12.75">
      <c r="A25" s="101" t="s">
        <v>36</v>
      </c>
      <c r="B25" s="86">
        <v>1925</v>
      </c>
      <c r="C25" s="83">
        <v>188650</v>
      </c>
      <c r="D25" s="88"/>
      <c r="E25" s="86">
        <v>377</v>
      </c>
      <c r="F25" s="83">
        <v>9048</v>
      </c>
      <c r="G25" s="88"/>
      <c r="H25" s="86"/>
      <c r="I25" s="83"/>
      <c r="J25" s="88"/>
      <c r="K25" s="86"/>
      <c r="L25" s="83"/>
      <c r="M25" s="88"/>
      <c r="N25" s="86"/>
      <c r="O25" s="83"/>
      <c r="P25" s="88"/>
      <c r="Q25" s="86"/>
      <c r="R25" s="83"/>
      <c r="S25" s="88"/>
      <c r="T25" s="86"/>
      <c r="U25" s="83"/>
      <c r="V25" s="88"/>
      <c r="W25" s="83">
        <v>2796</v>
      </c>
      <c r="X25" s="88">
        <v>148815</v>
      </c>
      <c r="Y25" s="83"/>
      <c r="Z25" s="86"/>
      <c r="AA25" s="83"/>
      <c r="AB25" s="90"/>
      <c r="AC25" s="86">
        <f t="shared" si="1"/>
        <v>5098</v>
      </c>
      <c r="AD25" s="83">
        <f>SUM(AA25,X25,U25,R25,O25,L25,I25,F25,C25)</f>
        <v>346513</v>
      </c>
      <c r="AE25" s="83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</row>
    <row r="26" spans="1:70" ht="12.75">
      <c r="A26" s="73"/>
      <c r="B26" s="91"/>
      <c r="C26" s="84"/>
      <c r="D26" s="85"/>
      <c r="E26" s="91"/>
      <c r="F26" s="84"/>
      <c r="G26" s="85"/>
      <c r="H26" s="91"/>
      <c r="I26" s="84"/>
      <c r="J26" s="85"/>
      <c r="K26" s="91"/>
      <c r="L26" s="84"/>
      <c r="M26" s="85"/>
      <c r="N26" s="91"/>
      <c r="O26" s="84"/>
      <c r="P26" s="85"/>
      <c r="Q26" s="91"/>
      <c r="R26" s="84"/>
      <c r="S26" s="85"/>
      <c r="T26" s="91"/>
      <c r="U26" s="84"/>
      <c r="V26" s="85"/>
      <c r="W26" s="84"/>
      <c r="X26" s="85"/>
      <c r="Y26" s="84"/>
      <c r="Z26" s="91"/>
      <c r="AA26" s="84"/>
      <c r="AB26" s="92"/>
      <c r="AC26" s="91"/>
      <c r="AD26" s="84"/>
      <c r="AE26" s="84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</row>
    <row r="27" spans="1:70" ht="12.75">
      <c r="A27" s="73" t="s">
        <v>37</v>
      </c>
      <c r="B27" s="91">
        <v>486</v>
      </c>
      <c r="C27" s="84"/>
      <c r="D27" s="85"/>
      <c r="E27" s="91">
        <v>544</v>
      </c>
      <c r="F27" s="84"/>
      <c r="G27" s="85"/>
      <c r="H27" s="91">
        <v>0</v>
      </c>
      <c r="I27" s="84"/>
      <c r="J27" s="85"/>
      <c r="K27" s="91">
        <v>0</v>
      </c>
      <c r="L27" s="84"/>
      <c r="M27" s="85"/>
      <c r="N27" s="91">
        <v>550</v>
      </c>
      <c r="O27" s="84"/>
      <c r="P27" s="85"/>
      <c r="Q27" s="91"/>
      <c r="R27" s="84"/>
      <c r="S27" s="85"/>
      <c r="T27" s="91"/>
      <c r="U27" s="84"/>
      <c r="V27" s="85"/>
      <c r="W27" s="84">
        <v>13240</v>
      </c>
      <c r="X27" s="85"/>
      <c r="Y27" s="84"/>
      <c r="Z27" s="91"/>
      <c r="AA27" s="84"/>
      <c r="AB27" s="92"/>
      <c r="AC27" s="91">
        <f t="shared" si="1"/>
        <v>14820</v>
      </c>
      <c r="AD27" s="84"/>
      <c r="AE27" s="84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</row>
    <row r="28" spans="1:70" ht="12.75">
      <c r="A28" s="73" t="s">
        <v>38</v>
      </c>
      <c r="B28" s="91">
        <v>538</v>
      </c>
      <c r="C28" s="84"/>
      <c r="D28" s="85"/>
      <c r="E28" s="91">
        <v>0</v>
      </c>
      <c r="F28" s="84"/>
      <c r="G28" s="85"/>
      <c r="H28" s="91">
        <v>523</v>
      </c>
      <c r="I28" s="84"/>
      <c r="J28" s="85"/>
      <c r="K28" s="91">
        <v>0</v>
      </c>
      <c r="L28" s="84"/>
      <c r="M28" s="85"/>
      <c r="N28" s="91">
        <v>0</v>
      </c>
      <c r="O28" s="84"/>
      <c r="P28" s="85"/>
      <c r="Q28" s="91"/>
      <c r="R28" s="84"/>
      <c r="S28" s="85"/>
      <c r="T28" s="91"/>
      <c r="U28" s="84"/>
      <c r="V28" s="85"/>
      <c r="W28" s="84">
        <v>3847</v>
      </c>
      <c r="X28" s="85"/>
      <c r="Y28" s="84"/>
      <c r="Z28" s="91"/>
      <c r="AA28" s="84"/>
      <c r="AB28" s="92"/>
      <c r="AC28" s="91">
        <f t="shared" si="1"/>
        <v>4908</v>
      </c>
      <c r="AD28" s="84"/>
      <c r="AE28" s="84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</row>
    <row r="29" spans="1:70" ht="12.75">
      <c r="A29" s="73" t="s">
        <v>39</v>
      </c>
      <c r="B29" s="91">
        <v>494</v>
      </c>
      <c r="C29" s="84"/>
      <c r="D29" s="85"/>
      <c r="E29" s="91">
        <v>224</v>
      </c>
      <c r="F29" s="84"/>
      <c r="G29" s="85"/>
      <c r="H29" s="91">
        <v>0</v>
      </c>
      <c r="I29" s="84"/>
      <c r="J29" s="85"/>
      <c r="K29" s="91">
        <v>15</v>
      </c>
      <c r="L29" s="84"/>
      <c r="M29" s="85"/>
      <c r="N29" s="91">
        <v>0</v>
      </c>
      <c r="O29" s="84"/>
      <c r="P29" s="85"/>
      <c r="Q29" s="91"/>
      <c r="R29" s="84"/>
      <c r="S29" s="85"/>
      <c r="T29" s="91"/>
      <c r="U29" s="84"/>
      <c r="V29" s="85"/>
      <c r="W29" s="84">
        <v>4804</v>
      </c>
      <c r="X29" s="85"/>
      <c r="Y29" s="84"/>
      <c r="Z29" s="91"/>
      <c r="AA29" s="84"/>
      <c r="AB29" s="92"/>
      <c r="AC29" s="91">
        <f t="shared" si="1"/>
        <v>5537</v>
      </c>
      <c r="AD29" s="84"/>
      <c r="AE29" s="84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</row>
    <row r="30" spans="1:70" ht="12.75">
      <c r="A30" s="101" t="s">
        <v>40</v>
      </c>
      <c r="B30" s="83">
        <f>SUM(B27:B29)</f>
        <v>1518</v>
      </c>
      <c r="C30" s="83"/>
      <c r="D30" s="83"/>
      <c r="E30" s="83">
        <f>SUM(E27:E29)</f>
        <v>768</v>
      </c>
      <c r="F30" s="83"/>
      <c r="G30" s="83"/>
      <c r="H30" s="83">
        <v>523</v>
      </c>
      <c r="I30" s="83"/>
      <c r="J30" s="83"/>
      <c r="K30" s="83">
        <v>15</v>
      </c>
      <c r="L30" s="83"/>
      <c r="M30" s="83"/>
      <c r="N30" s="83">
        <v>550</v>
      </c>
      <c r="O30" s="83"/>
      <c r="P30" s="83"/>
      <c r="Q30" s="83"/>
      <c r="R30" s="83"/>
      <c r="S30" s="83"/>
      <c r="T30" s="83"/>
      <c r="U30" s="83"/>
      <c r="V30" s="83"/>
      <c r="W30" s="83">
        <f>SUM(W27:W29)</f>
        <v>21891</v>
      </c>
      <c r="X30" s="83"/>
      <c r="Y30" s="83"/>
      <c r="Z30" s="83"/>
      <c r="AA30" s="83"/>
      <c r="AB30" s="83"/>
      <c r="AC30" s="83">
        <f t="shared" si="1"/>
        <v>25265</v>
      </c>
      <c r="AD30" s="83"/>
      <c r="AE30" s="83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</row>
    <row r="31" spans="1:70" ht="12.75">
      <c r="A31" s="73"/>
      <c r="B31" s="84"/>
      <c r="C31" s="85"/>
      <c r="D31" s="84"/>
      <c r="E31" s="84"/>
      <c r="F31" s="85"/>
      <c r="G31" s="84"/>
      <c r="H31" s="84"/>
      <c r="I31" s="85"/>
      <c r="J31" s="84"/>
      <c r="K31" s="84"/>
      <c r="L31" s="85"/>
      <c r="M31" s="84"/>
      <c r="N31" s="84"/>
      <c r="O31" s="85"/>
      <c r="P31" s="84"/>
      <c r="Q31" s="84"/>
      <c r="R31" s="85"/>
      <c r="S31" s="84"/>
      <c r="T31" s="84"/>
      <c r="U31" s="85"/>
      <c r="V31" s="84"/>
      <c r="W31" s="85"/>
      <c r="X31" s="84"/>
      <c r="Y31" s="85"/>
      <c r="Z31" s="84"/>
      <c r="AA31" s="85"/>
      <c r="AB31" s="84"/>
      <c r="AC31" s="84"/>
      <c r="AD31" s="85"/>
      <c r="AE31" s="84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</row>
    <row r="32" spans="1:70" ht="12.75">
      <c r="A32" s="73" t="s">
        <v>41</v>
      </c>
      <c r="B32" s="91">
        <v>64</v>
      </c>
      <c r="C32" s="84"/>
      <c r="D32" s="85"/>
      <c r="E32" s="91">
        <v>182</v>
      </c>
      <c r="F32" s="84"/>
      <c r="G32" s="85"/>
      <c r="H32" s="91">
        <v>15</v>
      </c>
      <c r="I32" s="84"/>
      <c r="J32" s="85"/>
      <c r="K32" s="91">
        <v>0</v>
      </c>
      <c r="L32" s="84"/>
      <c r="M32" s="85"/>
      <c r="N32" s="91">
        <v>90</v>
      </c>
      <c r="O32" s="84"/>
      <c r="P32" s="85"/>
      <c r="Q32" s="91"/>
      <c r="R32" s="84"/>
      <c r="S32" s="85"/>
      <c r="T32" s="91">
        <v>0</v>
      </c>
      <c r="U32" s="84"/>
      <c r="V32" s="85"/>
      <c r="W32" s="84">
        <v>7939</v>
      </c>
      <c r="X32" s="85"/>
      <c r="Y32" s="84"/>
      <c r="Z32" s="91"/>
      <c r="AA32" s="84"/>
      <c r="AB32" s="92"/>
      <c r="AC32" s="91">
        <f t="shared" si="1"/>
        <v>8290</v>
      </c>
      <c r="AD32" s="84"/>
      <c r="AE32" s="84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</row>
    <row r="33" spans="1:70" ht="12.75">
      <c r="A33" s="73" t="s">
        <v>42</v>
      </c>
      <c r="B33" s="91">
        <v>122</v>
      </c>
      <c r="C33" s="84"/>
      <c r="D33" s="85"/>
      <c r="E33" s="91">
        <v>73</v>
      </c>
      <c r="F33" s="84"/>
      <c r="G33" s="85"/>
      <c r="H33" s="91">
        <v>0</v>
      </c>
      <c r="I33" s="84"/>
      <c r="J33" s="85"/>
      <c r="K33" s="91">
        <v>150</v>
      </c>
      <c r="L33" s="84"/>
      <c r="M33" s="85"/>
      <c r="N33" s="91">
        <v>197</v>
      </c>
      <c r="O33" s="84"/>
      <c r="P33" s="85"/>
      <c r="Q33" s="91"/>
      <c r="R33" s="84"/>
      <c r="S33" s="85"/>
      <c r="T33" s="91">
        <v>395</v>
      </c>
      <c r="U33" s="84"/>
      <c r="V33" s="85"/>
      <c r="W33" s="84">
        <v>9745</v>
      </c>
      <c r="X33" s="85"/>
      <c r="Y33" s="84"/>
      <c r="Z33" s="91"/>
      <c r="AA33" s="84"/>
      <c r="AB33" s="92"/>
      <c r="AC33" s="91">
        <f t="shared" si="1"/>
        <v>10682</v>
      </c>
      <c r="AD33" s="84"/>
      <c r="AE33" s="84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</row>
    <row r="34" spans="1:70" ht="12.75">
      <c r="A34" s="73" t="s">
        <v>43</v>
      </c>
      <c r="B34" s="91">
        <v>218</v>
      </c>
      <c r="C34" s="84"/>
      <c r="D34" s="85"/>
      <c r="E34" s="91">
        <v>96</v>
      </c>
      <c r="F34" s="84"/>
      <c r="G34" s="85"/>
      <c r="H34" s="91">
        <v>0</v>
      </c>
      <c r="I34" s="84"/>
      <c r="J34" s="85"/>
      <c r="K34" s="91">
        <v>98</v>
      </c>
      <c r="L34" s="84"/>
      <c r="M34" s="85"/>
      <c r="N34" s="91">
        <v>279</v>
      </c>
      <c r="O34" s="84"/>
      <c r="P34" s="85"/>
      <c r="Q34" s="91"/>
      <c r="R34" s="84"/>
      <c r="S34" s="85"/>
      <c r="T34" s="91">
        <v>6</v>
      </c>
      <c r="U34" s="84"/>
      <c r="V34" s="85"/>
      <c r="W34" s="84">
        <v>4312</v>
      </c>
      <c r="X34" s="85"/>
      <c r="Y34" s="84"/>
      <c r="Z34" s="91"/>
      <c r="AA34" s="84"/>
      <c r="AB34" s="92"/>
      <c r="AC34" s="91">
        <f t="shared" si="1"/>
        <v>5009</v>
      </c>
      <c r="AD34" s="84"/>
      <c r="AE34" s="84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</row>
    <row r="35" spans="1:70" ht="12.75">
      <c r="A35" s="73" t="s">
        <v>44</v>
      </c>
      <c r="B35" s="91">
        <v>2</v>
      </c>
      <c r="C35" s="84"/>
      <c r="D35" s="85"/>
      <c r="E35" s="91">
        <v>0</v>
      </c>
      <c r="F35" s="84"/>
      <c r="G35" s="85"/>
      <c r="H35" s="91">
        <v>298</v>
      </c>
      <c r="I35" s="84"/>
      <c r="J35" s="85"/>
      <c r="K35" s="91">
        <v>4</v>
      </c>
      <c r="L35" s="84"/>
      <c r="M35" s="85"/>
      <c r="N35" s="91">
        <v>0</v>
      </c>
      <c r="O35" s="84"/>
      <c r="P35" s="85"/>
      <c r="Q35" s="91"/>
      <c r="R35" s="84"/>
      <c r="S35" s="85"/>
      <c r="T35" s="91">
        <v>0</v>
      </c>
      <c r="U35" s="84"/>
      <c r="V35" s="85"/>
      <c r="W35" s="84">
        <v>2422</v>
      </c>
      <c r="X35" s="85"/>
      <c r="Y35" s="84"/>
      <c r="Z35" s="91"/>
      <c r="AA35" s="84"/>
      <c r="AB35" s="92"/>
      <c r="AC35" s="91">
        <f t="shared" si="1"/>
        <v>2726</v>
      </c>
      <c r="AD35" s="84"/>
      <c r="AE35" s="84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</row>
    <row r="36" spans="1:70" ht="12.75">
      <c r="A36" s="101" t="s">
        <v>45</v>
      </c>
      <c r="B36" s="83">
        <f>SUM(B32:B35)</f>
        <v>406</v>
      </c>
      <c r="C36" s="83"/>
      <c r="D36" s="83"/>
      <c r="E36" s="83">
        <f>SUM(E32:E35)</f>
        <v>351</v>
      </c>
      <c r="F36" s="83"/>
      <c r="G36" s="83"/>
      <c r="H36" s="83">
        <f>SUM(H32:H35)</f>
        <v>313</v>
      </c>
      <c r="I36" s="83"/>
      <c r="J36" s="83"/>
      <c r="K36" s="83">
        <f>SUM(K32:K35)</f>
        <v>252</v>
      </c>
      <c r="L36" s="83"/>
      <c r="M36" s="83"/>
      <c r="N36" s="83">
        <f>SUM(N32:N35)</f>
        <v>566</v>
      </c>
      <c r="O36" s="83"/>
      <c r="P36" s="83"/>
      <c r="Q36" s="83"/>
      <c r="R36" s="83"/>
      <c r="S36" s="83"/>
      <c r="T36" s="83">
        <f>SUM(T32:T35)</f>
        <v>401</v>
      </c>
      <c r="U36" s="83"/>
      <c r="V36" s="83"/>
      <c r="W36" s="83">
        <f>SUM(W32:W35)</f>
        <v>24418</v>
      </c>
      <c r="X36" s="83"/>
      <c r="Y36" s="83"/>
      <c r="Z36" s="83"/>
      <c r="AA36" s="83"/>
      <c r="AB36" s="83"/>
      <c r="AC36" s="83">
        <f t="shared" si="1"/>
        <v>26707</v>
      </c>
      <c r="AD36" s="83"/>
      <c r="AE36" s="83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</row>
    <row r="37" spans="1:70" ht="12.75">
      <c r="A37" s="73"/>
      <c r="B37" s="84"/>
      <c r="C37" s="85"/>
      <c r="D37" s="84"/>
      <c r="E37" s="84"/>
      <c r="F37" s="85"/>
      <c r="G37" s="84"/>
      <c r="H37" s="84"/>
      <c r="I37" s="85"/>
      <c r="J37" s="84"/>
      <c r="K37" s="84"/>
      <c r="L37" s="85"/>
      <c r="M37" s="84"/>
      <c r="N37" s="84"/>
      <c r="O37" s="85"/>
      <c r="P37" s="84"/>
      <c r="Q37" s="84"/>
      <c r="R37" s="85"/>
      <c r="S37" s="84"/>
      <c r="T37" s="84"/>
      <c r="U37" s="85"/>
      <c r="V37" s="84"/>
      <c r="W37" s="85"/>
      <c r="X37" s="84"/>
      <c r="Y37" s="85"/>
      <c r="Z37" s="84"/>
      <c r="AA37" s="85"/>
      <c r="AB37" s="84"/>
      <c r="AC37" s="84"/>
      <c r="AD37" s="85"/>
      <c r="AE37" s="84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</row>
    <row r="38" spans="1:70" ht="12.75">
      <c r="A38" s="101" t="s">
        <v>46</v>
      </c>
      <c r="B38" s="86"/>
      <c r="C38" s="83"/>
      <c r="D38" s="88"/>
      <c r="E38" s="86"/>
      <c r="F38" s="83"/>
      <c r="G38" s="88"/>
      <c r="H38" s="86"/>
      <c r="I38" s="83"/>
      <c r="J38" s="88"/>
      <c r="K38" s="86"/>
      <c r="L38" s="83"/>
      <c r="M38" s="88"/>
      <c r="N38" s="86"/>
      <c r="O38" s="83"/>
      <c r="P38" s="88"/>
      <c r="Q38" s="86"/>
      <c r="R38" s="83"/>
      <c r="S38" s="88"/>
      <c r="T38" s="86"/>
      <c r="U38" s="83"/>
      <c r="V38" s="88"/>
      <c r="W38" s="83"/>
      <c r="X38" s="88"/>
      <c r="Y38" s="83"/>
      <c r="Z38" s="86">
        <v>11600</v>
      </c>
      <c r="AA38" s="83">
        <v>147492</v>
      </c>
      <c r="AB38" s="90">
        <v>29326</v>
      </c>
      <c r="AC38" s="86">
        <f t="shared" si="1"/>
        <v>11600</v>
      </c>
      <c r="AD38" s="83">
        <f>SUM(AA38,X38,U38,R38,O38,L38,I38,F38,C38)</f>
        <v>147492</v>
      </c>
      <c r="AE38" s="83">
        <f>SUM(AB38,Y38,V38,S38,P38,M38,J38,G38,D38)</f>
        <v>29326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</row>
    <row r="39" spans="1:70" ht="12.75">
      <c r="A39" s="73"/>
      <c r="B39" s="91"/>
      <c r="C39" s="84"/>
      <c r="D39" s="85"/>
      <c r="E39" s="91"/>
      <c r="F39" s="84"/>
      <c r="G39" s="85"/>
      <c r="H39" s="91"/>
      <c r="I39" s="84"/>
      <c r="J39" s="85"/>
      <c r="K39" s="91"/>
      <c r="L39" s="84"/>
      <c r="M39" s="85"/>
      <c r="N39" s="91"/>
      <c r="O39" s="84"/>
      <c r="P39" s="85"/>
      <c r="Q39" s="91"/>
      <c r="R39" s="84"/>
      <c r="S39" s="85"/>
      <c r="T39" s="91"/>
      <c r="U39" s="84"/>
      <c r="V39" s="85"/>
      <c r="W39" s="84"/>
      <c r="X39" s="85"/>
      <c r="Y39" s="84"/>
      <c r="Z39" s="91"/>
      <c r="AA39" s="84"/>
      <c r="AB39" s="92"/>
      <c r="AC39" s="91"/>
      <c r="AD39" s="84"/>
      <c r="AE39" s="84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</row>
    <row r="40" spans="1:70" ht="12.75">
      <c r="A40" s="73" t="s">
        <v>86</v>
      </c>
      <c r="B40" s="91">
        <v>126</v>
      </c>
      <c r="C40" s="91"/>
      <c r="D40" s="91"/>
      <c r="E40" s="91">
        <v>24</v>
      </c>
      <c r="F40" s="91"/>
      <c r="G40" s="91"/>
      <c r="H40" s="91">
        <v>416</v>
      </c>
      <c r="I40" s="91"/>
      <c r="J40" s="91"/>
      <c r="K40" s="91">
        <v>112</v>
      </c>
      <c r="L40" s="91"/>
      <c r="M40" s="91"/>
      <c r="N40" s="91"/>
      <c r="O40" s="91"/>
      <c r="P40" s="91"/>
      <c r="Q40" s="91"/>
      <c r="R40" s="91"/>
      <c r="S40" s="91"/>
      <c r="T40" s="91">
        <v>100</v>
      </c>
      <c r="U40" s="91"/>
      <c r="V40" s="91"/>
      <c r="W40" s="91">
        <v>894</v>
      </c>
      <c r="X40" s="91"/>
      <c r="Y40" s="91"/>
      <c r="Z40" s="91"/>
      <c r="AA40" s="91"/>
      <c r="AB40" s="91"/>
      <c r="AC40" s="91">
        <f>SUM(B40,E40,H40,K40,N40,Q40,T40,W40,Z40)</f>
        <v>1672</v>
      </c>
      <c r="AD40" s="91"/>
      <c r="AE40" s="84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</row>
    <row r="41" spans="1:70" ht="12.75">
      <c r="A41" s="73" t="s">
        <v>47</v>
      </c>
      <c r="B41" s="91">
        <v>339</v>
      </c>
      <c r="C41" s="91"/>
      <c r="D41" s="91"/>
      <c r="E41" s="91">
        <v>1282</v>
      </c>
      <c r="F41" s="91"/>
      <c r="G41" s="91"/>
      <c r="H41" s="91"/>
      <c r="I41" s="91"/>
      <c r="J41" s="91"/>
      <c r="K41" s="91">
        <v>7</v>
      </c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>
        <v>4026</v>
      </c>
      <c r="X41" s="91"/>
      <c r="Y41" s="91"/>
      <c r="Z41" s="91">
        <v>18</v>
      </c>
      <c r="AA41" s="91"/>
      <c r="AB41" s="91"/>
      <c r="AC41" s="91">
        <f aca="true" t="shared" si="4" ref="AC41:AC48">SUM(B41,E41,H41,K41,N41,Q41,T41,W41,Z41)</f>
        <v>5672</v>
      </c>
      <c r="AD41" s="91"/>
      <c r="AE41" s="84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</row>
    <row r="42" spans="1:70" ht="12.75">
      <c r="A42" s="73" t="s">
        <v>48</v>
      </c>
      <c r="B42" s="91">
        <v>207</v>
      </c>
      <c r="C42" s="91"/>
      <c r="D42" s="91"/>
      <c r="E42" s="91">
        <v>800</v>
      </c>
      <c r="F42" s="91"/>
      <c r="G42" s="91"/>
      <c r="H42" s="91">
        <v>6</v>
      </c>
      <c r="I42" s="91"/>
      <c r="J42" s="91"/>
      <c r="K42" s="91"/>
      <c r="L42" s="91"/>
      <c r="M42" s="91"/>
      <c r="N42" s="91">
        <v>198</v>
      </c>
      <c r="O42" s="91"/>
      <c r="P42" s="91"/>
      <c r="Q42" s="91"/>
      <c r="R42" s="91"/>
      <c r="S42" s="91"/>
      <c r="T42" s="91">
        <v>1</v>
      </c>
      <c r="U42" s="91"/>
      <c r="V42" s="91"/>
      <c r="W42" s="91">
        <v>1578</v>
      </c>
      <c r="X42" s="91"/>
      <c r="Y42" s="91"/>
      <c r="Z42" s="91">
        <v>24</v>
      </c>
      <c r="AA42" s="91"/>
      <c r="AB42" s="91"/>
      <c r="AC42" s="91">
        <f t="shared" si="4"/>
        <v>2814</v>
      </c>
      <c r="AD42" s="91"/>
      <c r="AE42" s="84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</row>
    <row r="43" spans="1:70" ht="12.75">
      <c r="A43" s="73" t="s">
        <v>49</v>
      </c>
      <c r="B43" s="91">
        <v>347</v>
      </c>
      <c r="C43" s="91"/>
      <c r="D43" s="91"/>
      <c r="E43" s="91">
        <v>197</v>
      </c>
      <c r="F43" s="91"/>
      <c r="G43" s="91"/>
      <c r="H43" s="91"/>
      <c r="I43" s="91"/>
      <c r="J43" s="91"/>
      <c r="K43" s="91"/>
      <c r="L43" s="91"/>
      <c r="M43" s="91"/>
      <c r="N43" s="91">
        <v>15</v>
      </c>
      <c r="O43" s="91"/>
      <c r="P43" s="91"/>
      <c r="Q43" s="91"/>
      <c r="R43" s="91"/>
      <c r="S43" s="91"/>
      <c r="T43" s="91"/>
      <c r="U43" s="91"/>
      <c r="V43" s="91"/>
      <c r="W43" s="91">
        <v>1089</v>
      </c>
      <c r="X43" s="91"/>
      <c r="Y43" s="91"/>
      <c r="Z43" s="91">
        <v>26</v>
      </c>
      <c r="AA43" s="91"/>
      <c r="AB43" s="91"/>
      <c r="AC43" s="91">
        <f t="shared" si="4"/>
        <v>1674</v>
      </c>
      <c r="AD43" s="91"/>
      <c r="AE43" s="84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</row>
    <row r="44" spans="1:70" ht="12.75">
      <c r="A44" s="73" t="s">
        <v>50</v>
      </c>
      <c r="B44" s="91">
        <v>128</v>
      </c>
      <c r="C44" s="91"/>
      <c r="D44" s="91"/>
      <c r="E44" s="91">
        <v>88</v>
      </c>
      <c r="F44" s="91"/>
      <c r="G44" s="91"/>
      <c r="H44" s="91">
        <v>53</v>
      </c>
      <c r="I44" s="91"/>
      <c r="J44" s="91"/>
      <c r="K44" s="91">
        <v>129</v>
      </c>
      <c r="L44" s="91"/>
      <c r="M44" s="91"/>
      <c r="N44" s="91"/>
      <c r="O44" s="91"/>
      <c r="P44" s="91"/>
      <c r="Q44" s="91"/>
      <c r="R44" s="91"/>
      <c r="S44" s="91"/>
      <c r="T44" s="91">
        <v>85</v>
      </c>
      <c r="U44" s="91"/>
      <c r="V44" s="91"/>
      <c r="W44" s="91">
        <v>1907</v>
      </c>
      <c r="X44" s="91"/>
      <c r="Y44" s="91"/>
      <c r="Z44" s="91"/>
      <c r="AA44" s="91"/>
      <c r="AB44" s="91"/>
      <c r="AC44" s="91">
        <f t="shared" si="4"/>
        <v>2390</v>
      </c>
      <c r="AD44" s="91"/>
      <c r="AE44" s="84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</row>
    <row r="45" spans="1:70" ht="12.75">
      <c r="A45" s="73" t="s">
        <v>51</v>
      </c>
      <c r="B45" s="91">
        <v>63</v>
      </c>
      <c r="C45" s="91"/>
      <c r="D45" s="91"/>
      <c r="E45" s="91">
        <v>154</v>
      </c>
      <c r="F45" s="91"/>
      <c r="G45" s="91"/>
      <c r="H45" s="91"/>
      <c r="I45" s="91"/>
      <c r="J45" s="91"/>
      <c r="K45" s="91">
        <v>18</v>
      </c>
      <c r="L45" s="91"/>
      <c r="M45" s="91"/>
      <c r="N45" s="91"/>
      <c r="O45" s="91"/>
      <c r="P45" s="91"/>
      <c r="Q45" s="91"/>
      <c r="R45" s="91"/>
      <c r="S45" s="91"/>
      <c r="T45" s="91">
        <v>14</v>
      </c>
      <c r="U45" s="91"/>
      <c r="V45" s="91"/>
      <c r="W45" s="91">
        <v>1118</v>
      </c>
      <c r="X45" s="91"/>
      <c r="Y45" s="91"/>
      <c r="Z45" s="91"/>
      <c r="AA45" s="91"/>
      <c r="AB45" s="91"/>
      <c r="AC45" s="91">
        <f t="shared" si="4"/>
        <v>1367</v>
      </c>
      <c r="AD45" s="91"/>
      <c r="AE45" s="84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</row>
    <row r="46" spans="1:70" ht="12.75">
      <c r="A46" s="73" t="s">
        <v>52</v>
      </c>
      <c r="B46" s="91">
        <v>3508</v>
      </c>
      <c r="C46" s="91"/>
      <c r="D46" s="91"/>
      <c r="E46" s="91">
        <v>1595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>
        <v>3153</v>
      </c>
      <c r="X46" s="91"/>
      <c r="Y46" s="91"/>
      <c r="Z46" s="91">
        <v>2</v>
      </c>
      <c r="AA46" s="91"/>
      <c r="AB46" s="91"/>
      <c r="AC46" s="91">
        <f t="shared" si="4"/>
        <v>8258</v>
      </c>
      <c r="AD46" s="91"/>
      <c r="AE46" s="84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</row>
    <row r="47" spans="1:70" ht="12.75">
      <c r="A47" s="73" t="s">
        <v>53</v>
      </c>
      <c r="B47" s="91">
        <v>317</v>
      </c>
      <c r="C47" s="91"/>
      <c r="D47" s="91"/>
      <c r="E47" s="91">
        <v>1</v>
      </c>
      <c r="F47" s="91"/>
      <c r="G47" s="91"/>
      <c r="H47" s="91"/>
      <c r="I47" s="91"/>
      <c r="J47" s="91"/>
      <c r="K47" s="91">
        <v>35</v>
      </c>
      <c r="L47" s="91"/>
      <c r="M47" s="91"/>
      <c r="N47" s="91"/>
      <c r="O47" s="91"/>
      <c r="P47" s="91"/>
      <c r="Q47" s="91"/>
      <c r="R47" s="91"/>
      <c r="S47" s="91"/>
      <c r="T47" s="91">
        <v>43</v>
      </c>
      <c r="U47" s="91"/>
      <c r="V47" s="91"/>
      <c r="W47" s="91">
        <v>169</v>
      </c>
      <c r="X47" s="91"/>
      <c r="Y47" s="91"/>
      <c r="Z47" s="91">
        <v>1</v>
      </c>
      <c r="AA47" s="91"/>
      <c r="AB47" s="91"/>
      <c r="AC47" s="91">
        <f t="shared" si="4"/>
        <v>566</v>
      </c>
      <c r="AD47" s="91"/>
      <c r="AE47" s="84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</row>
    <row r="48" spans="1:70" ht="12.75">
      <c r="A48" s="73" t="s">
        <v>54</v>
      </c>
      <c r="B48" s="91">
        <v>98</v>
      </c>
      <c r="C48" s="91"/>
      <c r="D48" s="91"/>
      <c r="E48" s="91">
        <v>171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>
        <v>1035</v>
      </c>
      <c r="X48" s="91"/>
      <c r="Y48" s="91"/>
      <c r="Z48" s="91">
        <v>26</v>
      </c>
      <c r="AA48" s="91"/>
      <c r="AB48" s="91"/>
      <c r="AC48" s="91">
        <f t="shared" si="4"/>
        <v>1330</v>
      </c>
      <c r="AD48" s="91"/>
      <c r="AE48" s="84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</row>
    <row r="49" spans="1:70" ht="12.75">
      <c r="A49" s="101" t="s">
        <v>55</v>
      </c>
      <c r="B49" s="83">
        <f>SUM(B40:B48)</f>
        <v>5133</v>
      </c>
      <c r="C49" s="83"/>
      <c r="D49" s="83"/>
      <c r="E49" s="83">
        <f>SUM(E40:E48)</f>
        <v>4312</v>
      </c>
      <c r="F49" s="83"/>
      <c r="G49" s="83"/>
      <c r="H49" s="83">
        <f>SUM(H40:H48)</f>
        <v>475</v>
      </c>
      <c r="I49" s="83"/>
      <c r="J49" s="83"/>
      <c r="K49" s="83">
        <f>SUM(K40:K48)</f>
        <v>301</v>
      </c>
      <c r="L49" s="83"/>
      <c r="M49" s="83"/>
      <c r="N49" s="83">
        <f>SUM(N40:N48)</f>
        <v>213</v>
      </c>
      <c r="O49" s="83"/>
      <c r="P49" s="83"/>
      <c r="Q49" s="83"/>
      <c r="R49" s="83"/>
      <c r="S49" s="83"/>
      <c r="T49" s="83">
        <f>SUM(T40:T48)</f>
        <v>243</v>
      </c>
      <c r="U49" s="83"/>
      <c r="V49" s="83"/>
      <c r="W49" s="83">
        <f>SUM(W40:W48)</f>
        <v>14969</v>
      </c>
      <c r="X49" s="83"/>
      <c r="Y49" s="83"/>
      <c r="Z49" s="83">
        <f>SUM(Z40:Z48)</f>
        <v>97</v>
      </c>
      <c r="AA49" s="83"/>
      <c r="AB49" s="83"/>
      <c r="AC49" s="83">
        <f t="shared" si="1"/>
        <v>25743</v>
      </c>
      <c r="AD49" s="83"/>
      <c r="AE49" s="83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</row>
    <row r="50" spans="1:70" ht="12.75">
      <c r="A50" s="73"/>
      <c r="B50" s="84"/>
      <c r="C50" s="85"/>
      <c r="D50" s="84"/>
      <c r="E50" s="84"/>
      <c r="F50" s="85"/>
      <c r="G50" s="84"/>
      <c r="H50" s="84"/>
      <c r="I50" s="85"/>
      <c r="J50" s="84"/>
      <c r="K50" s="84"/>
      <c r="L50" s="85"/>
      <c r="M50" s="84"/>
      <c r="N50" s="84"/>
      <c r="O50" s="85"/>
      <c r="P50" s="84"/>
      <c r="Q50" s="84"/>
      <c r="R50" s="85"/>
      <c r="S50" s="84"/>
      <c r="T50" s="84"/>
      <c r="U50" s="85"/>
      <c r="V50" s="84"/>
      <c r="W50" s="85"/>
      <c r="X50" s="84"/>
      <c r="Y50" s="85"/>
      <c r="Z50" s="84"/>
      <c r="AA50" s="85"/>
      <c r="AB50" s="84"/>
      <c r="AC50" s="84"/>
      <c r="AD50" s="85"/>
      <c r="AE50" s="84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</row>
    <row r="51" spans="1:70" ht="12.75">
      <c r="A51" s="101" t="s">
        <v>56</v>
      </c>
      <c r="B51" s="86">
        <v>1027</v>
      </c>
      <c r="C51" s="83"/>
      <c r="D51" s="88"/>
      <c r="E51" s="86">
        <v>45</v>
      </c>
      <c r="F51" s="83"/>
      <c r="G51" s="88"/>
      <c r="H51" s="86"/>
      <c r="I51" s="83"/>
      <c r="J51" s="88"/>
      <c r="K51" s="86">
        <v>1716</v>
      </c>
      <c r="L51" s="83"/>
      <c r="M51" s="88"/>
      <c r="N51" s="86"/>
      <c r="O51" s="83"/>
      <c r="P51" s="88"/>
      <c r="Q51" s="86"/>
      <c r="R51" s="83"/>
      <c r="S51" s="88"/>
      <c r="T51" s="86">
        <v>253</v>
      </c>
      <c r="U51" s="83"/>
      <c r="V51" s="88"/>
      <c r="W51" s="83">
        <v>2452</v>
      </c>
      <c r="X51" s="88"/>
      <c r="Y51" s="83"/>
      <c r="Z51" s="86">
        <v>0</v>
      </c>
      <c r="AA51" s="83"/>
      <c r="AB51" s="90"/>
      <c r="AC51" s="86">
        <f t="shared" si="1"/>
        <v>5493</v>
      </c>
      <c r="AD51" s="83"/>
      <c r="AE51" s="83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</row>
    <row r="52" spans="1:70" ht="12.75">
      <c r="A52" s="73"/>
      <c r="B52" s="91"/>
      <c r="C52" s="84"/>
      <c r="D52" s="85"/>
      <c r="E52" s="91"/>
      <c r="F52" s="84"/>
      <c r="G52" s="85"/>
      <c r="H52" s="91"/>
      <c r="I52" s="84"/>
      <c r="J52" s="85"/>
      <c r="K52" s="91"/>
      <c r="L52" s="84"/>
      <c r="M52" s="85"/>
      <c r="N52" s="91"/>
      <c r="O52" s="84"/>
      <c r="P52" s="85"/>
      <c r="Q52" s="91"/>
      <c r="R52" s="84"/>
      <c r="S52" s="85"/>
      <c r="T52" s="91"/>
      <c r="U52" s="84"/>
      <c r="V52" s="85"/>
      <c r="W52" s="84"/>
      <c r="X52" s="85"/>
      <c r="Y52" s="84"/>
      <c r="Z52" s="91"/>
      <c r="AA52" s="84"/>
      <c r="AB52" s="92"/>
      <c r="AC52" s="91"/>
      <c r="AD52" s="84"/>
      <c r="AE52" s="84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</row>
    <row r="53" spans="1:70" ht="12.75">
      <c r="A53" s="73" t="s">
        <v>57</v>
      </c>
      <c r="B53" s="91">
        <v>600</v>
      </c>
      <c r="C53" s="84">
        <v>42000</v>
      </c>
      <c r="D53" s="85">
        <v>180000</v>
      </c>
      <c r="E53" s="91">
        <v>0</v>
      </c>
      <c r="F53" s="84">
        <v>0</v>
      </c>
      <c r="G53" s="85">
        <v>0</v>
      </c>
      <c r="H53" s="91">
        <v>50</v>
      </c>
      <c r="I53" s="84">
        <v>2500</v>
      </c>
      <c r="J53" s="85">
        <v>31250</v>
      </c>
      <c r="K53" s="91">
        <v>40</v>
      </c>
      <c r="L53" s="84">
        <v>1600</v>
      </c>
      <c r="M53" s="85">
        <v>12000</v>
      </c>
      <c r="N53" s="91"/>
      <c r="O53" s="84"/>
      <c r="P53" s="85"/>
      <c r="Q53" s="91">
        <v>40</v>
      </c>
      <c r="R53" s="84">
        <v>2400</v>
      </c>
      <c r="S53" s="85">
        <v>20000</v>
      </c>
      <c r="T53" s="91">
        <v>150</v>
      </c>
      <c r="U53" s="84">
        <v>6000</v>
      </c>
      <c r="V53" s="85">
        <v>60000</v>
      </c>
      <c r="W53" s="84">
        <v>3400</v>
      </c>
      <c r="X53" s="85">
        <v>153000</v>
      </c>
      <c r="Y53" s="84">
        <v>612000</v>
      </c>
      <c r="Z53" s="91"/>
      <c r="AA53" s="84"/>
      <c r="AB53" s="92"/>
      <c r="AC53" s="91">
        <f t="shared" si="1"/>
        <v>4280</v>
      </c>
      <c r="AD53" s="84">
        <f aca="true" t="shared" si="5" ref="AD53:AE58">SUM(AA53,X53,U53,R53,O53,L53,I53,F53,C53)</f>
        <v>207500</v>
      </c>
      <c r="AE53" s="84">
        <f t="shared" si="5"/>
        <v>915250</v>
      </c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</row>
    <row r="54" spans="1:70" ht="12.75">
      <c r="A54" s="73" t="s">
        <v>58</v>
      </c>
      <c r="B54" s="91">
        <v>16000</v>
      </c>
      <c r="C54" s="84">
        <v>640000</v>
      </c>
      <c r="D54" s="85">
        <v>640000</v>
      </c>
      <c r="E54" s="91">
        <v>120</v>
      </c>
      <c r="F54" s="84">
        <v>1800</v>
      </c>
      <c r="G54" s="85">
        <v>1800</v>
      </c>
      <c r="H54" s="91">
        <v>5</v>
      </c>
      <c r="I54" s="84">
        <v>125</v>
      </c>
      <c r="J54" s="85">
        <v>0</v>
      </c>
      <c r="K54" s="91">
        <v>240</v>
      </c>
      <c r="L54" s="84">
        <v>6720</v>
      </c>
      <c r="M54" s="85">
        <v>6720</v>
      </c>
      <c r="N54" s="91"/>
      <c r="O54" s="84"/>
      <c r="P54" s="85"/>
      <c r="Q54" s="91">
        <v>28</v>
      </c>
      <c r="R54" s="84">
        <v>700</v>
      </c>
      <c r="S54" s="85">
        <v>0</v>
      </c>
      <c r="T54" s="91">
        <v>300</v>
      </c>
      <c r="U54" s="84">
        <v>7500</v>
      </c>
      <c r="V54" s="85">
        <v>0</v>
      </c>
      <c r="W54" s="84">
        <v>9200</v>
      </c>
      <c r="X54" s="85">
        <v>276000</v>
      </c>
      <c r="Y54" s="84">
        <v>276000</v>
      </c>
      <c r="Z54" s="91"/>
      <c r="AA54" s="84"/>
      <c r="AB54" s="92"/>
      <c r="AC54" s="91">
        <f t="shared" si="1"/>
        <v>25893</v>
      </c>
      <c r="AD54" s="84">
        <f t="shared" si="5"/>
        <v>932845</v>
      </c>
      <c r="AE54" s="84">
        <f t="shared" si="5"/>
        <v>924520</v>
      </c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</row>
    <row r="55" spans="1:70" ht="12.75">
      <c r="A55" s="73" t="s">
        <v>59</v>
      </c>
      <c r="B55" s="91">
        <v>875</v>
      </c>
      <c r="C55" s="84">
        <v>42000</v>
      </c>
      <c r="D55" s="85">
        <v>45500</v>
      </c>
      <c r="E55" s="91">
        <v>120</v>
      </c>
      <c r="F55" s="84">
        <v>2400</v>
      </c>
      <c r="G55" s="85">
        <v>12000</v>
      </c>
      <c r="H55" s="91">
        <v>0</v>
      </c>
      <c r="I55" s="84">
        <v>0</v>
      </c>
      <c r="J55" s="85">
        <v>0</v>
      </c>
      <c r="K55" s="91">
        <v>300</v>
      </c>
      <c r="L55" s="84">
        <v>5000</v>
      </c>
      <c r="M55" s="85">
        <v>13000</v>
      </c>
      <c r="N55" s="91"/>
      <c r="O55" s="84"/>
      <c r="P55" s="85"/>
      <c r="Q55" s="91">
        <v>0</v>
      </c>
      <c r="R55" s="84">
        <v>0</v>
      </c>
      <c r="S55" s="85">
        <v>0</v>
      </c>
      <c r="T55" s="91">
        <v>270</v>
      </c>
      <c r="U55" s="84">
        <v>4560</v>
      </c>
      <c r="V55" s="85">
        <v>12000</v>
      </c>
      <c r="W55" s="84">
        <v>1200</v>
      </c>
      <c r="X55" s="85">
        <v>36000</v>
      </c>
      <c r="Y55" s="84">
        <v>36000</v>
      </c>
      <c r="Z55" s="91"/>
      <c r="AA55" s="84"/>
      <c r="AB55" s="92"/>
      <c r="AC55" s="91">
        <f t="shared" si="1"/>
        <v>2765</v>
      </c>
      <c r="AD55" s="84">
        <f t="shared" si="5"/>
        <v>89960</v>
      </c>
      <c r="AE55" s="84">
        <f t="shared" si="5"/>
        <v>118500</v>
      </c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</row>
    <row r="56" spans="1:70" ht="12.75">
      <c r="A56" s="73" t="s">
        <v>60</v>
      </c>
      <c r="B56" s="91">
        <v>600</v>
      </c>
      <c r="C56" s="84">
        <v>43000</v>
      </c>
      <c r="D56" s="85">
        <v>51000</v>
      </c>
      <c r="E56" s="91">
        <v>1200</v>
      </c>
      <c r="F56" s="84">
        <v>38300</v>
      </c>
      <c r="G56" s="85">
        <v>30000</v>
      </c>
      <c r="H56" s="91">
        <v>0</v>
      </c>
      <c r="I56" s="84">
        <v>0</v>
      </c>
      <c r="J56" s="85">
        <v>0</v>
      </c>
      <c r="K56" s="91">
        <v>0</v>
      </c>
      <c r="L56" s="84">
        <v>0</v>
      </c>
      <c r="M56" s="85">
        <v>0</v>
      </c>
      <c r="N56" s="91"/>
      <c r="O56" s="84"/>
      <c r="P56" s="85"/>
      <c r="Q56" s="91">
        <v>0</v>
      </c>
      <c r="R56" s="84">
        <v>0</v>
      </c>
      <c r="S56" s="85">
        <v>0</v>
      </c>
      <c r="T56" s="91">
        <v>0</v>
      </c>
      <c r="U56" s="84">
        <v>0</v>
      </c>
      <c r="V56" s="85">
        <v>0</v>
      </c>
      <c r="W56" s="84">
        <v>2000</v>
      </c>
      <c r="X56" s="85">
        <v>120000</v>
      </c>
      <c r="Y56" s="84">
        <v>168000</v>
      </c>
      <c r="Z56" s="91"/>
      <c r="AA56" s="84"/>
      <c r="AB56" s="92"/>
      <c r="AC56" s="91">
        <f t="shared" si="1"/>
        <v>3800</v>
      </c>
      <c r="AD56" s="84">
        <f t="shared" si="5"/>
        <v>201300</v>
      </c>
      <c r="AE56" s="84">
        <f t="shared" si="5"/>
        <v>249000</v>
      </c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</row>
    <row r="57" spans="1:70" ht="12.75">
      <c r="A57" s="73" t="s">
        <v>61</v>
      </c>
      <c r="B57" s="91">
        <v>11226</v>
      </c>
      <c r="C57" s="84">
        <v>449000</v>
      </c>
      <c r="D57" s="85">
        <v>449000</v>
      </c>
      <c r="E57" s="91">
        <v>808</v>
      </c>
      <c r="F57" s="84">
        <v>12120</v>
      </c>
      <c r="G57" s="85">
        <v>12120</v>
      </c>
      <c r="H57" s="91">
        <v>6</v>
      </c>
      <c r="I57" s="84">
        <v>180</v>
      </c>
      <c r="J57" s="85"/>
      <c r="K57" s="91">
        <v>1626</v>
      </c>
      <c r="L57" s="84">
        <v>49000</v>
      </c>
      <c r="M57" s="85">
        <v>49000</v>
      </c>
      <c r="N57" s="91"/>
      <c r="O57" s="84"/>
      <c r="P57" s="85"/>
      <c r="Q57" s="91">
        <v>0</v>
      </c>
      <c r="R57" s="84">
        <v>0</v>
      </c>
      <c r="S57" s="85">
        <v>0</v>
      </c>
      <c r="T57" s="91">
        <v>668</v>
      </c>
      <c r="U57" s="84">
        <v>16700</v>
      </c>
      <c r="V57" s="85">
        <v>0</v>
      </c>
      <c r="W57" s="84">
        <v>14157</v>
      </c>
      <c r="X57" s="85">
        <v>424700</v>
      </c>
      <c r="Y57" s="84">
        <v>424700</v>
      </c>
      <c r="Z57" s="91"/>
      <c r="AA57" s="84"/>
      <c r="AB57" s="92"/>
      <c r="AC57" s="91">
        <f t="shared" si="1"/>
        <v>28491</v>
      </c>
      <c r="AD57" s="84">
        <f t="shared" si="5"/>
        <v>951700</v>
      </c>
      <c r="AE57" s="84">
        <f t="shared" si="5"/>
        <v>934820</v>
      </c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</row>
    <row r="58" spans="1:70" ht="12.75">
      <c r="A58" s="101" t="s">
        <v>62</v>
      </c>
      <c r="B58" s="83">
        <f>SUM(B53:B57)</f>
        <v>29301</v>
      </c>
      <c r="C58" s="83">
        <f aca="true" t="shared" si="6" ref="C58:M58">SUM(C53:C57)</f>
        <v>1216000</v>
      </c>
      <c r="D58" s="83">
        <f t="shared" si="6"/>
        <v>1365500</v>
      </c>
      <c r="E58" s="83">
        <f t="shared" si="6"/>
        <v>2248</v>
      </c>
      <c r="F58" s="83">
        <f t="shared" si="6"/>
        <v>54620</v>
      </c>
      <c r="G58" s="83">
        <f t="shared" si="6"/>
        <v>55920</v>
      </c>
      <c r="H58" s="83">
        <f t="shared" si="6"/>
        <v>61</v>
      </c>
      <c r="I58" s="83">
        <f t="shared" si="6"/>
        <v>2805</v>
      </c>
      <c r="J58" s="83">
        <f t="shared" si="6"/>
        <v>31250</v>
      </c>
      <c r="K58" s="83">
        <f t="shared" si="6"/>
        <v>2206</v>
      </c>
      <c r="L58" s="83">
        <f t="shared" si="6"/>
        <v>62320</v>
      </c>
      <c r="M58" s="83">
        <f t="shared" si="6"/>
        <v>80720</v>
      </c>
      <c r="N58" s="83"/>
      <c r="O58" s="83"/>
      <c r="P58" s="83"/>
      <c r="Q58" s="83">
        <f aca="true" t="shared" si="7" ref="Q58:Y58">SUM(Q53:Q57)</f>
        <v>68</v>
      </c>
      <c r="R58" s="83">
        <f t="shared" si="7"/>
        <v>3100</v>
      </c>
      <c r="S58" s="83">
        <f t="shared" si="7"/>
        <v>20000</v>
      </c>
      <c r="T58" s="83">
        <f t="shared" si="7"/>
        <v>1388</v>
      </c>
      <c r="U58" s="83">
        <f t="shared" si="7"/>
        <v>34760</v>
      </c>
      <c r="V58" s="83">
        <f t="shared" si="7"/>
        <v>72000</v>
      </c>
      <c r="W58" s="83">
        <f t="shared" si="7"/>
        <v>29957</v>
      </c>
      <c r="X58" s="83">
        <f t="shared" si="7"/>
        <v>1009700</v>
      </c>
      <c r="Y58" s="83">
        <f t="shared" si="7"/>
        <v>1516700</v>
      </c>
      <c r="Z58" s="83"/>
      <c r="AA58" s="83"/>
      <c r="AB58" s="83"/>
      <c r="AC58" s="83">
        <f t="shared" si="1"/>
        <v>65229</v>
      </c>
      <c r="AD58" s="83">
        <f t="shared" si="5"/>
        <v>2383305</v>
      </c>
      <c r="AE58" s="83">
        <f t="shared" si="5"/>
        <v>3142090</v>
      </c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</row>
    <row r="59" spans="1:70" ht="12.75">
      <c r="A59" s="73"/>
      <c r="B59" s="84"/>
      <c r="C59" s="85"/>
      <c r="D59" s="84"/>
      <c r="E59" s="84"/>
      <c r="F59" s="85"/>
      <c r="G59" s="84"/>
      <c r="H59" s="84"/>
      <c r="I59" s="85"/>
      <c r="J59" s="84"/>
      <c r="K59" s="84"/>
      <c r="L59" s="85"/>
      <c r="M59" s="84"/>
      <c r="N59" s="84"/>
      <c r="O59" s="85"/>
      <c r="P59" s="84"/>
      <c r="Q59" s="84"/>
      <c r="R59" s="85"/>
      <c r="S59" s="84"/>
      <c r="T59" s="84"/>
      <c r="U59" s="85"/>
      <c r="V59" s="84"/>
      <c r="W59" s="85"/>
      <c r="X59" s="84"/>
      <c r="Y59" s="85"/>
      <c r="Z59" s="84"/>
      <c r="AA59" s="85"/>
      <c r="AB59" s="84"/>
      <c r="AC59" s="84"/>
      <c r="AD59" s="85"/>
      <c r="AE59" s="84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</row>
    <row r="60" spans="1:70" ht="12.75">
      <c r="A60" s="73" t="s">
        <v>63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>
        <v>2000</v>
      </c>
      <c r="X60" s="188"/>
      <c r="Y60" s="188"/>
      <c r="Z60" s="188"/>
      <c r="AA60" s="188"/>
      <c r="AB60" s="188"/>
      <c r="AC60" s="188">
        <f aca="true" t="shared" si="8" ref="AC60:AE62">SUM(Z60,W60,T60,Q60,N60,K60,H60,E60,B60)</f>
        <v>2000</v>
      </c>
      <c r="AD60" s="188">
        <f t="shared" si="8"/>
        <v>0</v>
      </c>
      <c r="AE60" s="188">
        <f t="shared" si="8"/>
        <v>0</v>
      </c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</row>
    <row r="61" spans="1:70" ht="12.75">
      <c r="A61" s="73" t="s">
        <v>64</v>
      </c>
      <c r="B61" s="188"/>
      <c r="C61" s="188"/>
      <c r="D61" s="188"/>
      <c r="E61" s="188"/>
      <c r="F61" s="188"/>
      <c r="G61" s="188"/>
      <c r="H61" s="188">
        <v>367</v>
      </c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>
        <v>1317</v>
      </c>
      <c r="X61" s="188"/>
      <c r="Y61" s="188"/>
      <c r="Z61" s="188"/>
      <c r="AA61" s="188"/>
      <c r="AB61" s="188"/>
      <c r="AC61" s="188">
        <f t="shared" si="8"/>
        <v>1684</v>
      </c>
      <c r="AD61" s="188">
        <f t="shared" si="8"/>
        <v>0</v>
      </c>
      <c r="AE61" s="188">
        <f t="shared" si="8"/>
        <v>0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</row>
    <row r="62" spans="1:70" ht="12.75">
      <c r="A62" s="73" t="s">
        <v>65</v>
      </c>
      <c r="B62" s="188">
        <v>58</v>
      </c>
      <c r="C62" s="188"/>
      <c r="D62" s="188"/>
      <c r="E62" s="188"/>
      <c r="F62" s="188"/>
      <c r="G62" s="188"/>
      <c r="H62" s="188">
        <v>6</v>
      </c>
      <c r="I62" s="188"/>
      <c r="J62" s="188"/>
      <c r="K62" s="188">
        <v>4</v>
      </c>
      <c r="L62" s="188"/>
      <c r="M62" s="188"/>
      <c r="N62" s="188"/>
      <c r="O62" s="188"/>
      <c r="P62" s="188"/>
      <c r="Q62" s="188"/>
      <c r="R62" s="188"/>
      <c r="S62" s="188"/>
      <c r="T62" s="188">
        <v>28</v>
      </c>
      <c r="U62" s="188"/>
      <c r="V62" s="188"/>
      <c r="W62" s="188">
        <v>2343</v>
      </c>
      <c r="X62" s="188"/>
      <c r="Y62" s="188"/>
      <c r="Z62" s="188"/>
      <c r="AA62" s="188"/>
      <c r="AB62" s="188"/>
      <c r="AC62" s="188">
        <f t="shared" si="8"/>
        <v>2439</v>
      </c>
      <c r="AD62" s="188">
        <f t="shared" si="8"/>
        <v>0</v>
      </c>
      <c r="AE62" s="188">
        <f t="shared" si="8"/>
        <v>0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</row>
    <row r="63" spans="1:70" ht="12.75">
      <c r="A63" s="101" t="s">
        <v>66</v>
      </c>
      <c r="B63" s="83">
        <f>SUM(B60:B62)</f>
        <v>58</v>
      </c>
      <c r="C63" s="83">
        <f aca="true" t="shared" si="9" ref="C63:AE63">SUM(C60:C62)</f>
        <v>0</v>
      </c>
      <c r="D63" s="83">
        <f t="shared" si="9"/>
        <v>0</v>
      </c>
      <c r="E63" s="83">
        <f t="shared" si="9"/>
        <v>0</v>
      </c>
      <c r="F63" s="83">
        <f t="shared" si="9"/>
        <v>0</v>
      </c>
      <c r="G63" s="83">
        <f t="shared" si="9"/>
        <v>0</v>
      </c>
      <c r="H63" s="83">
        <f t="shared" si="9"/>
        <v>373</v>
      </c>
      <c r="I63" s="83">
        <f t="shared" si="9"/>
        <v>0</v>
      </c>
      <c r="J63" s="83">
        <f t="shared" si="9"/>
        <v>0</v>
      </c>
      <c r="K63" s="83">
        <f t="shared" si="9"/>
        <v>4</v>
      </c>
      <c r="L63" s="83">
        <f t="shared" si="9"/>
        <v>0</v>
      </c>
      <c r="M63" s="83">
        <f t="shared" si="9"/>
        <v>0</v>
      </c>
      <c r="N63" s="83">
        <f t="shared" si="9"/>
        <v>0</v>
      </c>
      <c r="O63" s="83">
        <f t="shared" si="9"/>
        <v>0</v>
      </c>
      <c r="P63" s="83">
        <f t="shared" si="9"/>
        <v>0</v>
      </c>
      <c r="Q63" s="83">
        <f t="shared" si="9"/>
        <v>0</v>
      </c>
      <c r="R63" s="83">
        <f t="shared" si="9"/>
        <v>0</v>
      </c>
      <c r="S63" s="83">
        <f t="shared" si="9"/>
        <v>0</v>
      </c>
      <c r="T63" s="83">
        <f t="shared" si="9"/>
        <v>28</v>
      </c>
      <c r="U63" s="83">
        <f t="shared" si="9"/>
        <v>0</v>
      </c>
      <c r="V63" s="83">
        <f t="shared" si="9"/>
        <v>0</v>
      </c>
      <c r="W63" s="83">
        <f t="shared" si="9"/>
        <v>5660</v>
      </c>
      <c r="X63" s="83">
        <f t="shared" si="9"/>
        <v>0</v>
      </c>
      <c r="Y63" s="83">
        <f t="shared" si="9"/>
        <v>0</v>
      </c>
      <c r="Z63" s="83">
        <f t="shared" si="9"/>
        <v>0</v>
      </c>
      <c r="AA63" s="83">
        <f t="shared" si="9"/>
        <v>0</v>
      </c>
      <c r="AB63" s="83">
        <f t="shared" si="9"/>
        <v>0</v>
      </c>
      <c r="AC63" s="83">
        <f t="shared" si="9"/>
        <v>6123</v>
      </c>
      <c r="AD63" s="83">
        <f t="shared" si="9"/>
        <v>0</v>
      </c>
      <c r="AE63" s="83">
        <f t="shared" si="9"/>
        <v>0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</row>
    <row r="64" spans="1:70" ht="12.75">
      <c r="A64" s="73"/>
      <c r="B64" s="84"/>
      <c r="C64" s="85"/>
      <c r="D64" s="84"/>
      <c r="E64" s="84"/>
      <c r="F64" s="85"/>
      <c r="G64" s="84"/>
      <c r="H64" s="84"/>
      <c r="I64" s="85"/>
      <c r="J64" s="84"/>
      <c r="K64" s="84"/>
      <c r="L64" s="85"/>
      <c r="M64" s="84"/>
      <c r="N64" s="84"/>
      <c r="O64" s="85"/>
      <c r="P64" s="84"/>
      <c r="Q64" s="84"/>
      <c r="R64" s="85"/>
      <c r="S64" s="84"/>
      <c r="T64" s="84"/>
      <c r="U64" s="85"/>
      <c r="V64" s="84"/>
      <c r="W64" s="85"/>
      <c r="X64" s="84"/>
      <c r="Y64" s="85"/>
      <c r="Z64" s="84"/>
      <c r="AA64" s="85"/>
      <c r="AB64" s="84"/>
      <c r="AC64" s="84"/>
      <c r="AD64" s="85"/>
      <c r="AE64" s="84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</row>
    <row r="65" spans="1:70" ht="12.75">
      <c r="A65" s="101" t="s">
        <v>67</v>
      </c>
      <c r="B65" s="86"/>
      <c r="C65" s="83"/>
      <c r="D65" s="88"/>
      <c r="E65" s="86"/>
      <c r="F65" s="83"/>
      <c r="G65" s="88"/>
      <c r="H65" s="86"/>
      <c r="I65" s="83"/>
      <c r="J65" s="88"/>
      <c r="K65" s="86"/>
      <c r="L65" s="83"/>
      <c r="M65" s="88"/>
      <c r="N65" s="86"/>
      <c r="O65" s="83"/>
      <c r="P65" s="88"/>
      <c r="Q65" s="86">
        <v>279</v>
      </c>
      <c r="R65" s="83">
        <v>17300</v>
      </c>
      <c r="S65" s="88">
        <v>28820</v>
      </c>
      <c r="T65" s="86"/>
      <c r="U65" s="83"/>
      <c r="V65" s="88"/>
      <c r="W65" s="83">
        <v>89</v>
      </c>
      <c r="X65" s="88">
        <v>6826</v>
      </c>
      <c r="Y65" s="83">
        <v>8416</v>
      </c>
      <c r="Z65" s="86"/>
      <c r="AA65" s="83"/>
      <c r="AB65" s="90"/>
      <c r="AC65" s="86">
        <f t="shared" si="1"/>
        <v>368</v>
      </c>
      <c r="AD65" s="83">
        <f>SUM(AA65,X65,U65,R65,O65,L65,I65,F65,C65)</f>
        <v>24126</v>
      </c>
      <c r="AE65" s="83">
        <f>SUM(AB65,Y65,V65,S65,P65,M65,J65,G65,D65)</f>
        <v>37236</v>
      </c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</row>
    <row r="66" spans="1:70" ht="12.75">
      <c r="A66" s="73"/>
      <c r="B66" s="91"/>
      <c r="C66" s="84"/>
      <c r="D66" s="85"/>
      <c r="E66" s="91"/>
      <c r="F66" s="84"/>
      <c r="G66" s="85"/>
      <c r="H66" s="91"/>
      <c r="I66" s="84"/>
      <c r="J66" s="85"/>
      <c r="K66" s="91"/>
      <c r="L66" s="84"/>
      <c r="M66" s="85"/>
      <c r="N66" s="91"/>
      <c r="O66" s="84"/>
      <c r="P66" s="85"/>
      <c r="Q66" s="91"/>
      <c r="R66" s="84"/>
      <c r="S66" s="85"/>
      <c r="T66" s="91"/>
      <c r="U66" s="84"/>
      <c r="V66" s="85"/>
      <c r="W66" s="84"/>
      <c r="X66" s="85"/>
      <c r="Y66" s="84"/>
      <c r="Z66" s="91"/>
      <c r="AA66" s="84"/>
      <c r="AB66" s="92"/>
      <c r="AC66" s="91"/>
      <c r="AD66" s="84"/>
      <c r="AE66" s="84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</row>
    <row r="67" spans="1:70" ht="12.75">
      <c r="A67" s="73" t="s">
        <v>68</v>
      </c>
      <c r="B67" s="91">
        <v>4970</v>
      </c>
      <c r="C67" s="91">
        <v>323099.7</v>
      </c>
      <c r="D67" s="91">
        <v>1325598.4</v>
      </c>
      <c r="E67" s="91">
        <v>60</v>
      </c>
      <c r="F67" s="91">
        <v>1771.2</v>
      </c>
      <c r="G67" s="91">
        <v>8767.8</v>
      </c>
      <c r="H67" s="91">
        <v>0</v>
      </c>
      <c r="I67" s="91"/>
      <c r="J67" s="91">
        <v>0</v>
      </c>
      <c r="K67" s="91">
        <v>401</v>
      </c>
      <c r="L67" s="91">
        <v>11837.52</v>
      </c>
      <c r="M67" s="91">
        <v>58598.13</v>
      </c>
      <c r="N67" s="91"/>
      <c r="O67" s="91"/>
      <c r="P67" s="91"/>
      <c r="Q67" s="91"/>
      <c r="R67" s="91"/>
      <c r="S67" s="91"/>
      <c r="T67" s="91">
        <v>68</v>
      </c>
      <c r="U67" s="91">
        <v>2007.36</v>
      </c>
      <c r="V67" s="91">
        <v>9936.84</v>
      </c>
      <c r="W67" s="91">
        <v>3965</v>
      </c>
      <c r="X67" s="91">
        <v>177750.95</v>
      </c>
      <c r="Y67" s="91">
        <v>397729.15</v>
      </c>
      <c r="Z67" s="91"/>
      <c r="AA67" s="91"/>
      <c r="AB67" s="91"/>
      <c r="AC67" s="91">
        <f t="shared" si="1"/>
        <v>9464</v>
      </c>
      <c r="AD67" s="91">
        <f aca="true" t="shared" si="10" ref="AD67:AE69">SUM(AA67,X67,U67,R67,O67,L67,I67,F67,C67)</f>
        <v>516466.73</v>
      </c>
      <c r="AE67" s="84">
        <f t="shared" si="10"/>
        <v>1800630.3199999998</v>
      </c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</row>
    <row r="68" spans="1:70" ht="12.75">
      <c r="A68" s="73" t="s">
        <v>69</v>
      </c>
      <c r="B68" s="91">
        <v>13692</v>
      </c>
      <c r="C68" s="91">
        <v>890116.92</v>
      </c>
      <c r="D68" s="91">
        <v>3651930.24</v>
      </c>
      <c r="E68" s="91">
        <v>201</v>
      </c>
      <c r="F68" s="91">
        <v>5933.52</v>
      </c>
      <c r="G68" s="91">
        <v>29372.13</v>
      </c>
      <c r="H68" s="91">
        <v>206</v>
      </c>
      <c r="I68" s="91"/>
      <c r="J68" s="91">
        <v>30103</v>
      </c>
      <c r="K68" s="91">
        <v>249</v>
      </c>
      <c r="L68" s="91">
        <v>7350.48</v>
      </c>
      <c r="M68" s="91">
        <v>36386.37</v>
      </c>
      <c r="N68" s="91"/>
      <c r="O68" s="91"/>
      <c r="P68" s="91"/>
      <c r="Q68" s="91"/>
      <c r="R68" s="91"/>
      <c r="S68" s="91"/>
      <c r="T68" s="91">
        <v>413</v>
      </c>
      <c r="U68" s="91">
        <v>12191.76</v>
      </c>
      <c r="V68" s="91">
        <v>60351.69</v>
      </c>
      <c r="W68" s="91">
        <v>8609</v>
      </c>
      <c r="X68" s="91">
        <v>385941.47</v>
      </c>
      <c r="Y68" s="91">
        <v>41428.03</v>
      </c>
      <c r="Z68" s="91"/>
      <c r="AA68" s="91"/>
      <c r="AB68" s="91"/>
      <c r="AC68" s="91">
        <f t="shared" si="1"/>
        <v>23370</v>
      </c>
      <c r="AD68" s="91">
        <f t="shared" si="10"/>
        <v>1301534.15</v>
      </c>
      <c r="AE68" s="84">
        <f t="shared" si="10"/>
        <v>3849571.4600000004</v>
      </c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</row>
    <row r="69" spans="1:70" ht="12.75">
      <c r="A69" s="101" t="s">
        <v>70</v>
      </c>
      <c r="B69" s="83">
        <f>SUM(B67:B68)</f>
        <v>18662</v>
      </c>
      <c r="C69" s="83">
        <f>SUM(C67:C68)</f>
        <v>1213216.62</v>
      </c>
      <c r="D69" s="83">
        <f aca="true" t="shared" si="11" ref="D69:Y69">SUM(D67:D68)</f>
        <v>4977528.640000001</v>
      </c>
      <c r="E69" s="83">
        <f t="shared" si="11"/>
        <v>261</v>
      </c>
      <c r="F69" s="83">
        <f t="shared" si="11"/>
        <v>7704.72</v>
      </c>
      <c r="G69" s="83">
        <f t="shared" si="11"/>
        <v>38139.93</v>
      </c>
      <c r="H69" s="83">
        <f t="shared" si="11"/>
        <v>206</v>
      </c>
      <c r="I69" s="83"/>
      <c r="J69" s="83">
        <f t="shared" si="11"/>
        <v>30103</v>
      </c>
      <c r="K69" s="83">
        <f t="shared" si="11"/>
        <v>650</v>
      </c>
      <c r="L69" s="83">
        <f t="shared" si="11"/>
        <v>19188</v>
      </c>
      <c r="M69" s="83">
        <f t="shared" si="11"/>
        <v>94984.5</v>
      </c>
      <c r="N69" s="83"/>
      <c r="O69" s="83"/>
      <c r="P69" s="83"/>
      <c r="Q69" s="83"/>
      <c r="R69" s="83"/>
      <c r="S69" s="83"/>
      <c r="T69" s="83">
        <f t="shared" si="11"/>
        <v>481</v>
      </c>
      <c r="U69" s="83">
        <f t="shared" si="11"/>
        <v>14199.12</v>
      </c>
      <c r="V69" s="83">
        <f t="shared" si="11"/>
        <v>70288.53</v>
      </c>
      <c r="W69" s="83">
        <f t="shared" si="11"/>
        <v>12574</v>
      </c>
      <c r="X69" s="83">
        <f t="shared" si="11"/>
        <v>563692.4199999999</v>
      </c>
      <c r="Y69" s="83">
        <f t="shared" si="11"/>
        <v>439157.18000000005</v>
      </c>
      <c r="Z69" s="83"/>
      <c r="AA69" s="83"/>
      <c r="AB69" s="83"/>
      <c r="AC69" s="83">
        <f t="shared" si="1"/>
        <v>32834</v>
      </c>
      <c r="AD69" s="83">
        <f t="shared" si="10"/>
        <v>1818000.88</v>
      </c>
      <c r="AE69" s="83">
        <f t="shared" si="10"/>
        <v>5650201.780000001</v>
      </c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</row>
    <row r="70" spans="1:70" ht="12.75">
      <c r="A70" s="73"/>
      <c r="B70" s="84"/>
      <c r="C70" s="85"/>
      <c r="D70" s="84"/>
      <c r="E70" s="84"/>
      <c r="F70" s="85"/>
      <c r="G70" s="84"/>
      <c r="H70" s="84"/>
      <c r="I70" s="85"/>
      <c r="J70" s="84"/>
      <c r="K70" s="84"/>
      <c r="L70" s="85"/>
      <c r="M70" s="84"/>
      <c r="N70" s="84"/>
      <c r="O70" s="85"/>
      <c r="P70" s="84"/>
      <c r="Q70" s="84"/>
      <c r="R70" s="85"/>
      <c r="S70" s="84"/>
      <c r="T70" s="84"/>
      <c r="U70" s="85"/>
      <c r="V70" s="84"/>
      <c r="W70" s="85"/>
      <c r="X70" s="84"/>
      <c r="Y70" s="85"/>
      <c r="Z70" s="84"/>
      <c r="AA70" s="85"/>
      <c r="AB70" s="84"/>
      <c r="AC70" s="84"/>
      <c r="AD70" s="85"/>
      <c r="AE70" s="84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</row>
    <row r="71" spans="1:70" ht="12.75">
      <c r="A71" s="73" t="s">
        <v>71</v>
      </c>
      <c r="B71" s="91">
        <v>29</v>
      </c>
      <c r="C71" s="84"/>
      <c r="D71" s="85"/>
      <c r="E71" s="91">
        <v>2</v>
      </c>
      <c r="F71" s="84"/>
      <c r="G71" s="85"/>
      <c r="H71" s="91">
        <v>13</v>
      </c>
      <c r="I71" s="84"/>
      <c r="J71" s="85"/>
      <c r="K71" s="91">
        <v>0</v>
      </c>
      <c r="L71" s="84"/>
      <c r="M71" s="85"/>
      <c r="N71" s="91"/>
      <c r="O71" s="84"/>
      <c r="P71" s="85"/>
      <c r="Q71" s="91"/>
      <c r="R71" s="84"/>
      <c r="S71" s="85"/>
      <c r="T71" s="91">
        <v>0</v>
      </c>
      <c r="U71" s="84"/>
      <c r="V71" s="85"/>
      <c r="W71" s="84">
        <v>309</v>
      </c>
      <c r="X71" s="85"/>
      <c r="Y71" s="84"/>
      <c r="Z71" s="91"/>
      <c r="AA71" s="84"/>
      <c r="AB71" s="92"/>
      <c r="AC71" s="91">
        <f t="shared" si="1"/>
        <v>353</v>
      </c>
      <c r="AD71" s="84"/>
      <c r="AE71" s="84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</row>
    <row r="72" spans="1:70" ht="12.75">
      <c r="A72" s="73" t="s">
        <v>72</v>
      </c>
      <c r="B72" s="91">
        <v>1625</v>
      </c>
      <c r="C72" s="84"/>
      <c r="D72" s="85"/>
      <c r="E72" s="91">
        <v>170</v>
      </c>
      <c r="F72" s="84"/>
      <c r="G72" s="85"/>
      <c r="H72" s="91">
        <v>82</v>
      </c>
      <c r="I72" s="84"/>
      <c r="J72" s="85"/>
      <c r="K72" s="91">
        <v>199</v>
      </c>
      <c r="L72" s="84"/>
      <c r="M72" s="85"/>
      <c r="N72" s="91"/>
      <c r="O72" s="84"/>
      <c r="P72" s="85"/>
      <c r="Q72" s="91"/>
      <c r="R72" s="84"/>
      <c r="S72" s="85"/>
      <c r="T72" s="91">
        <v>212</v>
      </c>
      <c r="U72" s="84"/>
      <c r="V72" s="85"/>
      <c r="W72" s="84">
        <v>951</v>
      </c>
      <c r="X72" s="85"/>
      <c r="Y72" s="84"/>
      <c r="Z72" s="91"/>
      <c r="AA72" s="84"/>
      <c r="AB72" s="92"/>
      <c r="AC72" s="91">
        <f t="shared" si="1"/>
        <v>3239</v>
      </c>
      <c r="AD72" s="84"/>
      <c r="AE72" s="84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</row>
    <row r="73" spans="1:70" ht="12.75">
      <c r="A73" s="73" t="s">
        <v>73</v>
      </c>
      <c r="B73" s="91">
        <v>7756</v>
      </c>
      <c r="C73" s="84"/>
      <c r="D73" s="85"/>
      <c r="E73" s="91">
        <v>0</v>
      </c>
      <c r="F73" s="84"/>
      <c r="G73" s="85"/>
      <c r="H73" s="91">
        <v>0</v>
      </c>
      <c r="I73" s="84"/>
      <c r="J73" s="85"/>
      <c r="K73" s="91">
        <v>476</v>
      </c>
      <c r="L73" s="84"/>
      <c r="M73" s="85"/>
      <c r="N73" s="91"/>
      <c r="O73" s="84"/>
      <c r="P73" s="85"/>
      <c r="Q73" s="91"/>
      <c r="R73" s="84"/>
      <c r="S73" s="85"/>
      <c r="T73" s="91">
        <v>218</v>
      </c>
      <c r="U73" s="84"/>
      <c r="V73" s="85"/>
      <c r="W73" s="84">
        <v>2331</v>
      </c>
      <c r="X73" s="85"/>
      <c r="Y73" s="84"/>
      <c r="Z73" s="91"/>
      <c r="AA73" s="84"/>
      <c r="AB73" s="92"/>
      <c r="AC73" s="91">
        <f t="shared" si="1"/>
        <v>10781</v>
      </c>
      <c r="AD73" s="84"/>
      <c r="AE73" s="84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</row>
    <row r="74" spans="1:70" ht="12.75">
      <c r="A74" s="73" t="s">
        <v>74</v>
      </c>
      <c r="B74" s="91">
        <v>0</v>
      </c>
      <c r="C74" s="91"/>
      <c r="D74" s="91"/>
      <c r="E74" s="91">
        <v>0</v>
      </c>
      <c r="F74" s="91"/>
      <c r="G74" s="91"/>
      <c r="H74" s="91">
        <v>0</v>
      </c>
      <c r="I74" s="91"/>
      <c r="J74" s="91"/>
      <c r="K74" s="91">
        <v>0</v>
      </c>
      <c r="L74" s="91"/>
      <c r="M74" s="91"/>
      <c r="N74" s="91"/>
      <c r="O74" s="91"/>
      <c r="P74" s="91"/>
      <c r="Q74" s="91"/>
      <c r="R74" s="91"/>
      <c r="S74" s="91"/>
      <c r="T74" s="91">
        <v>0</v>
      </c>
      <c r="U74" s="91"/>
      <c r="V74" s="91"/>
      <c r="W74" s="91">
        <v>0</v>
      </c>
      <c r="X74" s="91"/>
      <c r="Y74" s="91"/>
      <c r="Z74" s="91"/>
      <c r="AA74" s="91"/>
      <c r="AB74" s="91"/>
      <c r="AC74" s="91">
        <f t="shared" si="1"/>
        <v>0</v>
      </c>
      <c r="AD74" s="91"/>
      <c r="AE74" s="84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</row>
    <row r="75" spans="1:70" ht="12.75">
      <c r="A75" s="73" t="s">
        <v>75</v>
      </c>
      <c r="B75" s="91">
        <v>3205</v>
      </c>
      <c r="C75" s="84"/>
      <c r="D75" s="85"/>
      <c r="E75" s="91">
        <v>0</v>
      </c>
      <c r="F75" s="84"/>
      <c r="G75" s="85"/>
      <c r="H75" s="91">
        <v>0</v>
      </c>
      <c r="I75" s="84"/>
      <c r="J75" s="85"/>
      <c r="K75" s="91">
        <v>75</v>
      </c>
      <c r="L75" s="84"/>
      <c r="M75" s="85"/>
      <c r="N75" s="91"/>
      <c r="O75" s="84"/>
      <c r="P75" s="85"/>
      <c r="Q75" s="91"/>
      <c r="R75" s="84"/>
      <c r="S75" s="85"/>
      <c r="T75" s="91">
        <v>196</v>
      </c>
      <c r="U75" s="84"/>
      <c r="V75" s="85"/>
      <c r="W75" s="84">
        <v>2519</v>
      </c>
      <c r="X75" s="85"/>
      <c r="Y75" s="84"/>
      <c r="Z75" s="91"/>
      <c r="AA75" s="84"/>
      <c r="AB75" s="92"/>
      <c r="AC75" s="91">
        <f t="shared" si="1"/>
        <v>5995</v>
      </c>
      <c r="AD75" s="84"/>
      <c r="AE75" s="84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</row>
    <row r="76" spans="1:70" ht="12.75">
      <c r="A76" s="73" t="s">
        <v>76</v>
      </c>
      <c r="B76" s="91">
        <v>854</v>
      </c>
      <c r="C76" s="84"/>
      <c r="D76" s="85"/>
      <c r="E76" s="91">
        <v>0</v>
      </c>
      <c r="F76" s="84"/>
      <c r="G76" s="85"/>
      <c r="H76" s="91">
        <v>44</v>
      </c>
      <c r="I76" s="84"/>
      <c r="J76" s="85"/>
      <c r="K76" s="91">
        <v>0</v>
      </c>
      <c r="L76" s="84"/>
      <c r="M76" s="85"/>
      <c r="N76" s="91"/>
      <c r="O76" s="84"/>
      <c r="P76" s="85"/>
      <c r="Q76" s="91"/>
      <c r="R76" s="84"/>
      <c r="S76" s="85"/>
      <c r="T76" s="91">
        <v>0</v>
      </c>
      <c r="U76" s="84"/>
      <c r="V76" s="85"/>
      <c r="W76" s="84">
        <v>177</v>
      </c>
      <c r="X76" s="85"/>
      <c r="Y76" s="84"/>
      <c r="Z76" s="91"/>
      <c r="AA76" s="84"/>
      <c r="AB76" s="92"/>
      <c r="AC76" s="91">
        <f t="shared" si="1"/>
        <v>1075</v>
      </c>
      <c r="AD76" s="84"/>
      <c r="AE76" s="84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</row>
    <row r="77" spans="1:70" ht="12.75">
      <c r="A77" s="73" t="s">
        <v>77</v>
      </c>
      <c r="B77" s="91">
        <v>0</v>
      </c>
      <c r="C77" s="91"/>
      <c r="D77" s="91"/>
      <c r="E77" s="91">
        <v>0</v>
      </c>
      <c r="F77" s="91"/>
      <c r="G77" s="91"/>
      <c r="H77" s="91">
        <v>0</v>
      </c>
      <c r="I77" s="91"/>
      <c r="J77" s="91"/>
      <c r="K77" s="91">
        <v>0</v>
      </c>
      <c r="L77" s="91"/>
      <c r="M77" s="91"/>
      <c r="N77" s="91"/>
      <c r="O77" s="91"/>
      <c r="P77" s="91"/>
      <c r="Q77" s="91"/>
      <c r="R77" s="91"/>
      <c r="S77" s="91"/>
      <c r="T77" s="91">
        <v>0</v>
      </c>
      <c r="U77" s="91"/>
      <c r="V77" s="91"/>
      <c r="W77" s="91">
        <v>0</v>
      </c>
      <c r="X77" s="91"/>
      <c r="Y77" s="91"/>
      <c r="Z77" s="91"/>
      <c r="AA77" s="91"/>
      <c r="AB77" s="91"/>
      <c r="AC77" s="91">
        <f t="shared" si="1"/>
        <v>0</v>
      </c>
      <c r="AD77" s="91"/>
      <c r="AE77" s="84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</row>
    <row r="78" spans="1:70" ht="12.75">
      <c r="A78" s="73" t="s">
        <v>78</v>
      </c>
      <c r="B78" s="91">
        <v>5646</v>
      </c>
      <c r="C78" s="84"/>
      <c r="D78" s="85"/>
      <c r="E78" s="91">
        <v>0</v>
      </c>
      <c r="F78" s="84"/>
      <c r="G78" s="85"/>
      <c r="H78" s="91">
        <v>21</v>
      </c>
      <c r="I78" s="84"/>
      <c r="J78" s="85"/>
      <c r="K78" s="91">
        <v>292</v>
      </c>
      <c r="L78" s="84"/>
      <c r="M78" s="85"/>
      <c r="N78" s="91"/>
      <c r="O78" s="84"/>
      <c r="P78" s="85"/>
      <c r="Q78" s="91"/>
      <c r="R78" s="84"/>
      <c r="S78" s="85"/>
      <c r="T78" s="91">
        <v>282</v>
      </c>
      <c r="U78" s="84"/>
      <c r="V78" s="85"/>
      <c r="W78" s="84">
        <v>2458</v>
      </c>
      <c r="X78" s="85"/>
      <c r="Y78" s="84"/>
      <c r="Z78" s="91"/>
      <c r="AA78" s="84"/>
      <c r="AB78" s="92"/>
      <c r="AC78" s="91">
        <f t="shared" si="1"/>
        <v>8699</v>
      </c>
      <c r="AD78" s="84"/>
      <c r="AE78" s="84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</row>
    <row r="79" spans="1:70" ht="12.75">
      <c r="A79" s="101" t="s">
        <v>79</v>
      </c>
      <c r="B79" s="83">
        <f>SUM(B71:B78)</f>
        <v>19115</v>
      </c>
      <c r="C79" s="83"/>
      <c r="D79" s="83"/>
      <c r="E79" s="83">
        <f>SUM(E71:E78)</f>
        <v>172</v>
      </c>
      <c r="F79" s="83"/>
      <c r="G79" s="83"/>
      <c r="H79" s="83">
        <f>SUM(H71:H78)</f>
        <v>160</v>
      </c>
      <c r="I79" s="83"/>
      <c r="J79" s="83"/>
      <c r="K79" s="83">
        <f>SUM(K71:K78)</f>
        <v>1042</v>
      </c>
      <c r="L79" s="83"/>
      <c r="M79" s="83"/>
      <c r="N79" s="83"/>
      <c r="O79" s="83"/>
      <c r="P79" s="83"/>
      <c r="Q79" s="83"/>
      <c r="R79" s="83"/>
      <c r="S79" s="83"/>
      <c r="T79" s="83">
        <f>SUM(T71:T78)</f>
        <v>908</v>
      </c>
      <c r="U79" s="83"/>
      <c r="V79" s="83"/>
      <c r="W79" s="83">
        <f>SUM(W71:W78)</f>
        <v>8745</v>
      </c>
      <c r="X79" s="83"/>
      <c r="Y79" s="83"/>
      <c r="Z79" s="83"/>
      <c r="AA79" s="83"/>
      <c r="AB79" s="83"/>
      <c r="AC79" s="83">
        <f>SUM(Z79,W79,T79,Q79,N79,K79,H79,E79,B79)</f>
        <v>30142</v>
      </c>
      <c r="AD79" s="83"/>
      <c r="AE79" s="83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</row>
    <row r="80" spans="1:70" ht="12.75">
      <c r="A80" s="73"/>
      <c r="B80" s="84"/>
      <c r="C80" s="85"/>
      <c r="D80" s="84"/>
      <c r="E80" s="84"/>
      <c r="F80" s="85"/>
      <c r="G80" s="84"/>
      <c r="H80" s="84"/>
      <c r="I80" s="85"/>
      <c r="J80" s="84"/>
      <c r="K80" s="84"/>
      <c r="L80" s="85"/>
      <c r="M80" s="84"/>
      <c r="N80" s="84"/>
      <c r="O80" s="85"/>
      <c r="P80" s="84"/>
      <c r="Q80" s="84"/>
      <c r="R80" s="85"/>
      <c r="S80" s="84"/>
      <c r="T80" s="84"/>
      <c r="U80" s="85"/>
      <c r="V80" s="84"/>
      <c r="W80" s="85"/>
      <c r="X80" s="84"/>
      <c r="Y80" s="85"/>
      <c r="Z80" s="84"/>
      <c r="AA80" s="85"/>
      <c r="AB80" s="84"/>
      <c r="AC80" s="84"/>
      <c r="AD80" s="85"/>
      <c r="AE80" s="84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</row>
    <row r="81" spans="1:70" ht="12.75">
      <c r="A81" s="73" t="s">
        <v>80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>
        <v>0</v>
      </c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>
        <f>SUM(Z81,W81,T81,Q81,N81,K81,H81,E81,B81)</f>
        <v>0</v>
      </c>
      <c r="AD81" s="91"/>
      <c r="AE81" s="84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</row>
    <row r="82" spans="1:70" ht="12.75">
      <c r="A82" s="73" t="s">
        <v>87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>
        <v>21</v>
      </c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>
        <f>SUM(Z82,W82,T82,Q82,N82,K82,H82,E82,B82)</f>
        <v>21</v>
      </c>
      <c r="AD82" s="91"/>
      <c r="AE82" s="84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</row>
    <row r="83" spans="1:70" ht="12.75">
      <c r="A83" s="101" t="s">
        <v>81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>
        <v>21</v>
      </c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>
        <f>SUM(Z83,W83,T83,Q83,N83,K83,H83,E83,B83)</f>
        <v>21</v>
      </c>
      <c r="AD83" s="86"/>
      <c r="AE83" s="83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</row>
    <row r="84" spans="1:70" ht="12.75">
      <c r="A84" s="73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84"/>
      <c r="AC84" s="91"/>
      <c r="AD84" s="91"/>
      <c r="AE84" s="84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</row>
    <row r="85" spans="1:70" ht="13.5" thickBot="1">
      <c r="A85" s="79" t="s">
        <v>1</v>
      </c>
      <c r="B85" s="94">
        <f>SUM(B83,B79,B69,B65,B63,B58,B51,B49,B38,B36,B30,B25,B23,B21,B16,B14,B12)</f>
        <v>78449</v>
      </c>
      <c r="C85" s="94">
        <f aca="true" t="shared" si="12" ref="C85:AB85">SUM(C83,C79,C69,C65,C63,C58,C51,C49,C38,C36,C30,C25,C23,C21,C16,C14,C12)</f>
        <v>2707959.6001980198</v>
      </c>
      <c r="D85" s="94">
        <f t="shared" si="12"/>
        <v>6476981.800841585</v>
      </c>
      <c r="E85" s="94">
        <f t="shared" si="12"/>
        <v>14073</v>
      </c>
      <c r="F85" s="94">
        <f t="shared" si="12"/>
        <v>173927.72</v>
      </c>
      <c r="G85" s="94">
        <f t="shared" si="12"/>
        <v>359996.43</v>
      </c>
      <c r="H85" s="94">
        <f t="shared" si="12"/>
        <v>2111</v>
      </c>
      <c r="I85" s="94">
        <f t="shared" si="12"/>
        <v>2805</v>
      </c>
      <c r="J85" s="94">
        <f t="shared" si="12"/>
        <v>61353</v>
      </c>
      <c r="K85" s="94">
        <f t="shared" si="12"/>
        <v>6429</v>
      </c>
      <c r="L85" s="94">
        <f t="shared" si="12"/>
        <v>94168</v>
      </c>
      <c r="M85" s="94">
        <f t="shared" si="12"/>
        <v>175704.5</v>
      </c>
      <c r="N85" s="94">
        <f t="shared" si="12"/>
        <v>1440</v>
      </c>
      <c r="O85" s="94">
        <f t="shared" si="12"/>
        <v>2513</v>
      </c>
      <c r="P85" s="94">
        <f t="shared" si="12"/>
        <v>0</v>
      </c>
      <c r="Q85" s="94">
        <f t="shared" si="12"/>
        <v>368</v>
      </c>
      <c r="R85" s="94">
        <f t="shared" si="12"/>
        <v>20400</v>
      </c>
      <c r="S85" s="94">
        <f t="shared" si="12"/>
        <v>48820</v>
      </c>
      <c r="T85" s="94">
        <f t="shared" si="12"/>
        <v>3703</v>
      </c>
      <c r="U85" s="94">
        <f t="shared" si="12"/>
        <v>48959.12</v>
      </c>
      <c r="V85" s="94">
        <f t="shared" si="12"/>
        <v>142288.53</v>
      </c>
      <c r="W85" s="94">
        <f t="shared" si="12"/>
        <v>143189</v>
      </c>
      <c r="X85" s="94">
        <f t="shared" si="12"/>
        <v>2479958.42</v>
      </c>
      <c r="Y85" s="94">
        <f t="shared" si="12"/>
        <v>3232896.54</v>
      </c>
      <c r="Z85" s="94">
        <f t="shared" si="12"/>
        <v>11906</v>
      </c>
      <c r="AA85" s="94">
        <f t="shared" si="12"/>
        <v>156061</v>
      </c>
      <c r="AB85" s="94">
        <f t="shared" si="12"/>
        <v>61416.905</v>
      </c>
      <c r="AC85" s="94">
        <f>SUM(AC83,AC79,AC69,AC65,AC63,AC58,AC51,AC49,AC38,AC36,AC30,AC25,AC23,AC21,AC16,AC14,AC12)</f>
        <v>261668</v>
      </c>
      <c r="AD85" s="94">
        <f>SUM(AD83,AD79,AD69,AD65,AD63,AD58,AD51,AD49,AD38,AD36,AD30,AD25,AD23,AD21,AD16,AD14,AD12)</f>
        <v>5686751.86019802</v>
      </c>
      <c r="AE85" s="125">
        <f>SUM(AE83,AE79,AE69,AE65,AE63,AE58,AE51,AE49,AE38,AE36,AE30,AE25,AE23,AE21,AE16,AE14,AE12)</f>
        <v>10559457.705841586</v>
      </c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</row>
    <row r="86" spans="1:70" ht="12.7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</row>
    <row r="87" spans="1:18" s="7" customFormat="1" ht="12.75">
      <c r="A87" s="7" t="s">
        <v>177</v>
      </c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s="7" customFormat="1" ht="12.75">
      <c r="A88" s="175"/>
      <c r="B88" s="176" t="s">
        <v>176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70" ht="12.75">
      <c r="A89" s="80"/>
      <c r="B89" s="95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</row>
    <row r="90" spans="1:70" ht="12.75">
      <c r="A90" s="80"/>
      <c r="B90" s="95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</row>
    <row r="91" spans="1:70" ht="18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</row>
    <row r="92" spans="1:70" ht="12.75">
      <c r="A92" s="78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</row>
    <row r="93" spans="1:70" ht="12.75">
      <c r="A93" s="78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</row>
    <row r="94" spans="1:70" ht="12.75">
      <c r="A94" s="78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</row>
    <row r="95" spans="1:70" ht="12.75">
      <c r="A95" s="78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</row>
    <row r="96" spans="1:70" ht="12.75">
      <c r="A96" s="78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</row>
    <row r="97" spans="1:70" ht="12.75">
      <c r="A97" s="78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</row>
    <row r="98" spans="1:70" ht="12.75">
      <c r="A98" s="78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</row>
    <row r="99" spans="1:70" ht="12.75">
      <c r="A99" s="78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</row>
    <row r="100" spans="1:70" ht="12.75">
      <c r="A100" s="78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</row>
    <row r="101" spans="1:70" ht="12.75">
      <c r="A101" s="78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</row>
    <row r="102" spans="1:70" ht="12.75">
      <c r="A102" s="78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</row>
    <row r="103" spans="1:70" ht="12.75">
      <c r="A103" s="78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</row>
    <row r="104" spans="1:70" ht="12.75">
      <c r="A104" s="78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</row>
    <row r="105" spans="1:70" ht="12.75">
      <c r="A105" s="78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</row>
    <row r="106" spans="1:70" ht="12.75">
      <c r="A106" s="78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</row>
    <row r="107" spans="1:70" ht="12.75">
      <c r="A107" s="78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</row>
    <row r="108" spans="1:70" ht="12.75">
      <c r="A108" s="78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</row>
    <row r="109" spans="1:70" ht="12.75">
      <c r="A109" s="78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</row>
    <row r="110" spans="1:70" ht="12.75">
      <c r="A110" s="78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</row>
    <row r="111" spans="1:70" ht="12.75">
      <c r="A111" s="78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</row>
    <row r="112" spans="1:70" ht="12.75">
      <c r="A112" s="78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</row>
    <row r="113" spans="1:70" ht="12.75">
      <c r="A113" s="78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</row>
    <row r="114" spans="1:70" ht="12.75">
      <c r="A114" s="78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</row>
    <row r="115" spans="1:70" ht="12.75">
      <c r="A115" s="78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</row>
    <row r="116" spans="1:70" ht="12.75">
      <c r="A116" s="78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</row>
    <row r="117" spans="1:70" ht="12.75">
      <c r="A117" s="78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</row>
    <row r="118" spans="1:70" ht="12.75">
      <c r="A118" s="78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</row>
    <row r="119" spans="1:70" ht="12.75">
      <c r="A119" s="78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</row>
    <row r="120" spans="1:70" ht="12.75">
      <c r="A120" s="78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</row>
    <row r="121" spans="1:70" ht="12.75">
      <c r="A121" s="78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</row>
    <row r="122" spans="1:70" ht="12.75">
      <c r="A122" s="78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</row>
    <row r="123" spans="1:70" ht="12.75">
      <c r="A123" s="78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</row>
    <row r="124" spans="1:70" ht="12.75">
      <c r="A124" s="78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</row>
    <row r="125" spans="1:70" ht="12.75">
      <c r="A125" s="78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</row>
    <row r="126" spans="1:70" ht="12.75">
      <c r="A126" s="78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</row>
    <row r="127" spans="1:70" ht="12.75">
      <c r="A127" s="78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</row>
    <row r="128" spans="1:70" ht="12.75">
      <c r="A128" s="78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</row>
    <row r="129" spans="1:70" ht="12.75">
      <c r="A129" s="78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</row>
    <row r="130" spans="1:70" ht="12.75">
      <c r="A130" s="78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</row>
    <row r="131" spans="1:70" ht="12.75">
      <c r="A131" s="78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</row>
    <row r="132" spans="1:70" ht="12.75">
      <c r="A132" s="78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</row>
    <row r="133" spans="1:70" ht="12.75">
      <c r="A133" s="78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</row>
    <row r="134" spans="1:70" ht="12.75">
      <c r="A134" s="78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</row>
    <row r="135" spans="1:70" ht="12.75">
      <c r="A135" s="78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</row>
    <row r="136" spans="1:70" ht="12.75">
      <c r="A136" s="78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</row>
    <row r="137" spans="1:70" ht="12.75">
      <c r="A137" s="78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</row>
    <row r="138" spans="1:70" ht="12.75">
      <c r="A138" s="78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</row>
    <row r="139" spans="1:70" ht="12.75">
      <c r="A139" s="78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</row>
    <row r="140" spans="1:70" ht="12.75">
      <c r="A140" s="78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</row>
    <row r="141" spans="1:70" ht="12.75">
      <c r="A141" s="78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</row>
    <row r="142" spans="1:70" ht="12.75">
      <c r="A142" s="78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</row>
    <row r="143" spans="1:70" ht="12.75">
      <c r="A143" s="78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</row>
    <row r="144" spans="1:70" ht="12.75">
      <c r="A144" s="78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</row>
    <row r="145" spans="1:70" ht="12.75">
      <c r="A145" s="78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</row>
    <row r="146" spans="1:70" ht="12.75">
      <c r="A146" s="78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</row>
    <row r="147" spans="1:70" ht="12.75">
      <c r="A147" s="78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</row>
    <row r="148" spans="1:70" ht="12.75">
      <c r="A148" s="78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</row>
    <row r="149" spans="1:70" ht="12.75">
      <c r="A149" s="78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</row>
    <row r="150" spans="1:70" ht="12.75">
      <c r="A150" s="78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</row>
    <row r="151" spans="1:70" ht="12.75">
      <c r="A151" s="78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</row>
    <row r="152" spans="1:70" ht="12.75">
      <c r="A152" s="78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</row>
    <row r="153" spans="1:70" ht="12.75">
      <c r="A153" s="78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</row>
    <row r="154" spans="1:70" ht="12.75">
      <c r="A154" s="78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</row>
    <row r="155" spans="1:70" ht="12.75">
      <c r="A155" s="78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</row>
    <row r="156" spans="1:70" ht="12.75">
      <c r="A156" s="78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</row>
    <row r="157" spans="1:70" ht="12.75">
      <c r="A157" s="78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</row>
    <row r="158" spans="1:70" ht="12.75">
      <c r="A158" s="78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</row>
    <row r="159" spans="1:70" ht="12.75">
      <c r="A159" s="78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</row>
    <row r="160" spans="1:70" ht="12.75">
      <c r="A160" s="78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</row>
    <row r="161" spans="1:70" ht="12.75">
      <c r="A161" s="78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</row>
    <row r="162" spans="1:70" ht="12.75">
      <c r="A162" s="78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</row>
    <row r="163" spans="1:70" ht="12.75">
      <c r="A163" s="78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</row>
    <row r="164" spans="1:70" ht="12.75">
      <c r="A164" s="78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</row>
    <row r="165" spans="1:70" ht="12.75">
      <c r="A165" s="78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</row>
    <row r="166" spans="1:70" ht="12.75">
      <c r="A166" s="78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</row>
    <row r="167" spans="1:70" ht="12.75">
      <c r="A167" s="78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</row>
    <row r="168" spans="1:70" ht="12.75">
      <c r="A168" s="78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</row>
    <row r="169" spans="1:70" ht="12.75">
      <c r="A169" s="78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</row>
    <row r="170" spans="1:70" ht="12.75">
      <c r="A170" s="78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</row>
    <row r="171" spans="1:70" ht="12.75">
      <c r="A171" s="78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</row>
    <row r="172" spans="1:70" ht="12.75">
      <c r="A172" s="78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</row>
    <row r="173" spans="1:70" ht="12.75">
      <c r="A173" s="78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</row>
    <row r="174" spans="1:70" ht="12.75">
      <c r="A174" s="78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</row>
    <row r="175" spans="1:70" ht="12.75">
      <c r="A175" s="78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</row>
    <row r="176" spans="1:70" ht="12.75">
      <c r="A176" s="78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</row>
    <row r="177" spans="1:70" ht="12.75">
      <c r="A177" s="78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</row>
    <row r="178" spans="1:70" ht="12.75">
      <c r="A178" s="78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</row>
    <row r="179" spans="1:70" ht="12.75">
      <c r="A179" s="78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</row>
    <row r="180" spans="1:70" ht="12.75">
      <c r="A180" s="78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</row>
    <row r="181" spans="1:70" ht="12.75">
      <c r="A181" s="78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</row>
    <row r="182" spans="1:70" ht="12.75">
      <c r="A182" s="78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</row>
    <row r="183" spans="1:70" ht="12.75">
      <c r="A183" s="78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</row>
    <row r="184" spans="1:70" ht="12.75">
      <c r="A184" s="78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</row>
    <row r="185" spans="1:70" ht="12.75">
      <c r="A185" s="78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</row>
    <row r="186" spans="1:70" ht="12.75">
      <c r="A186" s="78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</row>
    <row r="187" spans="1:70" ht="12.75">
      <c r="A187" s="78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</row>
    <row r="188" spans="1:70" ht="12.75">
      <c r="A188" s="78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</row>
    <row r="189" spans="1:70" ht="12.75">
      <c r="A189" s="78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</row>
    <row r="190" spans="1:70" ht="12.75">
      <c r="A190" s="78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</row>
    <row r="191" spans="1:70" ht="12.75">
      <c r="A191" s="78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</row>
    <row r="192" spans="1:70" ht="12.75">
      <c r="A192" s="78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</row>
    <row r="193" spans="1:70" ht="12.75">
      <c r="A193" s="78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</row>
    <row r="194" spans="1:70" ht="12.75">
      <c r="A194" s="78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</row>
    <row r="195" spans="1:70" ht="12.75">
      <c r="A195" s="78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</row>
    <row r="196" spans="1:70" ht="12.75">
      <c r="A196" s="78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</row>
    <row r="197" spans="1:70" ht="12.75">
      <c r="A197" s="78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</row>
    <row r="198" spans="1:70" ht="12.75">
      <c r="A198" s="78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</row>
    <row r="199" spans="1:70" ht="12.75">
      <c r="A199" s="78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</row>
    <row r="200" spans="1:70" ht="12.75">
      <c r="A200" s="78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</row>
    <row r="201" spans="1:70" ht="12.75">
      <c r="A201" s="78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</row>
    <row r="202" spans="1:70" ht="12.75">
      <c r="A202" s="78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</row>
    <row r="203" spans="1:70" ht="12.75">
      <c r="A203" s="78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</row>
    <row r="204" spans="1:70" ht="12.75">
      <c r="A204" s="78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</row>
    <row r="205" spans="1:70" ht="12.75">
      <c r="A205" s="78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</row>
    <row r="206" spans="1:70" ht="12.75">
      <c r="A206" s="78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</row>
    <row r="207" spans="1:70" ht="12.75">
      <c r="A207" s="78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</row>
    <row r="208" spans="1:70" ht="12.75">
      <c r="A208" s="78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</row>
    <row r="209" spans="1:70" ht="12.75">
      <c r="A209" s="78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</row>
    <row r="210" spans="1:70" ht="12.75">
      <c r="A210" s="78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</row>
    <row r="211" spans="1:70" ht="12.75">
      <c r="A211" s="78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</row>
    <row r="212" spans="1:70" ht="12.75">
      <c r="A212" s="78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</row>
    <row r="213" spans="1:70" ht="12.75">
      <c r="A213" s="78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</row>
    <row r="214" spans="1:70" ht="12.75">
      <c r="A214" s="78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</row>
    <row r="215" spans="1:70" ht="12.75">
      <c r="A215" s="78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</row>
    <row r="216" spans="1:70" ht="12.75">
      <c r="A216" s="78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</row>
    <row r="217" spans="1:70" ht="12.75">
      <c r="A217" s="78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</row>
    <row r="218" spans="1:70" ht="12.75">
      <c r="A218" s="78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</row>
    <row r="219" spans="1:70" ht="12.75">
      <c r="A219" s="78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</row>
    <row r="220" spans="1:70" ht="12.75">
      <c r="A220" s="78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</row>
    <row r="221" spans="1:70" ht="12.75">
      <c r="A221" s="78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</row>
    <row r="222" spans="1:70" ht="12.75">
      <c r="A222" s="78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</row>
    <row r="223" spans="1:70" ht="12.75">
      <c r="A223" s="78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</row>
    <row r="224" spans="1:70" ht="12.75">
      <c r="A224" s="78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</row>
    <row r="225" spans="1:70" ht="12.75">
      <c r="A225" s="78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</row>
    <row r="226" spans="1:70" ht="12.75">
      <c r="A226" s="78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</row>
    <row r="227" spans="1:70" ht="12.75">
      <c r="A227" s="78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</row>
    <row r="228" spans="1:70" ht="12.75">
      <c r="A228" s="78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</row>
    <row r="229" spans="1:70" ht="12.75">
      <c r="A229" s="78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</row>
    <row r="230" spans="1:70" ht="12.75">
      <c r="A230" s="78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</row>
    <row r="231" spans="1:70" ht="12.75">
      <c r="A231" s="78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</row>
    <row r="232" spans="1:70" ht="12.75">
      <c r="A232" s="78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</row>
    <row r="233" spans="1:70" ht="12.75">
      <c r="A233" s="78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</row>
    <row r="234" spans="1:70" ht="12.75">
      <c r="A234" s="78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</row>
    <row r="235" spans="1:70" ht="12.75">
      <c r="A235" s="78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</row>
    <row r="236" spans="1:70" ht="12.75">
      <c r="A236" s="78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</row>
    <row r="237" spans="1:70" ht="12.75">
      <c r="A237" s="78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</row>
    <row r="238" spans="1:70" ht="12.75">
      <c r="A238" s="78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</row>
    <row r="239" spans="1:70" ht="12.75">
      <c r="A239" s="78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</row>
    <row r="240" spans="1:70" ht="12.75">
      <c r="A240" s="78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</row>
    <row r="241" spans="1:70" ht="12.75">
      <c r="A241" s="78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</row>
    <row r="242" spans="1:70" ht="12.75">
      <c r="A242" s="78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</row>
    <row r="243" spans="1:70" ht="12.75">
      <c r="A243" s="78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</row>
    <row r="244" spans="1:70" ht="12.75">
      <c r="A244" s="78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</row>
    <row r="245" spans="1:70" ht="12.75">
      <c r="A245" s="78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</row>
    <row r="246" spans="1:70" ht="12.75">
      <c r="A246" s="78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</row>
    <row r="247" spans="1:70" ht="12.75">
      <c r="A247" s="78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</row>
    <row r="248" spans="1:70" ht="12.75">
      <c r="A248" s="78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</row>
    <row r="249" spans="1:70" ht="12.75">
      <c r="A249" s="78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</row>
    <row r="250" spans="1:70" ht="12.75">
      <c r="A250" s="78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</row>
    <row r="251" spans="1:70" ht="12.75">
      <c r="A251" s="78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</row>
    <row r="252" spans="1:70" ht="12.75">
      <c r="A252" s="78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</row>
    <row r="253" spans="1:70" ht="12.75">
      <c r="A253" s="78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</row>
    <row r="254" spans="1:70" ht="12.75">
      <c r="A254" s="78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</row>
    <row r="255" spans="1:70" ht="12.75">
      <c r="A255" s="78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</row>
    <row r="256" spans="1:70" ht="12.75">
      <c r="A256" s="78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</row>
    <row r="257" spans="1:70" ht="12.75">
      <c r="A257" s="78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</row>
    <row r="258" spans="1:70" ht="12.75">
      <c r="A258" s="78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</row>
    <row r="259" spans="1:70" ht="12.75">
      <c r="A259" s="78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</row>
    <row r="260" spans="1:70" ht="12.75">
      <c r="A260" s="78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</row>
    <row r="261" spans="1:70" ht="12.75">
      <c r="A261" s="78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</row>
    <row r="262" spans="1:70" ht="12.75">
      <c r="A262" s="78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</row>
    <row r="263" spans="1:70" ht="12.75">
      <c r="A263" s="78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</row>
    <row r="264" spans="1:70" ht="12.75">
      <c r="A264" s="78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</row>
    <row r="265" spans="1:70" ht="12.75">
      <c r="A265" s="78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</row>
    <row r="266" spans="1:70" ht="12.75">
      <c r="A266" s="78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</row>
    <row r="267" spans="1:70" ht="12.75">
      <c r="A267" s="78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</row>
    <row r="268" spans="1:70" ht="12.75">
      <c r="A268" s="78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</row>
    <row r="269" spans="1:70" ht="12.75">
      <c r="A269" s="78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</row>
    <row r="270" spans="1:70" ht="12.75">
      <c r="A270" s="78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</row>
    <row r="271" spans="1:70" ht="12.75">
      <c r="A271" s="78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</row>
    <row r="272" spans="1:70" ht="12.75">
      <c r="A272" s="78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</row>
    <row r="273" spans="1:70" ht="12.75">
      <c r="A273" s="78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</row>
    <row r="274" spans="1:70" ht="12.75">
      <c r="A274" s="78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</row>
    <row r="275" spans="1:70" ht="12.75">
      <c r="A275" s="78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</row>
    <row r="276" spans="1:70" ht="12.75">
      <c r="A276" s="78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</row>
    <row r="277" spans="1:70" ht="12.75">
      <c r="A277" s="78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</row>
    <row r="278" spans="1:70" ht="12.75">
      <c r="A278" s="78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</row>
    <row r="279" spans="1:70" ht="12.75">
      <c r="A279" s="78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</row>
    <row r="280" spans="1:70" ht="12.75">
      <c r="A280" s="78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</row>
    <row r="281" spans="1:70" ht="12.75">
      <c r="A281" s="78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</row>
    <row r="282" spans="1:70" ht="12.75">
      <c r="A282" s="78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</row>
    <row r="283" spans="1:70" ht="12.75">
      <c r="A283" s="78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</row>
    <row r="284" spans="1:70" ht="12.75">
      <c r="A284" s="78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</row>
    <row r="285" spans="1:70" ht="12.75">
      <c r="A285" s="78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</row>
    <row r="286" spans="1:70" ht="12.75">
      <c r="A286" s="78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</row>
    <row r="287" spans="1:70" ht="12.75">
      <c r="A287" s="78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</row>
    <row r="288" spans="1:70" ht="12.75">
      <c r="A288" s="78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</row>
    <row r="289" spans="1:70" ht="12.75">
      <c r="A289" s="78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</row>
    <row r="290" spans="1:70" ht="12.75">
      <c r="A290" s="78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</row>
    <row r="291" spans="1:70" ht="12.75">
      <c r="A291" s="78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</row>
    <row r="292" spans="1:70" ht="12.75">
      <c r="A292" s="78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</row>
    <row r="293" spans="1:70" ht="12.75">
      <c r="A293" s="78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</row>
    <row r="294" spans="1:70" ht="12.75">
      <c r="A294" s="78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</row>
    <row r="295" spans="1:70" ht="12.75">
      <c r="A295" s="78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</row>
    <row r="296" spans="1:70" ht="12.75">
      <c r="A296" s="78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</row>
    <row r="297" spans="1:70" ht="12.75">
      <c r="A297" s="78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</row>
    <row r="298" spans="1:70" ht="12.75">
      <c r="A298" s="78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</row>
    <row r="299" spans="1:70" ht="12.75">
      <c r="A299" s="78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</row>
    <row r="300" spans="1:70" ht="12.75">
      <c r="A300" s="78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</row>
    <row r="301" spans="1:70" ht="12.75">
      <c r="A301" s="78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</row>
    <row r="302" spans="1:70" ht="12.75">
      <c r="A302" s="78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</row>
    <row r="303" spans="1:70" ht="12.75">
      <c r="A303" s="78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</row>
    <row r="304" spans="1:70" ht="12.75">
      <c r="A304" s="78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</row>
    <row r="305" spans="1:70" ht="12.75">
      <c r="A305" s="78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</row>
    <row r="306" spans="1:70" ht="12.75">
      <c r="A306" s="78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</row>
    <row r="307" spans="1:70" ht="12.75">
      <c r="A307" s="78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</row>
    <row r="308" spans="1:70" ht="12.75">
      <c r="A308" s="78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</row>
    <row r="309" spans="1:70" ht="12.75">
      <c r="A309" s="78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</row>
    <row r="310" spans="1:70" ht="12.75">
      <c r="A310" s="78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</row>
    <row r="311" spans="1:70" ht="12.75">
      <c r="A311" s="78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</row>
    <row r="312" spans="1:70" ht="12.75">
      <c r="A312" s="78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</row>
    <row r="313" spans="1:70" ht="12.75">
      <c r="A313" s="78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</row>
    <row r="314" spans="1:70" ht="12.75">
      <c r="A314" s="78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</row>
    <row r="315" spans="1:70" ht="12.75">
      <c r="A315" s="78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</row>
    <row r="316" spans="1:70" ht="12.75">
      <c r="A316" s="78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</row>
    <row r="317" spans="1:70" ht="12.75">
      <c r="A317" s="78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</row>
    <row r="318" spans="1:70" ht="12.75">
      <c r="A318" s="78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</row>
    <row r="319" spans="1:70" ht="12.75">
      <c r="A319" s="78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</row>
    <row r="320" spans="1:70" ht="12.75">
      <c r="A320" s="78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</row>
    <row r="321" spans="1:70" ht="12.75">
      <c r="A321" s="78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</row>
    <row r="322" spans="1:70" ht="12.75">
      <c r="A322" s="78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</row>
    <row r="323" spans="1:70" ht="12.75">
      <c r="A323" s="78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</row>
    <row r="324" spans="1:70" ht="12.75">
      <c r="A324" s="78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</row>
    <row r="325" spans="1:70" ht="12.75">
      <c r="A325" s="78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</row>
    <row r="326" spans="1:70" ht="12.75">
      <c r="A326" s="78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</row>
    <row r="327" spans="1:70" ht="12.75">
      <c r="A327" s="78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</row>
    <row r="328" spans="1:70" ht="12.75">
      <c r="A328" s="78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</row>
    <row r="329" spans="1:70" ht="12.75">
      <c r="A329" s="78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</row>
    <row r="330" spans="1:70" ht="12.75">
      <c r="A330" s="78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</row>
    <row r="331" spans="1:70" ht="12.75">
      <c r="A331" s="78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</row>
    <row r="332" spans="1:70" ht="12.75">
      <c r="A332" s="78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</row>
    <row r="333" spans="1:70" ht="12.75">
      <c r="A333" s="78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</row>
    <row r="334" spans="1:70" ht="12.75">
      <c r="A334" s="78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</row>
    <row r="335" spans="1:70" ht="12.75">
      <c r="A335" s="78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</row>
    <row r="336" spans="1:70" ht="12.75">
      <c r="A336" s="78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</row>
    <row r="337" spans="1:70" ht="12.75">
      <c r="A337" s="78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</row>
    <row r="338" spans="1:70" ht="12.75">
      <c r="A338" s="78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</row>
    <row r="339" spans="1:70" ht="12.75">
      <c r="A339" s="78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</row>
    <row r="340" spans="1:70" ht="12.75">
      <c r="A340" s="78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</row>
    <row r="341" spans="1:70" ht="12.75">
      <c r="A341" s="78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</row>
    <row r="342" spans="1:70" ht="12.75">
      <c r="A342" s="78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</row>
    <row r="343" spans="1:70" ht="12.75">
      <c r="A343" s="78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</row>
    <row r="344" spans="1:70" ht="12.75">
      <c r="A344" s="78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</row>
    <row r="345" spans="1:70" ht="12.75">
      <c r="A345" s="78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</row>
    <row r="346" spans="1:70" ht="12.75">
      <c r="A346" s="78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</row>
    <row r="347" spans="1:70" ht="12.75">
      <c r="A347" s="78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</row>
    <row r="348" spans="1:70" ht="12.75">
      <c r="A348" s="78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</row>
    <row r="349" spans="1:70" ht="12.75">
      <c r="A349" s="78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</row>
    <row r="350" spans="1:70" ht="12.75">
      <c r="A350" s="78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</row>
    <row r="351" spans="1:70" ht="12.75">
      <c r="A351" s="78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</row>
    <row r="352" spans="1:70" ht="12.75">
      <c r="A352" s="78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</row>
    <row r="353" spans="1:70" ht="12.75">
      <c r="A353" s="78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</row>
    <row r="354" spans="1:70" ht="12.75">
      <c r="A354" s="78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</row>
    <row r="355" spans="1:70" ht="12.75">
      <c r="A355" s="78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</row>
    <row r="356" spans="1:70" ht="12.75">
      <c r="A356" s="78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</row>
    <row r="357" spans="1:70" ht="12.75">
      <c r="A357" s="78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</row>
    <row r="358" spans="1:70" ht="12.75">
      <c r="A358" s="78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</row>
    <row r="359" spans="1:70" ht="12.75">
      <c r="A359" s="78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</row>
    <row r="360" spans="1:70" ht="12.75">
      <c r="A360" s="78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</row>
    <row r="361" spans="1:70" ht="12.75">
      <c r="A361" s="78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</row>
    <row r="362" spans="1:70" ht="12.75">
      <c r="A362" s="78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</row>
    <row r="363" spans="1:70" ht="12.75">
      <c r="A363" s="78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</row>
    <row r="364" spans="1:70" ht="12.75">
      <c r="A364" s="78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</row>
    <row r="365" spans="1:70" ht="12.75">
      <c r="A365" s="78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</row>
    <row r="366" spans="1:70" ht="12.75">
      <c r="A366" s="78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</row>
    <row r="367" spans="1:70" ht="12.75">
      <c r="A367" s="78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</row>
    <row r="368" spans="1:70" ht="12.75">
      <c r="A368" s="78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</row>
    <row r="369" spans="1:70" ht="12.75">
      <c r="A369" s="78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</row>
    <row r="370" spans="1:70" ht="12.75">
      <c r="A370" s="78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</row>
    <row r="371" spans="1:70" ht="12.75">
      <c r="A371" s="78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</row>
    <row r="372" spans="1:70" ht="12.75">
      <c r="A372" s="78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</row>
    <row r="373" spans="1:70" ht="12.75">
      <c r="A373" s="78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</row>
    <row r="374" spans="1:70" ht="12.75">
      <c r="A374" s="78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</row>
    <row r="375" spans="1:70" ht="12.75">
      <c r="A375" s="78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</row>
    <row r="376" spans="1:70" ht="12.75">
      <c r="A376" s="78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</row>
    <row r="377" spans="1:70" ht="12.75">
      <c r="A377" s="78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</row>
    <row r="378" spans="1:70" ht="12.75">
      <c r="A378" s="78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</row>
    <row r="379" spans="1:70" ht="12.75">
      <c r="A379" s="78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</row>
    <row r="380" spans="1:70" ht="12.75">
      <c r="A380" s="78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</row>
    <row r="381" spans="1:70" ht="12.75">
      <c r="A381" s="78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</row>
    <row r="382" spans="1:70" ht="12.75">
      <c r="A382" s="78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</row>
    <row r="383" spans="1:70" ht="12.75">
      <c r="A383" s="78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</row>
    <row r="384" spans="1:70" ht="12.75">
      <c r="A384" s="78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</row>
    <row r="385" spans="1:70" ht="12.75">
      <c r="A385" s="78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</row>
    <row r="386" spans="1:70" ht="12.75">
      <c r="A386" s="78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</row>
    <row r="387" spans="1:70" ht="12.75">
      <c r="A387" s="78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</row>
    <row r="388" spans="1:70" ht="12.75">
      <c r="A388" s="78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</row>
    <row r="389" spans="1:70" ht="12.75">
      <c r="A389" s="78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</row>
    <row r="390" spans="1:70" ht="12.75">
      <c r="A390" s="78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</row>
    <row r="391" spans="1:70" ht="12.75">
      <c r="A391" s="78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</row>
    <row r="392" spans="1:70" ht="12.75">
      <c r="A392" s="78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</row>
    <row r="393" spans="1:70" ht="12.75">
      <c r="A393" s="78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</row>
    <row r="394" spans="1:70" ht="12.75">
      <c r="A394" s="78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</row>
    <row r="395" spans="1:70" ht="12.75">
      <c r="A395" s="78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</row>
    <row r="396" spans="1:70" ht="12.75">
      <c r="A396" s="78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</row>
    <row r="397" spans="1:70" ht="12.75">
      <c r="A397" s="78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</row>
    <row r="398" spans="1:70" ht="12.75">
      <c r="A398" s="78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</row>
    <row r="399" spans="1:70" ht="12.75">
      <c r="A399" s="78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</row>
    <row r="400" spans="1:70" ht="12.75">
      <c r="A400" s="78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</row>
    <row r="401" spans="1:70" ht="12.75">
      <c r="A401" s="78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</row>
    <row r="402" spans="1:70" ht="12.75">
      <c r="A402" s="78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</row>
    <row r="403" spans="1:70" ht="12.75">
      <c r="A403" s="78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</row>
    <row r="404" spans="1:70" ht="12.75">
      <c r="A404" s="78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</row>
    <row r="405" spans="1:70" ht="12.75">
      <c r="A405" s="78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</row>
    <row r="406" spans="1:70" ht="12.75">
      <c r="A406" s="78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</row>
    <row r="407" spans="1:70" ht="12.75">
      <c r="A407" s="78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</row>
    <row r="408" spans="1:70" ht="12.75">
      <c r="A408" s="78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</row>
    <row r="409" spans="1:70" ht="12.75">
      <c r="A409" s="78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</row>
    <row r="410" spans="1:70" ht="12.75">
      <c r="A410" s="78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</row>
    <row r="411" spans="1:70" ht="12.75">
      <c r="A411" s="78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</row>
    <row r="412" spans="1:70" ht="12.75">
      <c r="A412" s="78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</row>
    <row r="413" spans="1:70" ht="12.75">
      <c r="A413" s="78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</row>
    <row r="414" spans="1:70" ht="12.75">
      <c r="A414" s="78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</row>
    <row r="415" spans="1:70" ht="12.75">
      <c r="A415" s="78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</row>
    <row r="416" spans="1:70" ht="12.75">
      <c r="A416" s="78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</row>
    <row r="417" spans="1:70" ht="12.75">
      <c r="A417" s="78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</row>
    <row r="418" spans="1:70" ht="12.75">
      <c r="A418" s="78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</row>
    <row r="419" spans="1:70" ht="12.75">
      <c r="A419" s="78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</row>
    <row r="420" spans="1:70" ht="12.75">
      <c r="A420" s="78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</row>
    <row r="421" spans="1:70" ht="12.75">
      <c r="A421" s="78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</row>
    <row r="422" spans="1:70" ht="12.75">
      <c r="A422" s="78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</row>
    <row r="423" spans="1:70" ht="12.75">
      <c r="A423" s="78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</row>
    <row r="424" spans="1:70" ht="12.75">
      <c r="A424" s="78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</row>
    <row r="425" spans="1:70" ht="12.75">
      <c r="A425" s="78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</row>
    <row r="426" spans="1:70" ht="12.75">
      <c r="A426" s="78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</row>
    <row r="427" spans="1:70" ht="12.75">
      <c r="A427" s="78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</row>
    <row r="428" spans="1:70" ht="12.75">
      <c r="A428" s="78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</row>
    <row r="429" spans="1:70" ht="12.75">
      <c r="A429" s="78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</row>
    <row r="430" spans="1:70" ht="12.75">
      <c r="A430" s="78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</row>
    <row r="431" spans="1:70" ht="12.75">
      <c r="A431" s="78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</row>
    <row r="432" spans="1:70" ht="12.75">
      <c r="A432" s="78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</row>
    <row r="433" spans="1:70" ht="12.75">
      <c r="A433" s="78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</row>
    <row r="434" spans="1:70" ht="12.75">
      <c r="A434" s="78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</row>
    <row r="435" spans="1:70" ht="12.75">
      <c r="A435" s="78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</row>
    <row r="436" spans="1:70" ht="12.75">
      <c r="A436" s="78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</row>
    <row r="437" spans="1:70" ht="12.75">
      <c r="A437" s="78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</row>
    <row r="438" spans="1:70" ht="12.75">
      <c r="A438" s="78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</row>
    <row r="439" spans="1:70" ht="12.75">
      <c r="A439" s="78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</row>
    <row r="440" spans="1:70" ht="12.75">
      <c r="A440" s="78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</row>
    <row r="441" spans="1:70" ht="12.75">
      <c r="A441" s="78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</row>
    <row r="442" spans="1:70" ht="12.75">
      <c r="A442" s="78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</row>
    <row r="443" spans="1:70" ht="12.75">
      <c r="A443" s="78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</row>
    <row r="444" spans="1:70" ht="12.75">
      <c r="A444" s="78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</row>
    <row r="445" spans="1:70" ht="12.75">
      <c r="A445" s="78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</row>
    <row r="446" spans="1:70" ht="12.75">
      <c r="A446" s="78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</row>
    <row r="447" spans="1:70" ht="12.75">
      <c r="A447" s="78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</row>
    <row r="448" spans="1:70" ht="12.75">
      <c r="A448" s="78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</row>
  </sheetData>
  <mergeCells count="23">
    <mergeCell ref="A91:L91"/>
    <mergeCell ref="B6:B7"/>
    <mergeCell ref="Q5:S5"/>
    <mergeCell ref="Q6:Q7"/>
    <mergeCell ref="E6:E7"/>
    <mergeCell ref="H6:H7"/>
    <mergeCell ref="K6:K7"/>
    <mergeCell ref="B5:D5"/>
    <mergeCell ref="E5:G5"/>
    <mergeCell ref="H5:J5"/>
    <mergeCell ref="B1:AD1"/>
    <mergeCell ref="A3:AB3"/>
    <mergeCell ref="K5:M5"/>
    <mergeCell ref="T5:V5"/>
    <mergeCell ref="N5:P5"/>
    <mergeCell ref="T6:T7"/>
    <mergeCell ref="N6:N7"/>
    <mergeCell ref="AC5:AE5"/>
    <mergeCell ref="AC6:AC7"/>
    <mergeCell ref="W6:W7"/>
    <mergeCell ref="Z6:Z7"/>
    <mergeCell ref="Z5:AB5"/>
    <mergeCell ref="W5:Y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zoomScale="75" zoomScaleNormal="75" workbookViewId="0" topLeftCell="A52">
      <selection activeCell="J61" sqref="J61"/>
    </sheetView>
  </sheetViews>
  <sheetFormatPr defaultColWidth="11.421875" defaultRowHeight="12.75"/>
  <cols>
    <col min="1" max="1" width="25.7109375" style="9" customWidth="1"/>
    <col min="2" max="2" width="12.7109375" style="3" customWidth="1"/>
    <col min="3" max="3" width="12.7109375" style="46" customWidth="1"/>
    <col min="4" max="4" width="13.8515625" style="46" customWidth="1"/>
    <col min="5" max="5" width="12.7109375" style="3" customWidth="1"/>
    <col min="6" max="7" width="12.7109375" style="46" customWidth="1"/>
    <col min="8" max="8" width="12.7109375" style="3" customWidth="1"/>
    <col min="9" max="10" width="12.7109375" style="46" customWidth="1"/>
    <col min="11" max="11" width="13.421875" style="3" customWidth="1"/>
    <col min="12" max="12" width="12.7109375" style="46" customWidth="1"/>
    <col min="13" max="13" width="13.8515625" style="46" customWidth="1"/>
    <col min="14" max="16384" width="11.421875" style="3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2.75">
      <c r="A2" s="3"/>
    </row>
    <row r="3" spans="1:13" ht="15">
      <c r="A3" s="196" t="s">
        <v>112</v>
      </c>
      <c r="B3" s="196"/>
      <c r="C3" s="196"/>
      <c r="D3" s="197"/>
      <c r="E3" s="197"/>
      <c r="F3" s="197"/>
      <c r="G3" s="197"/>
      <c r="H3" s="197"/>
      <c r="I3" s="197"/>
      <c r="J3" s="197"/>
      <c r="K3" s="27"/>
      <c r="L3" s="27"/>
      <c r="M3" s="27"/>
    </row>
    <row r="4" spans="1:3" ht="15" thickBot="1">
      <c r="A4" s="25"/>
      <c r="B4" s="25"/>
      <c r="C4" s="47"/>
    </row>
    <row r="5" spans="1:13" ht="12.75">
      <c r="A5" s="23" t="s">
        <v>19</v>
      </c>
      <c r="B5" s="210" t="s">
        <v>138</v>
      </c>
      <c r="C5" s="211"/>
      <c r="D5" s="212"/>
      <c r="E5" s="210" t="s">
        <v>157</v>
      </c>
      <c r="F5" s="211"/>
      <c r="G5" s="212"/>
      <c r="H5" s="191" t="s">
        <v>88</v>
      </c>
      <c r="I5" s="209"/>
      <c r="J5" s="192"/>
      <c r="K5" s="191" t="s">
        <v>172</v>
      </c>
      <c r="L5" s="209"/>
      <c r="M5" s="192"/>
    </row>
    <row r="6" spans="1:13" ht="12.75">
      <c r="A6" s="10" t="s">
        <v>22</v>
      </c>
      <c r="B6" s="199" t="s">
        <v>23</v>
      </c>
      <c r="C6" s="51" t="s">
        <v>3</v>
      </c>
      <c r="D6" s="51" t="s">
        <v>5</v>
      </c>
      <c r="E6" s="199" t="s">
        <v>23</v>
      </c>
      <c r="F6" s="51" t="s">
        <v>3</v>
      </c>
      <c r="G6" s="51" t="s">
        <v>5</v>
      </c>
      <c r="H6" s="199" t="s">
        <v>23</v>
      </c>
      <c r="I6" s="51" t="s">
        <v>3</v>
      </c>
      <c r="J6" s="51" t="s">
        <v>5</v>
      </c>
      <c r="K6" s="199" t="s">
        <v>23</v>
      </c>
      <c r="L6" s="51" t="s">
        <v>3</v>
      </c>
      <c r="M6" s="51" t="s">
        <v>5</v>
      </c>
    </row>
    <row r="7" spans="1:13" ht="13.5" thickBot="1">
      <c r="A7" s="24"/>
      <c r="B7" s="200"/>
      <c r="C7" s="52" t="s">
        <v>84</v>
      </c>
      <c r="D7" s="53" t="s">
        <v>9</v>
      </c>
      <c r="E7" s="200"/>
      <c r="F7" s="52" t="s">
        <v>84</v>
      </c>
      <c r="G7" s="53" t="s">
        <v>9</v>
      </c>
      <c r="H7" s="200"/>
      <c r="I7" s="52" t="s">
        <v>84</v>
      </c>
      <c r="J7" s="53" t="s">
        <v>9</v>
      </c>
      <c r="K7" s="200"/>
      <c r="L7" s="52" t="s">
        <v>84</v>
      </c>
      <c r="M7" s="53" t="s">
        <v>9</v>
      </c>
    </row>
    <row r="8" spans="1:13" ht="12.75">
      <c r="A8" s="45" t="s">
        <v>25</v>
      </c>
      <c r="B8" s="103">
        <v>1641</v>
      </c>
      <c r="C8" s="103">
        <v>3733.2749999999996</v>
      </c>
      <c r="D8" s="103">
        <v>9333.1875</v>
      </c>
      <c r="E8" s="103">
        <v>39404</v>
      </c>
      <c r="F8" s="103">
        <v>44132.48</v>
      </c>
      <c r="G8" s="103">
        <v>110331.2</v>
      </c>
      <c r="H8" s="103">
        <v>2838</v>
      </c>
      <c r="I8" s="103">
        <v>17098.95</v>
      </c>
      <c r="J8" s="103">
        <v>8549.475</v>
      </c>
      <c r="K8" s="103">
        <f aca="true" t="shared" si="0" ref="K8:M11">SUM(B8,E8,H8)</f>
        <v>43883</v>
      </c>
      <c r="L8" s="103">
        <f t="shared" si="0"/>
        <v>64964.705</v>
      </c>
      <c r="M8" s="103">
        <f t="shared" si="0"/>
        <v>128213.8625</v>
      </c>
    </row>
    <row r="9" spans="1:13" ht="12.75">
      <c r="A9" s="41" t="s">
        <v>26</v>
      </c>
      <c r="B9" s="103">
        <v>750</v>
      </c>
      <c r="C9" s="103">
        <v>1706.25</v>
      </c>
      <c r="D9" s="103">
        <v>4265.625</v>
      </c>
      <c r="E9" s="103">
        <v>24400</v>
      </c>
      <c r="F9" s="103">
        <v>27328</v>
      </c>
      <c r="G9" s="103">
        <v>68320</v>
      </c>
      <c r="H9" s="103">
        <v>2200</v>
      </c>
      <c r="I9" s="103">
        <v>13255</v>
      </c>
      <c r="J9" s="103">
        <v>6627.5</v>
      </c>
      <c r="K9" s="103">
        <f t="shared" si="0"/>
        <v>27350</v>
      </c>
      <c r="L9" s="103">
        <f t="shared" si="0"/>
        <v>42289.25</v>
      </c>
      <c r="M9" s="103">
        <f t="shared" si="0"/>
        <v>79213.125</v>
      </c>
    </row>
    <row r="10" spans="1:13" ht="12.75">
      <c r="A10" s="41" t="s">
        <v>27</v>
      </c>
      <c r="B10" s="103">
        <v>50</v>
      </c>
      <c r="C10" s="103">
        <v>113.75</v>
      </c>
      <c r="D10" s="103">
        <v>284.375</v>
      </c>
      <c r="E10" s="103">
        <v>15400</v>
      </c>
      <c r="F10" s="103">
        <v>17248</v>
      </c>
      <c r="G10" s="103">
        <v>43120</v>
      </c>
      <c r="H10" s="103">
        <v>1100</v>
      </c>
      <c r="I10" s="103">
        <v>6627.5</v>
      </c>
      <c r="J10" s="103">
        <v>3313.75</v>
      </c>
      <c r="K10" s="103">
        <f t="shared" si="0"/>
        <v>16550</v>
      </c>
      <c r="L10" s="103">
        <f t="shared" si="0"/>
        <v>23989.25</v>
      </c>
      <c r="M10" s="103">
        <f t="shared" si="0"/>
        <v>46718.125</v>
      </c>
    </row>
    <row r="11" spans="1:13" ht="12.75">
      <c r="A11" s="41" t="s">
        <v>28</v>
      </c>
      <c r="B11" s="103">
        <v>812</v>
      </c>
      <c r="C11" s="103">
        <v>1847.3</v>
      </c>
      <c r="D11" s="103">
        <v>4618.25</v>
      </c>
      <c r="E11" s="103">
        <v>39526</v>
      </c>
      <c r="F11" s="103">
        <v>44269.12</v>
      </c>
      <c r="G11" s="103">
        <v>110672.8</v>
      </c>
      <c r="H11" s="103">
        <v>2565</v>
      </c>
      <c r="I11" s="103">
        <v>15454.125000000002</v>
      </c>
      <c r="J11" s="103">
        <v>7727.062500000001</v>
      </c>
      <c r="K11" s="103">
        <f t="shared" si="0"/>
        <v>42903</v>
      </c>
      <c r="L11" s="103">
        <f t="shared" si="0"/>
        <v>61570.545000000006</v>
      </c>
      <c r="M11" s="103">
        <f t="shared" si="0"/>
        <v>123018.1125</v>
      </c>
    </row>
    <row r="12" spans="1:13" ht="12.75">
      <c r="A12" s="179" t="s">
        <v>29</v>
      </c>
      <c r="B12" s="101">
        <f>SUM(B8:B11)</f>
        <v>3253</v>
      </c>
      <c r="C12" s="101">
        <f aca="true" t="shared" si="1" ref="C12:M12">SUM(C8:C11)</f>
        <v>7400.575</v>
      </c>
      <c r="D12" s="101">
        <f t="shared" si="1"/>
        <v>18501.4375</v>
      </c>
      <c r="E12" s="101">
        <f t="shared" si="1"/>
        <v>118730</v>
      </c>
      <c r="F12" s="101">
        <f t="shared" si="1"/>
        <v>132977.6</v>
      </c>
      <c r="G12" s="101">
        <f t="shared" si="1"/>
        <v>332444</v>
      </c>
      <c r="H12" s="101">
        <f t="shared" si="1"/>
        <v>8703</v>
      </c>
      <c r="I12" s="101">
        <f t="shared" si="1"/>
        <v>52435.575</v>
      </c>
      <c r="J12" s="101">
        <f t="shared" si="1"/>
        <v>26217.7875</v>
      </c>
      <c r="K12" s="101">
        <f t="shared" si="1"/>
        <v>130686</v>
      </c>
      <c r="L12" s="101">
        <f t="shared" si="1"/>
        <v>192813.75000000003</v>
      </c>
      <c r="M12" s="101">
        <f t="shared" si="1"/>
        <v>377163.225</v>
      </c>
    </row>
    <row r="13" spans="1:13" ht="12.75">
      <c r="A13" s="4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12.75">
      <c r="A14" s="179" t="s">
        <v>30</v>
      </c>
      <c r="B14" s="101">
        <v>22</v>
      </c>
      <c r="C14" s="87">
        <v>44</v>
      </c>
      <c r="D14" s="83"/>
      <c r="E14" s="83"/>
      <c r="F14" s="83"/>
      <c r="G14" s="83"/>
      <c r="H14" s="83">
        <v>1559</v>
      </c>
      <c r="I14" s="87">
        <v>9354</v>
      </c>
      <c r="J14" s="83"/>
      <c r="K14" s="83">
        <f aca="true" t="shared" si="2" ref="K14:K76">SUM(B14,E14,H14)</f>
        <v>1581</v>
      </c>
      <c r="L14" s="87">
        <f>SUM(C14,F14,I14)</f>
        <v>9398</v>
      </c>
      <c r="M14" s="83">
        <f>SUM(D14,G14,J14)</f>
        <v>0</v>
      </c>
    </row>
    <row r="15" spans="1:13" ht="12.75">
      <c r="A15" s="4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1:13" ht="12.75">
      <c r="A16" s="179" t="s">
        <v>31</v>
      </c>
      <c r="B16" s="87">
        <v>24</v>
      </c>
      <c r="C16" s="83"/>
      <c r="D16" s="83"/>
      <c r="E16" s="83"/>
      <c r="F16" s="83"/>
      <c r="G16" s="83"/>
      <c r="H16" s="83"/>
      <c r="I16" s="83"/>
      <c r="J16" s="83"/>
      <c r="K16" s="83">
        <f t="shared" si="2"/>
        <v>24</v>
      </c>
      <c r="L16" s="83">
        <f>SUM(C16,F16,I16)</f>
        <v>0</v>
      </c>
      <c r="M16" s="83">
        <f>SUM(D16,G16,J16)</f>
        <v>0</v>
      </c>
    </row>
    <row r="17" spans="1:13" ht="12.75">
      <c r="A17" s="4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ht="12.75">
      <c r="A18" s="41" t="s">
        <v>85</v>
      </c>
      <c r="B18" s="99">
        <v>1219</v>
      </c>
      <c r="C18" s="99">
        <v>2438</v>
      </c>
      <c r="D18" s="99">
        <v>10434.64</v>
      </c>
      <c r="E18" s="99">
        <v>3195</v>
      </c>
      <c r="F18" s="99">
        <v>3195</v>
      </c>
      <c r="G18" s="99">
        <v>12819.9375</v>
      </c>
      <c r="H18" s="99">
        <v>471</v>
      </c>
      <c r="I18" s="99">
        <v>2826</v>
      </c>
      <c r="J18" s="99">
        <v>10583.37</v>
      </c>
      <c r="K18" s="99">
        <f t="shared" si="2"/>
        <v>4885</v>
      </c>
      <c r="L18" s="99">
        <f aca="true" t="shared" si="3" ref="L18:M21">SUM(C18,F18,I18)</f>
        <v>8459</v>
      </c>
      <c r="M18" s="99">
        <f t="shared" si="3"/>
        <v>33837.9475</v>
      </c>
    </row>
    <row r="19" spans="1:13" ht="12.75">
      <c r="A19" s="41" t="s">
        <v>32</v>
      </c>
      <c r="B19" s="103">
        <v>52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f t="shared" si="2"/>
        <v>52</v>
      </c>
      <c r="L19" s="103">
        <f t="shared" si="3"/>
        <v>0</v>
      </c>
      <c r="M19" s="103">
        <f t="shared" si="3"/>
        <v>0</v>
      </c>
    </row>
    <row r="20" spans="1:13" ht="12.75">
      <c r="A20" s="41" t="s">
        <v>33</v>
      </c>
      <c r="B20" s="103">
        <v>0</v>
      </c>
      <c r="C20" s="103">
        <v>0</v>
      </c>
      <c r="D20" s="103">
        <v>0</v>
      </c>
      <c r="E20" s="102">
        <v>0</v>
      </c>
      <c r="F20" s="102">
        <v>0</v>
      </c>
      <c r="G20" s="102">
        <v>0</v>
      </c>
      <c r="H20" s="103">
        <v>0</v>
      </c>
      <c r="I20" s="103">
        <v>0</v>
      </c>
      <c r="J20" s="103">
        <v>0</v>
      </c>
      <c r="K20" s="103">
        <f t="shared" si="2"/>
        <v>0</v>
      </c>
      <c r="L20" s="103">
        <f t="shared" si="3"/>
        <v>0</v>
      </c>
      <c r="M20" s="103">
        <f t="shared" si="3"/>
        <v>0</v>
      </c>
    </row>
    <row r="21" spans="1:13" ht="12.75">
      <c r="A21" s="179" t="s">
        <v>34</v>
      </c>
      <c r="B21" s="101">
        <f>SUM(B18:B20)</f>
        <v>1271</v>
      </c>
      <c r="C21" s="101">
        <f aca="true" t="shared" si="4" ref="C21:J21">SUM(C18:C20)</f>
        <v>2438</v>
      </c>
      <c r="D21" s="101">
        <f t="shared" si="4"/>
        <v>10434.64</v>
      </c>
      <c r="E21" s="101">
        <f t="shared" si="4"/>
        <v>3195</v>
      </c>
      <c r="F21" s="101">
        <f t="shared" si="4"/>
        <v>3195</v>
      </c>
      <c r="G21" s="101">
        <f t="shared" si="4"/>
        <v>12819.9375</v>
      </c>
      <c r="H21" s="101">
        <f t="shared" si="4"/>
        <v>471</v>
      </c>
      <c r="I21" s="101">
        <f t="shared" si="4"/>
        <v>2826</v>
      </c>
      <c r="J21" s="101">
        <f t="shared" si="4"/>
        <v>10583.37</v>
      </c>
      <c r="K21" s="101">
        <f t="shared" si="2"/>
        <v>4937</v>
      </c>
      <c r="L21" s="101">
        <f t="shared" si="3"/>
        <v>8459</v>
      </c>
      <c r="M21" s="101">
        <f t="shared" si="3"/>
        <v>33837.9475</v>
      </c>
    </row>
    <row r="22" spans="1:13" ht="12.75">
      <c r="A22" s="4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12.75">
      <c r="A23" s="179" t="s">
        <v>35</v>
      </c>
      <c r="B23" s="101">
        <v>4800</v>
      </c>
      <c r="C23" s="101">
        <v>0</v>
      </c>
      <c r="D23" s="101">
        <v>57600</v>
      </c>
      <c r="E23" s="101">
        <v>180000</v>
      </c>
      <c r="F23" s="101">
        <v>0</v>
      </c>
      <c r="G23" s="101">
        <v>756000</v>
      </c>
      <c r="H23" s="83">
        <v>0</v>
      </c>
      <c r="I23" s="83">
        <v>0</v>
      </c>
      <c r="J23" s="83">
        <v>0</v>
      </c>
      <c r="K23" s="83">
        <f t="shared" si="2"/>
        <v>184800</v>
      </c>
      <c r="L23" s="83">
        <f>SUM(C23,F23,I23)</f>
        <v>0</v>
      </c>
      <c r="M23" s="83">
        <f>SUM(D23,G23,J23)</f>
        <v>813600</v>
      </c>
    </row>
    <row r="24" spans="1:13" ht="12.75">
      <c r="A24" s="41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ht="12.75">
      <c r="A25" s="179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>
        <f t="shared" si="2"/>
        <v>0</v>
      </c>
      <c r="L25" s="83">
        <f>SUM(C25,F25,I25)</f>
        <v>0</v>
      </c>
      <c r="M25" s="83">
        <f>SUM(D25,G25,J25)</f>
        <v>0</v>
      </c>
    </row>
    <row r="26" spans="1:13" ht="12.75">
      <c r="A26" s="4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ht="12.75">
      <c r="A27" s="41" t="s">
        <v>37</v>
      </c>
      <c r="B27" s="103">
        <v>10430</v>
      </c>
      <c r="C27" s="103"/>
      <c r="D27" s="103"/>
      <c r="E27" s="103">
        <v>60868</v>
      </c>
      <c r="F27" s="103"/>
      <c r="G27" s="103"/>
      <c r="H27" s="103">
        <v>4879</v>
      </c>
      <c r="I27" s="103"/>
      <c r="J27" s="103"/>
      <c r="K27" s="103">
        <f t="shared" si="2"/>
        <v>76177</v>
      </c>
      <c r="L27" s="103"/>
      <c r="M27" s="103"/>
    </row>
    <row r="28" spans="1:13" ht="12.75">
      <c r="A28" s="41" t="s">
        <v>38</v>
      </c>
      <c r="B28" s="103">
        <v>18893</v>
      </c>
      <c r="C28" s="103"/>
      <c r="D28" s="103"/>
      <c r="E28" s="103">
        <v>29409</v>
      </c>
      <c r="F28" s="103"/>
      <c r="G28" s="103"/>
      <c r="H28" s="103">
        <v>6118</v>
      </c>
      <c r="I28" s="103"/>
      <c r="J28" s="103"/>
      <c r="K28" s="103">
        <f t="shared" si="2"/>
        <v>54420</v>
      </c>
      <c r="L28" s="103"/>
      <c r="M28" s="103"/>
    </row>
    <row r="29" spans="1:13" ht="12.75">
      <c r="A29" s="41" t="s">
        <v>39</v>
      </c>
      <c r="B29" s="103">
        <v>28836</v>
      </c>
      <c r="C29" s="103"/>
      <c r="D29" s="103"/>
      <c r="E29" s="103">
        <v>78981</v>
      </c>
      <c r="F29" s="103"/>
      <c r="G29" s="103"/>
      <c r="H29" s="103">
        <v>5986</v>
      </c>
      <c r="I29" s="103"/>
      <c r="J29" s="103"/>
      <c r="K29" s="103">
        <f t="shared" si="2"/>
        <v>113803</v>
      </c>
      <c r="L29" s="103"/>
      <c r="M29" s="103"/>
    </row>
    <row r="30" spans="1:13" ht="12.75">
      <c r="A30" s="179" t="s">
        <v>40</v>
      </c>
      <c r="B30" s="101">
        <f>SUM(B27:B29)</f>
        <v>58159</v>
      </c>
      <c r="C30" s="101"/>
      <c r="D30" s="101"/>
      <c r="E30" s="101">
        <f>SUM(E27:E29)</f>
        <v>169258</v>
      </c>
      <c r="F30" s="101"/>
      <c r="G30" s="101"/>
      <c r="H30" s="101">
        <f>SUM(H27:H29)</f>
        <v>16983</v>
      </c>
      <c r="I30" s="101"/>
      <c r="J30" s="101"/>
      <c r="K30" s="101">
        <f t="shared" si="2"/>
        <v>244400</v>
      </c>
      <c r="L30" s="101">
        <f>SUM(C30,F30,I30)</f>
        <v>0</v>
      </c>
      <c r="M30" s="101">
        <f>SUM(D30,G30,J30)</f>
        <v>0</v>
      </c>
    </row>
    <row r="31" spans="1:13" ht="12.75">
      <c r="A31" s="4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.75">
      <c r="A32" s="41" t="s">
        <v>41</v>
      </c>
      <c r="B32" s="103">
        <v>1141</v>
      </c>
      <c r="C32" s="103"/>
      <c r="D32" s="103"/>
      <c r="E32" s="103">
        <v>33909</v>
      </c>
      <c r="F32" s="103"/>
      <c r="G32" s="103"/>
      <c r="H32" s="103">
        <v>1248</v>
      </c>
      <c r="I32" s="103"/>
      <c r="J32" s="103"/>
      <c r="K32" s="103">
        <f t="shared" si="2"/>
        <v>36298</v>
      </c>
      <c r="L32" s="103"/>
      <c r="M32" s="103"/>
    </row>
    <row r="33" spans="1:13" ht="12.75">
      <c r="A33" s="41" t="s">
        <v>42</v>
      </c>
      <c r="B33" s="103">
        <v>1481</v>
      </c>
      <c r="C33" s="103"/>
      <c r="D33" s="103"/>
      <c r="E33" s="103">
        <v>15643</v>
      </c>
      <c r="F33" s="103"/>
      <c r="G33" s="103"/>
      <c r="H33" s="103">
        <v>966</v>
      </c>
      <c r="I33" s="103"/>
      <c r="J33" s="103"/>
      <c r="K33" s="103">
        <f t="shared" si="2"/>
        <v>18090</v>
      </c>
      <c r="L33" s="103"/>
      <c r="M33" s="103"/>
    </row>
    <row r="34" spans="1:13" ht="12.75">
      <c r="A34" s="41" t="s">
        <v>43</v>
      </c>
      <c r="B34" s="103">
        <v>3273</v>
      </c>
      <c r="C34" s="103"/>
      <c r="D34" s="103"/>
      <c r="E34" s="103">
        <v>44644</v>
      </c>
      <c r="F34" s="103"/>
      <c r="G34" s="103"/>
      <c r="H34" s="103">
        <v>855</v>
      </c>
      <c r="I34" s="103"/>
      <c r="J34" s="103"/>
      <c r="K34" s="103">
        <f t="shared" si="2"/>
        <v>48772</v>
      </c>
      <c r="L34" s="103"/>
      <c r="M34" s="103"/>
    </row>
    <row r="35" spans="1:13" ht="12.75">
      <c r="A35" s="41" t="s">
        <v>44</v>
      </c>
      <c r="B35" s="103">
        <v>677</v>
      </c>
      <c r="C35" s="103"/>
      <c r="D35" s="103"/>
      <c r="E35" s="103">
        <v>44510</v>
      </c>
      <c r="F35" s="103"/>
      <c r="G35" s="103"/>
      <c r="H35" s="103">
        <v>1105</v>
      </c>
      <c r="I35" s="103"/>
      <c r="J35" s="103"/>
      <c r="K35" s="103">
        <f t="shared" si="2"/>
        <v>46292</v>
      </c>
      <c r="L35" s="103"/>
      <c r="M35" s="103"/>
    </row>
    <row r="36" spans="1:13" ht="12.75">
      <c r="A36" s="179" t="s">
        <v>45</v>
      </c>
      <c r="B36" s="101">
        <f>SUM(B32:B35)</f>
        <v>6572</v>
      </c>
      <c r="C36" s="101"/>
      <c r="D36" s="101"/>
      <c r="E36" s="101">
        <f>SUM(E32:E35)</f>
        <v>138706</v>
      </c>
      <c r="F36" s="101"/>
      <c r="G36" s="101"/>
      <c r="H36" s="101">
        <f>SUM(H32:H35)</f>
        <v>4174</v>
      </c>
      <c r="I36" s="101"/>
      <c r="J36" s="101"/>
      <c r="K36" s="101">
        <f t="shared" si="2"/>
        <v>149452</v>
      </c>
      <c r="L36" s="101">
        <f>SUM(C36,F36,I36)</f>
        <v>0</v>
      </c>
      <c r="M36" s="101">
        <f>SUM(D36,G36,J36)</f>
        <v>0</v>
      </c>
    </row>
    <row r="37" spans="1:13" ht="12.75">
      <c r="A37" s="4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.75">
      <c r="A38" s="179" t="s">
        <v>46</v>
      </c>
      <c r="B38" s="101">
        <v>11760</v>
      </c>
      <c r="C38" s="101">
        <v>19817</v>
      </c>
      <c r="D38" s="101">
        <v>10332</v>
      </c>
      <c r="E38" s="101">
        <v>459270</v>
      </c>
      <c r="F38" s="101">
        <v>549270</v>
      </c>
      <c r="G38" s="101">
        <v>247620</v>
      </c>
      <c r="H38" s="83">
        <v>0</v>
      </c>
      <c r="I38" s="83">
        <v>0</v>
      </c>
      <c r="J38" s="83">
        <v>0</v>
      </c>
      <c r="K38" s="83">
        <f t="shared" si="2"/>
        <v>471030</v>
      </c>
      <c r="L38" s="83">
        <f>SUM(C38,F38,I38)</f>
        <v>569087</v>
      </c>
      <c r="M38" s="83">
        <f>SUM(D38,G38,J38)</f>
        <v>257952</v>
      </c>
    </row>
    <row r="39" spans="1:13" ht="12.75">
      <c r="A39" s="4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2.75">
      <c r="A40" s="41" t="s">
        <v>86</v>
      </c>
      <c r="B40" s="103">
        <v>4408</v>
      </c>
      <c r="C40" s="103"/>
      <c r="D40" s="103"/>
      <c r="E40" s="103">
        <v>12556</v>
      </c>
      <c r="F40" s="103"/>
      <c r="G40" s="103"/>
      <c r="H40" s="103">
        <v>1832</v>
      </c>
      <c r="I40" s="103"/>
      <c r="J40" s="103"/>
      <c r="K40" s="103">
        <f>SUM(B40,E40,H40)</f>
        <v>18796</v>
      </c>
      <c r="L40" s="103"/>
      <c r="M40" s="103"/>
    </row>
    <row r="41" spans="1:13" ht="12.75">
      <c r="A41" s="41" t="s">
        <v>47</v>
      </c>
      <c r="B41" s="103">
        <v>8594</v>
      </c>
      <c r="C41" s="103"/>
      <c r="D41" s="103"/>
      <c r="E41" s="103">
        <v>13446</v>
      </c>
      <c r="F41" s="103"/>
      <c r="G41" s="103"/>
      <c r="H41" s="103">
        <v>4103</v>
      </c>
      <c r="I41" s="103"/>
      <c r="J41" s="103"/>
      <c r="K41" s="103">
        <f aca="true" t="shared" si="5" ref="K41:K48">SUM(B41,E41,H41)</f>
        <v>26143</v>
      </c>
      <c r="L41" s="103"/>
      <c r="M41" s="103"/>
    </row>
    <row r="42" spans="1:13" ht="12.75">
      <c r="A42" s="41" t="s">
        <v>48</v>
      </c>
      <c r="B42" s="103">
        <v>13125</v>
      </c>
      <c r="C42" s="103"/>
      <c r="D42" s="103"/>
      <c r="E42" s="103">
        <v>11950</v>
      </c>
      <c r="F42" s="103"/>
      <c r="G42" s="103"/>
      <c r="H42" s="103">
        <v>4050</v>
      </c>
      <c r="I42" s="103"/>
      <c r="J42" s="103"/>
      <c r="K42" s="103">
        <f t="shared" si="5"/>
        <v>29125</v>
      </c>
      <c r="L42" s="103"/>
      <c r="M42" s="103"/>
    </row>
    <row r="43" spans="1:13" ht="12.75">
      <c r="A43" s="41" t="s">
        <v>49</v>
      </c>
      <c r="B43" s="103">
        <v>9904</v>
      </c>
      <c r="C43" s="103"/>
      <c r="D43" s="103"/>
      <c r="E43" s="103">
        <v>22672</v>
      </c>
      <c r="F43" s="103"/>
      <c r="G43" s="103"/>
      <c r="H43" s="103">
        <v>2813</v>
      </c>
      <c r="I43" s="103"/>
      <c r="J43" s="103"/>
      <c r="K43" s="103">
        <f t="shared" si="5"/>
        <v>35389</v>
      </c>
      <c r="L43" s="103"/>
      <c r="M43" s="103"/>
    </row>
    <row r="44" spans="1:13" ht="12.75">
      <c r="A44" s="41" t="s">
        <v>50</v>
      </c>
      <c r="B44" s="103">
        <v>27051</v>
      </c>
      <c r="C44" s="103"/>
      <c r="D44" s="103"/>
      <c r="E44" s="103">
        <v>44210</v>
      </c>
      <c r="F44" s="103"/>
      <c r="G44" s="103"/>
      <c r="H44" s="103">
        <v>19375</v>
      </c>
      <c r="I44" s="103"/>
      <c r="J44" s="103"/>
      <c r="K44" s="103">
        <f t="shared" si="5"/>
        <v>90636</v>
      </c>
      <c r="L44" s="103"/>
      <c r="M44" s="103"/>
    </row>
    <row r="45" spans="1:13" ht="12.75">
      <c r="A45" s="41" t="s">
        <v>51</v>
      </c>
      <c r="B45" s="103">
        <v>3215</v>
      </c>
      <c r="C45" s="103"/>
      <c r="D45" s="103"/>
      <c r="E45" s="103">
        <v>7321</v>
      </c>
      <c r="F45" s="103"/>
      <c r="G45" s="103"/>
      <c r="H45" s="103">
        <v>3812</v>
      </c>
      <c r="I45" s="103"/>
      <c r="J45" s="103"/>
      <c r="K45" s="103">
        <f t="shared" si="5"/>
        <v>14348</v>
      </c>
      <c r="L45" s="103"/>
      <c r="M45" s="103"/>
    </row>
    <row r="46" spans="1:13" ht="12.75">
      <c r="A46" s="41" t="s">
        <v>52</v>
      </c>
      <c r="B46" s="103">
        <v>13812</v>
      </c>
      <c r="C46" s="103"/>
      <c r="D46" s="103"/>
      <c r="E46" s="103">
        <v>8261</v>
      </c>
      <c r="F46" s="103"/>
      <c r="G46" s="103"/>
      <c r="H46" s="103">
        <v>2705</v>
      </c>
      <c r="I46" s="103"/>
      <c r="J46" s="103"/>
      <c r="K46" s="103">
        <f t="shared" si="5"/>
        <v>24778</v>
      </c>
      <c r="L46" s="103"/>
      <c r="M46" s="103"/>
    </row>
    <row r="47" spans="1:13" ht="12.75">
      <c r="A47" s="41" t="s">
        <v>53</v>
      </c>
      <c r="B47" s="103">
        <v>14153</v>
      </c>
      <c r="C47" s="103"/>
      <c r="D47" s="103"/>
      <c r="E47" s="103">
        <v>61220</v>
      </c>
      <c r="F47" s="103"/>
      <c r="G47" s="103"/>
      <c r="H47" s="103">
        <v>2164</v>
      </c>
      <c r="I47" s="103"/>
      <c r="J47" s="103"/>
      <c r="K47" s="103">
        <f t="shared" si="5"/>
        <v>77537</v>
      </c>
      <c r="L47" s="103"/>
      <c r="M47" s="103"/>
    </row>
    <row r="48" spans="1:13" ht="12.75">
      <c r="A48" s="41" t="s">
        <v>54</v>
      </c>
      <c r="B48" s="103">
        <v>9000</v>
      </c>
      <c r="C48" s="103"/>
      <c r="D48" s="103"/>
      <c r="E48" s="103">
        <v>22000</v>
      </c>
      <c r="F48" s="103"/>
      <c r="G48" s="103"/>
      <c r="H48" s="103">
        <v>650</v>
      </c>
      <c r="I48" s="103"/>
      <c r="J48" s="103"/>
      <c r="K48" s="103">
        <f t="shared" si="5"/>
        <v>31650</v>
      </c>
      <c r="L48" s="103"/>
      <c r="M48" s="103"/>
    </row>
    <row r="49" spans="1:14" ht="12.75">
      <c r="A49" s="179" t="s">
        <v>55</v>
      </c>
      <c r="B49" s="101">
        <f>SUM(B40:B48)</f>
        <v>103262</v>
      </c>
      <c r="C49" s="101">
        <v>0</v>
      </c>
      <c r="D49" s="101">
        <v>0</v>
      </c>
      <c r="E49" s="101">
        <f>SUM(E40:E48)</f>
        <v>203636</v>
      </c>
      <c r="F49" s="101">
        <v>0</v>
      </c>
      <c r="G49" s="101">
        <v>0</v>
      </c>
      <c r="H49" s="101">
        <f>SUM(H40:H48)</f>
        <v>41504</v>
      </c>
      <c r="I49" s="101">
        <v>0</v>
      </c>
      <c r="J49" s="101">
        <v>0</v>
      </c>
      <c r="K49" s="101">
        <f t="shared" si="2"/>
        <v>348402</v>
      </c>
      <c r="L49" s="101">
        <f>SUM(C49,F49,I49)</f>
        <v>0</v>
      </c>
      <c r="M49" s="101">
        <f>SUM(D49,G49,J49)</f>
        <v>0</v>
      </c>
      <c r="N49" s="80"/>
    </row>
    <row r="50" spans="1:13" ht="12.75">
      <c r="A50" s="4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ht="12.75">
      <c r="A51" s="179" t="s">
        <v>56</v>
      </c>
      <c r="B51" s="101">
        <v>39107</v>
      </c>
      <c r="C51" s="101">
        <v>0</v>
      </c>
      <c r="D51" s="101">
        <v>0</v>
      </c>
      <c r="E51" s="101">
        <v>297326</v>
      </c>
      <c r="F51" s="101">
        <v>0</v>
      </c>
      <c r="G51" s="101">
        <v>0</v>
      </c>
      <c r="H51" s="101">
        <v>4444</v>
      </c>
      <c r="I51" s="101">
        <v>0</v>
      </c>
      <c r="J51" s="101">
        <v>0</v>
      </c>
      <c r="K51" s="101">
        <f t="shared" si="2"/>
        <v>340877</v>
      </c>
      <c r="L51" s="101">
        <f>SUM(C51,F51,I51)</f>
        <v>0</v>
      </c>
      <c r="M51" s="101">
        <f>SUM(D51,G51,J51)</f>
        <v>0</v>
      </c>
    </row>
    <row r="52" spans="1:13" ht="12.75">
      <c r="A52" s="4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ht="12.75">
      <c r="A53" s="41" t="s">
        <v>57</v>
      </c>
      <c r="B53" s="103">
        <v>110000</v>
      </c>
      <c r="C53" s="103">
        <v>220000</v>
      </c>
      <c r="D53" s="103">
        <v>660000</v>
      </c>
      <c r="E53" s="103">
        <v>280000</v>
      </c>
      <c r="F53" s="103">
        <v>350000</v>
      </c>
      <c r="G53" s="103">
        <v>1400000</v>
      </c>
      <c r="H53" s="102">
        <v>0</v>
      </c>
      <c r="I53" s="102">
        <v>0</v>
      </c>
      <c r="J53" s="102">
        <v>0</v>
      </c>
      <c r="K53" s="102">
        <f t="shared" si="2"/>
        <v>390000</v>
      </c>
      <c r="L53" s="102">
        <f aca="true" t="shared" si="6" ref="L53:M58">SUM(C53,F53,I53)</f>
        <v>570000</v>
      </c>
      <c r="M53" s="102">
        <f t="shared" si="6"/>
        <v>2060000</v>
      </c>
    </row>
    <row r="54" spans="1:13" ht="12.75">
      <c r="A54" s="41" t="s">
        <v>58</v>
      </c>
      <c r="B54" s="103">
        <v>100000</v>
      </c>
      <c r="C54" s="103">
        <v>150000</v>
      </c>
      <c r="D54" s="103">
        <v>450000</v>
      </c>
      <c r="E54" s="103">
        <v>130000</v>
      </c>
      <c r="F54" s="103">
        <v>130000</v>
      </c>
      <c r="G54" s="103">
        <v>650000</v>
      </c>
      <c r="H54" s="103">
        <v>0</v>
      </c>
      <c r="I54" s="103">
        <v>0</v>
      </c>
      <c r="J54" s="103">
        <v>0</v>
      </c>
      <c r="K54" s="103">
        <f t="shared" si="2"/>
        <v>230000</v>
      </c>
      <c r="L54" s="103">
        <f t="shared" si="6"/>
        <v>280000</v>
      </c>
      <c r="M54" s="103">
        <f t="shared" si="6"/>
        <v>1100000</v>
      </c>
    </row>
    <row r="55" spans="1:13" ht="12.75">
      <c r="A55" s="41" t="s">
        <v>59</v>
      </c>
      <c r="B55" s="103">
        <v>40000</v>
      </c>
      <c r="C55" s="103">
        <v>110000</v>
      </c>
      <c r="D55" s="103">
        <v>484000</v>
      </c>
      <c r="E55" s="103">
        <v>35000</v>
      </c>
      <c r="F55" s="103">
        <v>45500</v>
      </c>
      <c r="G55" s="103">
        <v>182000</v>
      </c>
      <c r="H55" s="103">
        <v>2000</v>
      </c>
      <c r="I55" s="103">
        <v>10000</v>
      </c>
      <c r="J55" s="103">
        <v>12000</v>
      </c>
      <c r="K55" s="103">
        <f t="shared" si="2"/>
        <v>77000</v>
      </c>
      <c r="L55" s="103">
        <f t="shared" si="6"/>
        <v>165500</v>
      </c>
      <c r="M55" s="103">
        <f t="shared" si="6"/>
        <v>678000</v>
      </c>
    </row>
    <row r="56" spans="1:13" ht="12.75">
      <c r="A56" s="41" t="s">
        <v>60</v>
      </c>
      <c r="B56" s="103">
        <v>20000</v>
      </c>
      <c r="C56" s="103">
        <v>25500</v>
      </c>
      <c r="D56" s="103">
        <v>25000</v>
      </c>
      <c r="E56" s="103">
        <v>30000</v>
      </c>
      <c r="F56" s="103">
        <v>24000</v>
      </c>
      <c r="G56" s="103">
        <v>134000</v>
      </c>
      <c r="H56" s="103">
        <v>4000</v>
      </c>
      <c r="I56" s="103">
        <v>40000</v>
      </c>
      <c r="J56" s="103"/>
      <c r="K56" s="103">
        <f t="shared" si="2"/>
        <v>54000</v>
      </c>
      <c r="L56" s="103">
        <f t="shared" si="6"/>
        <v>89500</v>
      </c>
      <c r="M56" s="103">
        <f t="shared" si="6"/>
        <v>159000</v>
      </c>
    </row>
    <row r="57" spans="1:13" ht="12.75">
      <c r="A57" s="41" t="s">
        <v>61</v>
      </c>
      <c r="B57" s="103">
        <v>191361</v>
      </c>
      <c r="C57" s="103">
        <v>287000</v>
      </c>
      <c r="D57" s="103">
        <v>861000</v>
      </c>
      <c r="E57" s="103">
        <v>795066</v>
      </c>
      <c r="F57" s="103">
        <v>795000</v>
      </c>
      <c r="G57" s="103">
        <v>3975000</v>
      </c>
      <c r="H57" s="102">
        <v>0</v>
      </c>
      <c r="I57" s="102">
        <v>0</v>
      </c>
      <c r="J57" s="102">
        <v>0</v>
      </c>
      <c r="K57" s="102">
        <f t="shared" si="2"/>
        <v>986427</v>
      </c>
      <c r="L57" s="102">
        <f t="shared" si="6"/>
        <v>1082000</v>
      </c>
      <c r="M57" s="102">
        <f t="shared" si="6"/>
        <v>4836000</v>
      </c>
    </row>
    <row r="58" spans="1:13" ht="12.75">
      <c r="A58" s="179" t="s">
        <v>62</v>
      </c>
      <c r="B58" s="101">
        <f aca="true" t="shared" si="7" ref="B58:J58">SUM(B53:B57)</f>
        <v>461361</v>
      </c>
      <c r="C58" s="101">
        <f t="shared" si="7"/>
        <v>792500</v>
      </c>
      <c r="D58" s="101">
        <f t="shared" si="7"/>
        <v>2480000</v>
      </c>
      <c r="E58" s="101">
        <f t="shared" si="7"/>
        <v>1270066</v>
      </c>
      <c r="F58" s="101">
        <f t="shared" si="7"/>
        <v>1344500</v>
      </c>
      <c r="G58" s="101">
        <f t="shared" si="7"/>
        <v>6341000</v>
      </c>
      <c r="H58" s="101">
        <f t="shared" si="7"/>
        <v>6000</v>
      </c>
      <c r="I58" s="101">
        <f t="shared" si="7"/>
        <v>50000</v>
      </c>
      <c r="J58" s="101">
        <f t="shared" si="7"/>
        <v>12000</v>
      </c>
      <c r="K58" s="101">
        <f t="shared" si="2"/>
        <v>1737427</v>
      </c>
      <c r="L58" s="101">
        <f t="shared" si="6"/>
        <v>2187000</v>
      </c>
      <c r="M58" s="101">
        <f t="shared" si="6"/>
        <v>8833000</v>
      </c>
    </row>
    <row r="59" spans="1:13" ht="12.75">
      <c r="A59" s="4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ht="12.75">
      <c r="A60" s="41" t="s">
        <v>63</v>
      </c>
      <c r="B60" s="152">
        <v>6600</v>
      </c>
      <c r="C60" s="152"/>
      <c r="D60" s="152"/>
      <c r="E60" s="152">
        <v>112000</v>
      </c>
      <c r="F60" s="152"/>
      <c r="G60" s="152"/>
      <c r="H60" s="152">
        <v>3800</v>
      </c>
      <c r="I60" s="152"/>
      <c r="J60" s="152"/>
      <c r="K60" s="152">
        <f aca="true" t="shared" si="8" ref="K60:M62">SUM(B60,E60,H60)</f>
        <v>122400</v>
      </c>
      <c r="L60" s="152">
        <f t="shared" si="8"/>
        <v>0</v>
      </c>
      <c r="M60" s="152">
        <f t="shared" si="8"/>
        <v>0</v>
      </c>
    </row>
    <row r="61" spans="1:13" ht="12.75">
      <c r="A61" s="41" t="s">
        <v>64</v>
      </c>
      <c r="B61" s="152">
        <v>3657</v>
      </c>
      <c r="C61" s="152"/>
      <c r="D61" s="152"/>
      <c r="E61" s="152">
        <v>19431</v>
      </c>
      <c r="F61" s="152"/>
      <c r="G61" s="152"/>
      <c r="H61" s="152">
        <v>1473</v>
      </c>
      <c r="I61" s="152"/>
      <c r="J61" s="152"/>
      <c r="K61" s="152">
        <f t="shared" si="8"/>
        <v>24561</v>
      </c>
      <c r="L61" s="152">
        <f t="shared" si="8"/>
        <v>0</v>
      </c>
      <c r="M61" s="152">
        <f t="shared" si="8"/>
        <v>0</v>
      </c>
    </row>
    <row r="62" spans="1:13" ht="12.75">
      <c r="A62" s="41" t="s">
        <v>65</v>
      </c>
      <c r="B62" s="152">
        <v>9046</v>
      </c>
      <c r="C62" s="152"/>
      <c r="D62" s="152"/>
      <c r="E62" s="152">
        <v>106500</v>
      </c>
      <c r="F62" s="152"/>
      <c r="G62" s="152"/>
      <c r="H62" s="152"/>
      <c r="I62" s="152"/>
      <c r="J62" s="152"/>
      <c r="K62" s="152">
        <f t="shared" si="8"/>
        <v>115546</v>
      </c>
      <c r="L62" s="152">
        <f t="shared" si="8"/>
        <v>0</v>
      </c>
      <c r="M62" s="152">
        <f t="shared" si="8"/>
        <v>0</v>
      </c>
    </row>
    <row r="63" spans="1:13" ht="12.75">
      <c r="A63" s="179" t="s">
        <v>66</v>
      </c>
      <c r="B63" s="101">
        <f>SUM(B60:B62)</f>
        <v>19303</v>
      </c>
      <c r="C63" s="101">
        <f aca="true" t="shared" si="9" ref="C63:J63">SUM(C60:C62)</f>
        <v>0</v>
      </c>
      <c r="D63" s="101">
        <f t="shared" si="9"/>
        <v>0</v>
      </c>
      <c r="E63" s="101">
        <f t="shared" si="9"/>
        <v>237931</v>
      </c>
      <c r="F63" s="101">
        <f t="shared" si="9"/>
        <v>0</v>
      </c>
      <c r="G63" s="101">
        <f t="shared" si="9"/>
        <v>0</v>
      </c>
      <c r="H63" s="101">
        <f t="shared" si="9"/>
        <v>5273</v>
      </c>
      <c r="I63" s="101">
        <f t="shared" si="9"/>
        <v>0</v>
      </c>
      <c r="J63" s="101">
        <f t="shared" si="9"/>
        <v>0</v>
      </c>
      <c r="K63" s="101">
        <f t="shared" si="2"/>
        <v>262507</v>
      </c>
      <c r="L63" s="101">
        <f>SUM(C63,F63,I63)</f>
        <v>0</v>
      </c>
      <c r="M63" s="101">
        <f>SUM(D63,G63,J63)</f>
        <v>0</v>
      </c>
    </row>
    <row r="64" spans="1:13" ht="12.75">
      <c r="A64" s="4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 ht="12.75">
      <c r="A65" s="179" t="s">
        <v>67</v>
      </c>
      <c r="B65" s="101">
        <v>30</v>
      </c>
      <c r="C65" s="101">
        <v>60</v>
      </c>
      <c r="D65" s="101">
        <v>254</v>
      </c>
      <c r="E65" s="101">
        <v>88</v>
      </c>
      <c r="F65" s="101">
        <v>79</v>
      </c>
      <c r="G65" s="101">
        <v>390</v>
      </c>
      <c r="H65" s="101">
        <v>5</v>
      </c>
      <c r="I65" s="101">
        <v>20</v>
      </c>
      <c r="J65" s="101">
        <v>21.1</v>
      </c>
      <c r="K65" s="101">
        <f t="shared" si="2"/>
        <v>123</v>
      </c>
      <c r="L65" s="101">
        <f>SUM(C65,F65,I65)</f>
        <v>159</v>
      </c>
      <c r="M65" s="101">
        <f>SUM(D65,G65,J65)</f>
        <v>665.1</v>
      </c>
    </row>
    <row r="66" spans="1:13" ht="12.75">
      <c r="A66" s="41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1:13" ht="12.75">
      <c r="A67" s="41" t="s">
        <v>68</v>
      </c>
      <c r="B67" s="103">
        <v>61985</v>
      </c>
      <c r="C67" s="103">
        <v>105994.35</v>
      </c>
      <c r="D67" s="103">
        <v>628527.9</v>
      </c>
      <c r="E67" s="103">
        <v>67625</v>
      </c>
      <c r="F67" s="103">
        <v>62891.25</v>
      </c>
      <c r="G67" s="103">
        <v>344887.5</v>
      </c>
      <c r="H67" s="102">
        <v>17576</v>
      </c>
      <c r="I67" s="102">
        <v>109146.96</v>
      </c>
      <c r="J67" s="102">
        <v>282446.32</v>
      </c>
      <c r="K67" s="102">
        <f t="shared" si="2"/>
        <v>147186</v>
      </c>
      <c r="L67" s="102">
        <f aca="true" t="shared" si="10" ref="L67:M69">SUM(C67,F67,I67)</f>
        <v>278032.56</v>
      </c>
      <c r="M67" s="102">
        <f t="shared" si="10"/>
        <v>1255861.72</v>
      </c>
    </row>
    <row r="68" spans="1:13" ht="12.75">
      <c r="A68" s="41" t="s">
        <v>69</v>
      </c>
      <c r="B68" s="103">
        <v>20610</v>
      </c>
      <c r="C68" s="103">
        <v>35243</v>
      </c>
      <c r="D68" s="103">
        <v>208985.4</v>
      </c>
      <c r="E68" s="103">
        <v>43704</v>
      </c>
      <c r="F68" s="103">
        <v>40645</v>
      </c>
      <c r="G68" s="103">
        <v>222890.4</v>
      </c>
      <c r="H68" s="102">
        <v>16213</v>
      </c>
      <c r="I68" s="102">
        <v>100683</v>
      </c>
      <c r="J68" s="102">
        <v>260542.91</v>
      </c>
      <c r="K68" s="102">
        <f t="shared" si="2"/>
        <v>80527</v>
      </c>
      <c r="L68" s="102">
        <f t="shared" si="10"/>
        <v>176571</v>
      </c>
      <c r="M68" s="102">
        <f t="shared" si="10"/>
        <v>692418.71</v>
      </c>
    </row>
    <row r="69" spans="1:13" ht="12.75">
      <c r="A69" s="179" t="s">
        <v>70</v>
      </c>
      <c r="B69" s="101">
        <f>SUM(B67:B68)</f>
        <v>82595</v>
      </c>
      <c r="C69" s="101">
        <f>SUM(C67:C68)</f>
        <v>141237.35</v>
      </c>
      <c r="D69" s="101">
        <f aca="true" t="shared" si="11" ref="D69:I69">SUM(D67:D68)</f>
        <v>837513.3</v>
      </c>
      <c r="E69" s="101">
        <f t="shared" si="11"/>
        <v>111329</v>
      </c>
      <c r="F69" s="101">
        <f t="shared" si="11"/>
        <v>103536.25</v>
      </c>
      <c r="G69" s="101">
        <f t="shared" si="11"/>
        <v>567777.9</v>
      </c>
      <c r="H69" s="101">
        <f t="shared" si="11"/>
        <v>33789</v>
      </c>
      <c r="I69" s="101">
        <f t="shared" si="11"/>
        <v>209829.96000000002</v>
      </c>
      <c r="J69" s="101">
        <f>SUM(J67:J68)</f>
        <v>542989.23</v>
      </c>
      <c r="K69" s="101">
        <f t="shared" si="2"/>
        <v>227713</v>
      </c>
      <c r="L69" s="101">
        <f t="shared" si="10"/>
        <v>454603.56000000006</v>
      </c>
      <c r="M69" s="101">
        <f t="shared" si="10"/>
        <v>1948280.4300000002</v>
      </c>
    </row>
    <row r="70" spans="1:13" ht="12.75">
      <c r="A70" s="41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ht="12.75">
      <c r="A71" s="41" t="s">
        <v>71</v>
      </c>
      <c r="B71" s="103">
        <v>0</v>
      </c>
      <c r="C71" s="103"/>
      <c r="D71" s="103"/>
      <c r="E71" s="103">
        <v>0</v>
      </c>
      <c r="F71" s="103"/>
      <c r="G71" s="103"/>
      <c r="H71" s="103">
        <v>0</v>
      </c>
      <c r="I71" s="103"/>
      <c r="J71" s="103"/>
      <c r="K71" s="103">
        <f t="shared" si="2"/>
        <v>0</v>
      </c>
      <c r="L71" s="103"/>
      <c r="M71" s="103"/>
    </row>
    <row r="72" spans="1:13" ht="12.75">
      <c r="A72" s="41" t="s">
        <v>72</v>
      </c>
      <c r="B72" s="103">
        <v>13798</v>
      </c>
      <c r="C72" s="103"/>
      <c r="D72" s="103"/>
      <c r="E72" s="103">
        <v>149763</v>
      </c>
      <c r="F72" s="103"/>
      <c r="G72" s="103"/>
      <c r="H72" s="103">
        <v>1582</v>
      </c>
      <c r="I72" s="103"/>
      <c r="J72" s="103"/>
      <c r="K72" s="103">
        <f t="shared" si="2"/>
        <v>165143</v>
      </c>
      <c r="L72" s="103"/>
      <c r="M72" s="103"/>
    </row>
    <row r="73" spans="1:13" ht="12.75">
      <c r="A73" s="41" t="s">
        <v>73</v>
      </c>
      <c r="B73" s="103">
        <v>39835</v>
      </c>
      <c r="C73" s="103"/>
      <c r="D73" s="103"/>
      <c r="E73" s="103">
        <v>90812</v>
      </c>
      <c r="F73" s="103"/>
      <c r="G73" s="103"/>
      <c r="H73" s="103">
        <v>2450</v>
      </c>
      <c r="I73" s="103"/>
      <c r="J73" s="103"/>
      <c r="K73" s="103">
        <f t="shared" si="2"/>
        <v>133097</v>
      </c>
      <c r="L73" s="103"/>
      <c r="M73" s="103"/>
    </row>
    <row r="74" spans="1:13" ht="12.75">
      <c r="A74" s="41" t="s">
        <v>74</v>
      </c>
      <c r="B74" s="103">
        <v>0</v>
      </c>
      <c r="C74" s="103"/>
      <c r="D74" s="103"/>
      <c r="E74" s="103">
        <v>0</v>
      </c>
      <c r="F74" s="103"/>
      <c r="G74" s="103"/>
      <c r="H74" s="103">
        <v>0</v>
      </c>
      <c r="I74" s="103"/>
      <c r="J74" s="103"/>
      <c r="K74" s="103">
        <f t="shared" si="2"/>
        <v>0</v>
      </c>
      <c r="L74" s="103"/>
      <c r="M74" s="103"/>
    </row>
    <row r="75" spans="1:13" ht="12.75">
      <c r="A75" s="41" t="s">
        <v>75</v>
      </c>
      <c r="B75" s="103">
        <v>9947</v>
      </c>
      <c r="C75" s="103"/>
      <c r="D75" s="103"/>
      <c r="E75" s="103">
        <v>62539</v>
      </c>
      <c r="F75" s="103"/>
      <c r="G75" s="103"/>
      <c r="H75" s="103">
        <v>1098</v>
      </c>
      <c r="I75" s="103"/>
      <c r="J75" s="103"/>
      <c r="K75" s="103">
        <f t="shared" si="2"/>
        <v>73584</v>
      </c>
      <c r="L75" s="103"/>
      <c r="M75" s="103"/>
    </row>
    <row r="76" spans="1:13" ht="12.75">
      <c r="A76" s="41" t="s">
        <v>76</v>
      </c>
      <c r="B76" s="103">
        <v>0</v>
      </c>
      <c r="C76" s="103"/>
      <c r="D76" s="103"/>
      <c r="E76" s="103">
        <v>0</v>
      </c>
      <c r="F76" s="103"/>
      <c r="G76" s="103"/>
      <c r="H76" s="103">
        <v>0</v>
      </c>
      <c r="I76" s="103"/>
      <c r="J76" s="103"/>
      <c r="K76" s="103">
        <f t="shared" si="2"/>
        <v>0</v>
      </c>
      <c r="L76" s="103"/>
      <c r="M76" s="103"/>
    </row>
    <row r="77" spans="1:13" ht="12.75">
      <c r="A77" s="41" t="s">
        <v>77</v>
      </c>
      <c r="B77" s="103">
        <v>0</v>
      </c>
      <c r="C77" s="103"/>
      <c r="D77" s="103"/>
      <c r="E77" s="103">
        <v>0</v>
      </c>
      <c r="F77" s="103"/>
      <c r="G77" s="103"/>
      <c r="H77" s="103">
        <v>0</v>
      </c>
      <c r="I77" s="103"/>
      <c r="J77" s="103"/>
      <c r="K77" s="103">
        <f aca="true" t="shared" si="12" ref="K77:K83">SUM(B77,E77,H77)</f>
        <v>0</v>
      </c>
      <c r="L77" s="103"/>
      <c r="M77" s="103"/>
    </row>
    <row r="78" spans="1:13" ht="12.75">
      <c r="A78" s="41" t="s">
        <v>78</v>
      </c>
      <c r="B78" s="103">
        <v>86684</v>
      </c>
      <c r="C78" s="103"/>
      <c r="D78" s="103"/>
      <c r="E78" s="103">
        <v>190585</v>
      </c>
      <c r="F78" s="103"/>
      <c r="G78" s="103"/>
      <c r="H78" s="103">
        <v>2782</v>
      </c>
      <c r="I78" s="103"/>
      <c r="J78" s="103"/>
      <c r="K78" s="103">
        <f t="shared" si="12"/>
        <v>280051</v>
      </c>
      <c r="L78" s="103"/>
      <c r="M78" s="103"/>
    </row>
    <row r="79" spans="1:13" ht="12.75">
      <c r="A79" s="179" t="s">
        <v>79</v>
      </c>
      <c r="B79" s="101">
        <f>SUM(B71:B78)</f>
        <v>150264</v>
      </c>
      <c r="C79" s="101"/>
      <c r="D79" s="101"/>
      <c r="E79" s="101">
        <f>SUM(E71:E78)</f>
        <v>493699</v>
      </c>
      <c r="F79" s="101"/>
      <c r="G79" s="101"/>
      <c r="H79" s="101">
        <f>SUM(H71:H78)</f>
        <v>7912</v>
      </c>
      <c r="I79" s="101"/>
      <c r="J79" s="101"/>
      <c r="K79" s="101">
        <f t="shared" si="12"/>
        <v>651875</v>
      </c>
      <c r="L79" s="83">
        <f>SUM(C79,F79,I79)</f>
        <v>0</v>
      </c>
      <c r="M79" s="83">
        <f>SUM(D79,G79,J79)</f>
        <v>0</v>
      </c>
    </row>
    <row r="80" spans="1:13" ht="12.75">
      <c r="A80" s="41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3"/>
      <c r="M80" s="103"/>
    </row>
    <row r="81" spans="1:13" ht="12.75">
      <c r="A81" s="41" t="s">
        <v>80</v>
      </c>
      <c r="B81" s="102"/>
      <c r="C81" s="102"/>
      <c r="D81" s="102"/>
      <c r="E81" s="105">
        <v>187472</v>
      </c>
      <c r="F81" s="103"/>
      <c r="G81" s="103"/>
      <c r="H81" s="102"/>
      <c r="I81" s="102"/>
      <c r="J81" s="102"/>
      <c r="K81" s="102">
        <f t="shared" si="12"/>
        <v>187472</v>
      </c>
      <c r="L81" s="103"/>
      <c r="M81" s="103"/>
    </row>
    <row r="82" spans="1:13" ht="12.75">
      <c r="A82" s="41" t="s">
        <v>87</v>
      </c>
      <c r="B82" s="102"/>
      <c r="C82" s="102"/>
      <c r="D82" s="102"/>
      <c r="E82" s="103">
        <v>0</v>
      </c>
      <c r="F82" s="103"/>
      <c r="G82" s="103"/>
      <c r="H82" s="102"/>
      <c r="I82" s="102"/>
      <c r="J82" s="102"/>
      <c r="K82" s="102">
        <f t="shared" si="12"/>
        <v>0</v>
      </c>
      <c r="L82" s="103"/>
      <c r="M82" s="103"/>
    </row>
    <row r="83" spans="1:13" ht="12.75">
      <c r="A83" s="179" t="s">
        <v>81</v>
      </c>
      <c r="B83" s="83"/>
      <c r="C83" s="83"/>
      <c r="D83" s="83"/>
      <c r="E83" s="101">
        <v>187472</v>
      </c>
      <c r="F83" s="101"/>
      <c r="G83" s="101"/>
      <c r="H83" s="83"/>
      <c r="I83" s="83"/>
      <c r="J83" s="83"/>
      <c r="K83" s="83">
        <f t="shared" si="12"/>
        <v>187472</v>
      </c>
      <c r="L83" s="83">
        <f>SUM(C83,F83,I83)</f>
        <v>0</v>
      </c>
      <c r="M83" s="83">
        <f>SUM(D83,G83,J83)</f>
        <v>0</v>
      </c>
    </row>
    <row r="84" spans="1:13" ht="12.75">
      <c r="A84" s="4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ht="13.5" thickBot="1">
      <c r="A85" s="167" t="s">
        <v>1</v>
      </c>
      <c r="B85" s="79">
        <f>SUM(B83,B79,B69,B65,B63,B58,B51,B49,B38,B36,B30,B25,B23,B21,B16,B14,B12)</f>
        <v>941783</v>
      </c>
      <c r="C85" s="79">
        <f aca="true" t="shared" si="13" ref="C85:J85">SUM(C83,C79,C69,C65,C63,C58,C51,C49,C38,C36,C30,C25,C23,C21,C16,C14,C12)</f>
        <v>963496.9249999999</v>
      </c>
      <c r="D85" s="79">
        <f t="shared" si="13"/>
        <v>3414635.3775</v>
      </c>
      <c r="E85" s="79">
        <f t="shared" si="13"/>
        <v>3870706</v>
      </c>
      <c r="F85" s="79">
        <f t="shared" si="13"/>
        <v>2133557.85</v>
      </c>
      <c r="G85" s="79">
        <f t="shared" si="13"/>
        <v>8258051.8375</v>
      </c>
      <c r="H85" s="79">
        <f t="shared" si="13"/>
        <v>130817</v>
      </c>
      <c r="I85" s="79">
        <f t="shared" si="13"/>
        <v>324465.53500000003</v>
      </c>
      <c r="J85" s="79">
        <f t="shared" si="13"/>
        <v>591811.4874999999</v>
      </c>
      <c r="K85" s="79">
        <f>SUM(K83,K79,K69,K65,K63,K58,K51,K49,K38,K36,K30,K25,K23,K21,K16,K14,K12)</f>
        <v>4943306</v>
      </c>
      <c r="L85" s="79">
        <f>SUM(L83,L79,L69,L65,L63,L58,L51,L49,L38,L36,L30,L25,L23,L21,L16,L14,L12)</f>
        <v>3421520.31</v>
      </c>
      <c r="M85" s="79">
        <f>SUM(M83,M79,M69,M65,M63,M58,M51,M49,M38,M36,M30,M25,M23,M21,M16,M14,M12)</f>
        <v>12264498.7025</v>
      </c>
    </row>
    <row r="86" ht="12.75">
      <c r="A86" s="3"/>
    </row>
    <row r="87" spans="1:18" s="7" customFormat="1" ht="12.75">
      <c r="A87" s="7" t="s">
        <v>177</v>
      </c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s="7" customFormat="1" ht="12.75">
      <c r="A88" s="175"/>
      <c r="B88" s="176" t="s">
        <v>176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7" s="7" customFormat="1" ht="12.75">
      <c r="A89" s="177"/>
      <c r="B89" s="178" t="s">
        <v>178</v>
      </c>
      <c r="C89" s="3"/>
      <c r="D89" s="3"/>
      <c r="E89" s="3"/>
      <c r="F89" s="3"/>
      <c r="G89" s="3"/>
    </row>
    <row r="90" spans="1:11" ht="12.75">
      <c r="A90" s="3"/>
      <c r="B90" s="71"/>
      <c r="E90" s="8"/>
      <c r="H90" s="8"/>
      <c r="K90" s="8"/>
    </row>
    <row r="91" spans="1:11" ht="12.75">
      <c r="A91" s="3"/>
      <c r="H91" s="19"/>
      <c r="K91" s="19"/>
    </row>
    <row r="92" ht="12.75">
      <c r="A92" s="3"/>
    </row>
    <row r="93" spans="1:15" ht="18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</sheetData>
  <mergeCells count="11">
    <mergeCell ref="B1:L1"/>
    <mergeCell ref="K5:M5"/>
    <mergeCell ref="K6:K7"/>
    <mergeCell ref="A93:O93"/>
    <mergeCell ref="A3:J3"/>
    <mergeCell ref="H5:J5"/>
    <mergeCell ref="B6:B7"/>
    <mergeCell ref="E6:E7"/>
    <mergeCell ref="H6:H7"/>
    <mergeCell ref="B5:D5"/>
    <mergeCell ref="E5:G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zoomScale="75" zoomScaleNormal="75" workbookViewId="0" topLeftCell="A1">
      <selection activeCell="B79" sqref="B79"/>
    </sheetView>
  </sheetViews>
  <sheetFormatPr defaultColWidth="11.421875" defaultRowHeight="12.75"/>
  <cols>
    <col min="1" max="1" width="25.7109375" style="9" customWidth="1"/>
    <col min="2" max="2" width="13.7109375" style="3" customWidth="1"/>
    <col min="3" max="3" width="12.7109375" style="46" customWidth="1"/>
    <col min="4" max="4" width="13.7109375" style="46" customWidth="1"/>
    <col min="5" max="5" width="12.7109375" style="3" customWidth="1"/>
    <col min="6" max="7" width="12.7109375" style="46" customWidth="1"/>
    <col min="8" max="8" width="12.7109375" style="3" customWidth="1"/>
    <col min="9" max="10" width="12.7109375" style="46" customWidth="1"/>
    <col min="11" max="11" width="13.7109375" style="3" customWidth="1"/>
    <col min="12" max="12" width="13.140625" style="46" customWidth="1"/>
    <col min="13" max="13" width="13.8515625" style="46" customWidth="1"/>
    <col min="14" max="16384" width="11.421875" style="3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2.75">
      <c r="A2" s="3"/>
    </row>
    <row r="3" spans="1:13" ht="15">
      <c r="A3" s="196" t="s">
        <v>113</v>
      </c>
      <c r="B3" s="196"/>
      <c r="C3" s="196"/>
      <c r="D3" s="197"/>
      <c r="E3" s="197"/>
      <c r="F3" s="197"/>
      <c r="G3" s="197"/>
      <c r="H3" s="197"/>
      <c r="I3" s="197"/>
      <c r="J3" s="197"/>
      <c r="L3" s="3"/>
      <c r="M3" s="3"/>
    </row>
    <row r="4" spans="1:3" ht="15" thickBot="1">
      <c r="A4" s="25"/>
      <c r="B4" s="25"/>
      <c r="C4" s="47"/>
    </row>
    <row r="5" spans="1:13" ht="12.75">
      <c r="A5" s="23" t="s">
        <v>19</v>
      </c>
      <c r="B5" s="210" t="s">
        <v>158</v>
      </c>
      <c r="C5" s="211"/>
      <c r="D5" s="212"/>
      <c r="E5" s="210" t="s">
        <v>159</v>
      </c>
      <c r="F5" s="211"/>
      <c r="G5" s="212"/>
      <c r="H5" s="191" t="s">
        <v>89</v>
      </c>
      <c r="I5" s="209"/>
      <c r="J5" s="192"/>
      <c r="K5" s="191" t="s">
        <v>173</v>
      </c>
      <c r="L5" s="209"/>
      <c r="M5" s="192"/>
    </row>
    <row r="6" spans="1:13" ht="12.75">
      <c r="A6" s="10" t="s">
        <v>22</v>
      </c>
      <c r="B6" s="2" t="s">
        <v>23</v>
      </c>
      <c r="C6" s="54" t="s">
        <v>3</v>
      </c>
      <c r="D6" s="54" t="s">
        <v>5</v>
      </c>
      <c r="E6" s="2" t="s">
        <v>23</v>
      </c>
      <c r="F6" s="54" t="s">
        <v>3</v>
      </c>
      <c r="G6" s="54" t="s">
        <v>5</v>
      </c>
      <c r="H6" s="2" t="s">
        <v>23</v>
      </c>
      <c r="I6" s="54" t="s">
        <v>3</v>
      </c>
      <c r="J6" s="57" t="s">
        <v>5</v>
      </c>
      <c r="K6" s="2" t="s">
        <v>23</v>
      </c>
      <c r="L6" s="54" t="s">
        <v>3</v>
      </c>
      <c r="M6" s="57" t="s">
        <v>5</v>
      </c>
    </row>
    <row r="7" spans="1:13" ht="13.5" thickBot="1">
      <c r="A7" s="24"/>
      <c r="B7" s="21"/>
      <c r="C7" s="55" t="s">
        <v>84</v>
      </c>
      <c r="D7" s="56" t="s">
        <v>9</v>
      </c>
      <c r="E7" s="21"/>
      <c r="F7" s="55" t="s">
        <v>84</v>
      </c>
      <c r="G7" s="56" t="s">
        <v>9</v>
      </c>
      <c r="H7" s="21"/>
      <c r="I7" s="55" t="s">
        <v>84</v>
      </c>
      <c r="J7" s="58" t="s">
        <v>9</v>
      </c>
      <c r="K7" s="21"/>
      <c r="L7" s="55" t="s">
        <v>84</v>
      </c>
      <c r="M7" s="58" t="s">
        <v>9</v>
      </c>
    </row>
    <row r="8" spans="1:13" ht="12.75">
      <c r="A8" s="45" t="s">
        <v>25</v>
      </c>
      <c r="B8" s="103">
        <v>9379</v>
      </c>
      <c r="C8" s="103">
        <v>4548.815</v>
      </c>
      <c r="D8" s="103">
        <v>36390.52</v>
      </c>
      <c r="E8" s="103">
        <v>150</v>
      </c>
      <c r="F8" s="103">
        <v>17.25</v>
      </c>
      <c r="G8" s="103">
        <v>120.75</v>
      </c>
      <c r="H8" s="103">
        <v>5924</v>
      </c>
      <c r="I8" s="103">
        <v>2403.527</v>
      </c>
      <c r="J8" s="103">
        <v>13764.93</v>
      </c>
      <c r="K8" s="103">
        <f aca="true" t="shared" si="0" ref="K8:M11">SUM(B8,E8,H8)</f>
        <v>15453</v>
      </c>
      <c r="L8" s="103">
        <f t="shared" si="0"/>
        <v>6969.592</v>
      </c>
      <c r="M8" s="103">
        <f t="shared" si="0"/>
        <v>50276.2</v>
      </c>
    </row>
    <row r="9" spans="1:13" ht="12.75">
      <c r="A9" s="41" t="s">
        <v>26</v>
      </c>
      <c r="B9" s="103">
        <v>7250</v>
      </c>
      <c r="C9" s="103">
        <v>3516.25</v>
      </c>
      <c r="D9" s="103">
        <v>28130</v>
      </c>
      <c r="E9" s="103">
        <v>22</v>
      </c>
      <c r="F9" s="103">
        <v>2.53</v>
      </c>
      <c r="G9" s="103">
        <v>17.71</v>
      </c>
      <c r="H9" s="103">
        <v>1900</v>
      </c>
      <c r="I9" s="103">
        <v>841.7</v>
      </c>
      <c r="J9" s="103">
        <v>4854.25</v>
      </c>
      <c r="K9" s="103">
        <f t="shared" si="0"/>
        <v>9172</v>
      </c>
      <c r="L9" s="103">
        <f t="shared" si="0"/>
        <v>4360.4800000000005</v>
      </c>
      <c r="M9" s="103">
        <f t="shared" si="0"/>
        <v>33001.96</v>
      </c>
    </row>
    <row r="10" spans="1:13" ht="12.75">
      <c r="A10" s="41" t="s">
        <v>27</v>
      </c>
      <c r="B10" s="103">
        <v>2650</v>
      </c>
      <c r="C10" s="103">
        <v>1285.25</v>
      </c>
      <c r="D10" s="103">
        <v>10282</v>
      </c>
      <c r="E10" s="103">
        <v>7380</v>
      </c>
      <c r="F10" s="103">
        <v>848.7</v>
      </c>
      <c r="G10" s="103">
        <v>5940.9</v>
      </c>
      <c r="H10" s="103">
        <v>1970</v>
      </c>
      <c r="I10" s="103">
        <v>910.32</v>
      </c>
      <c r="J10" s="103">
        <v>5115.55</v>
      </c>
      <c r="K10" s="103">
        <f t="shared" si="0"/>
        <v>12000</v>
      </c>
      <c r="L10" s="103">
        <f t="shared" si="0"/>
        <v>3044.27</v>
      </c>
      <c r="M10" s="103">
        <f t="shared" si="0"/>
        <v>21338.45</v>
      </c>
    </row>
    <row r="11" spans="1:13" ht="12.75">
      <c r="A11" s="41" t="s">
        <v>28</v>
      </c>
      <c r="B11" s="103">
        <v>2933</v>
      </c>
      <c r="C11" s="103">
        <v>1422.505</v>
      </c>
      <c r="D11" s="103">
        <v>11380.04</v>
      </c>
      <c r="E11" s="103">
        <v>500</v>
      </c>
      <c r="F11" s="103">
        <v>57.5</v>
      </c>
      <c r="G11" s="103">
        <v>402.5</v>
      </c>
      <c r="H11" s="103">
        <v>6983</v>
      </c>
      <c r="I11" s="103">
        <v>2958.57</v>
      </c>
      <c r="J11" s="103">
        <v>14619.15</v>
      </c>
      <c r="K11" s="103">
        <f t="shared" si="0"/>
        <v>10416</v>
      </c>
      <c r="L11" s="103">
        <f t="shared" si="0"/>
        <v>4438.575000000001</v>
      </c>
      <c r="M11" s="103">
        <f t="shared" si="0"/>
        <v>26401.690000000002</v>
      </c>
    </row>
    <row r="12" spans="1:13" ht="12.75">
      <c r="A12" s="179" t="s">
        <v>29</v>
      </c>
      <c r="B12" s="101">
        <f>SUM(B8:B11)</f>
        <v>22212</v>
      </c>
      <c r="C12" s="101">
        <f aca="true" t="shared" si="1" ref="C12:M12">SUM(C8:C11)</f>
        <v>10772.82</v>
      </c>
      <c r="D12" s="101">
        <f t="shared" si="1"/>
        <v>86182.56</v>
      </c>
      <c r="E12" s="101">
        <f t="shared" si="1"/>
        <v>8052</v>
      </c>
      <c r="F12" s="101">
        <f t="shared" si="1"/>
        <v>925.98</v>
      </c>
      <c r="G12" s="101">
        <f t="shared" si="1"/>
        <v>6481.86</v>
      </c>
      <c r="H12" s="101">
        <f t="shared" si="1"/>
        <v>16777</v>
      </c>
      <c r="I12" s="101">
        <f t="shared" si="1"/>
        <v>7114.117</v>
      </c>
      <c r="J12" s="101">
        <f t="shared" si="1"/>
        <v>38353.88</v>
      </c>
      <c r="K12" s="101">
        <f t="shared" si="1"/>
        <v>47041</v>
      </c>
      <c r="L12" s="101">
        <f t="shared" si="1"/>
        <v>18812.917</v>
      </c>
      <c r="M12" s="101">
        <f t="shared" si="1"/>
        <v>131018.3</v>
      </c>
    </row>
    <row r="13" spans="1:13" ht="12.75">
      <c r="A13" s="4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12.75">
      <c r="A14" s="179" t="s">
        <v>30</v>
      </c>
      <c r="B14" s="101">
        <v>3374</v>
      </c>
      <c r="C14" s="106">
        <v>1518</v>
      </c>
      <c r="D14" s="101"/>
      <c r="E14" s="83"/>
      <c r="F14" s="83"/>
      <c r="G14" s="83"/>
      <c r="H14" s="101">
        <v>22630</v>
      </c>
      <c r="I14" s="106">
        <v>2426</v>
      </c>
      <c r="J14" s="101"/>
      <c r="K14" s="101">
        <f>SUM(B14,E14,H14)</f>
        <v>26004</v>
      </c>
      <c r="L14" s="106">
        <f>SUM(C14,F14,I14)</f>
        <v>3944</v>
      </c>
      <c r="M14" s="101">
        <f>SUM(D14,G14,J14)</f>
        <v>0</v>
      </c>
    </row>
    <row r="15" spans="1:13" ht="12.75">
      <c r="A15" s="41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ht="12.75">
      <c r="A16" s="179" t="s">
        <v>31</v>
      </c>
      <c r="B16" s="83"/>
      <c r="C16" s="83"/>
      <c r="D16" s="83"/>
      <c r="E16" s="83"/>
      <c r="F16" s="83"/>
      <c r="G16" s="83"/>
      <c r="H16" s="83"/>
      <c r="I16" s="83"/>
      <c r="J16" s="83"/>
      <c r="K16" s="83">
        <f aca="true" t="shared" si="2" ref="K16:K78">SUM(B16,E16,H16)</f>
        <v>0</v>
      </c>
      <c r="L16" s="83">
        <f>SUM(C16,F16,I16)</f>
        <v>0</v>
      </c>
      <c r="M16" s="83">
        <f>SUM(D16,G16,J16)</f>
        <v>0</v>
      </c>
    </row>
    <row r="17" spans="1:13" ht="12.75">
      <c r="A17" s="4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ht="12.75">
      <c r="A18" s="41" t="s">
        <v>85</v>
      </c>
      <c r="B18" s="103">
        <v>4367</v>
      </c>
      <c r="C18" s="103">
        <v>1968.553322395406</v>
      </c>
      <c r="D18" s="103">
        <v>29488.928769483187</v>
      </c>
      <c r="E18" s="103">
        <v>26365</v>
      </c>
      <c r="F18" s="103">
        <v>3954.858056231045</v>
      </c>
      <c r="G18" s="103">
        <v>42316.981201672184</v>
      </c>
      <c r="H18" s="103">
        <v>29869</v>
      </c>
      <c r="I18" s="103">
        <v>4481.2375438529225</v>
      </c>
      <c r="J18" s="103">
        <v>33564.46920345839</v>
      </c>
      <c r="K18" s="103">
        <f t="shared" si="2"/>
        <v>60601</v>
      </c>
      <c r="L18" s="103">
        <f aca="true" t="shared" si="3" ref="L18:M21">SUM(C18,F18,I18)</f>
        <v>10404.648922479373</v>
      </c>
      <c r="M18" s="103">
        <f t="shared" si="3"/>
        <v>105370.37917461377</v>
      </c>
    </row>
    <row r="19" spans="1:13" ht="12.75">
      <c r="A19" s="41" t="s">
        <v>32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>
        <f t="shared" si="2"/>
        <v>0</v>
      </c>
      <c r="L19" s="103">
        <f t="shared" si="3"/>
        <v>0</v>
      </c>
      <c r="M19" s="103">
        <f t="shared" si="3"/>
        <v>0</v>
      </c>
    </row>
    <row r="20" spans="1:13" ht="12.75">
      <c r="A20" s="41" t="s">
        <v>33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>
        <f t="shared" si="2"/>
        <v>0</v>
      </c>
      <c r="L20" s="103">
        <f t="shared" si="3"/>
        <v>0</v>
      </c>
      <c r="M20" s="103">
        <f t="shared" si="3"/>
        <v>0</v>
      </c>
    </row>
    <row r="21" spans="1:13" ht="12.75">
      <c r="A21" s="179" t="s">
        <v>34</v>
      </c>
      <c r="B21" s="101">
        <f>SUM(B18:B20)</f>
        <v>4367</v>
      </c>
      <c r="C21" s="101">
        <f aca="true" t="shared" si="4" ref="C21:J21">SUM(C18:C20)</f>
        <v>1968.553322395406</v>
      </c>
      <c r="D21" s="101">
        <f t="shared" si="4"/>
        <v>29488.928769483187</v>
      </c>
      <c r="E21" s="101">
        <f t="shared" si="4"/>
        <v>26365</v>
      </c>
      <c r="F21" s="101">
        <f t="shared" si="4"/>
        <v>3954.858056231045</v>
      </c>
      <c r="G21" s="101">
        <f t="shared" si="4"/>
        <v>42316.981201672184</v>
      </c>
      <c r="H21" s="101">
        <f t="shared" si="4"/>
        <v>29869</v>
      </c>
      <c r="I21" s="101">
        <f t="shared" si="4"/>
        <v>4481.2375438529225</v>
      </c>
      <c r="J21" s="101">
        <f t="shared" si="4"/>
        <v>33564.46920345839</v>
      </c>
      <c r="K21" s="101">
        <f t="shared" si="2"/>
        <v>60601</v>
      </c>
      <c r="L21" s="101">
        <f t="shared" si="3"/>
        <v>10404.648922479373</v>
      </c>
      <c r="M21" s="101">
        <f t="shared" si="3"/>
        <v>105370.37917461377</v>
      </c>
    </row>
    <row r="22" spans="1:13" ht="12.75">
      <c r="A22" s="4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12.75">
      <c r="A23" s="179" t="s">
        <v>35</v>
      </c>
      <c r="B23" s="101">
        <v>21000</v>
      </c>
      <c r="C23" s="101"/>
      <c r="D23" s="101">
        <v>252000</v>
      </c>
      <c r="E23" s="101">
        <v>8000</v>
      </c>
      <c r="F23" s="101"/>
      <c r="G23" s="101">
        <v>14400</v>
      </c>
      <c r="H23" s="101">
        <v>100000</v>
      </c>
      <c r="I23" s="101"/>
      <c r="J23" s="101">
        <v>180000</v>
      </c>
      <c r="K23" s="101">
        <f t="shared" si="2"/>
        <v>129000</v>
      </c>
      <c r="L23" s="101">
        <f>SUM(C23,F23,I23)</f>
        <v>0</v>
      </c>
      <c r="M23" s="101">
        <f>SUM(D23,G23,J23)</f>
        <v>446400</v>
      </c>
    </row>
    <row r="24" spans="1:13" ht="12.75">
      <c r="A24" s="41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ht="12.75">
      <c r="A25" s="179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>
        <f t="shared" si="2"/>
        <v>0</v>
      </c>
      <c r="L25" s="83">
        <f>SUM(C25,F25,I25)</f>
        <v>0</v>
      </c>
      <c r="M25" s="83">
        <f>SUM(D25,G25,J25)</f>
        <v>0</v>
      </c>
    </row>
    <row r="26" spans="1:13" ht="12.75">
      <c r="A26" s="4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ht="12.75">
      <c r="A27" s="41" t="s">
        <v>37</v>
      </c>
      <c r="B27" s="103">
        <v>56873</v>
      </c>
      <c r="C27" s="103"/>
      <c r="D27" s="103"/>
      <c r="E27" s="103">
        <v>74027</v>
      </c>
      <c r="F27" s="103"/>
      <c r="G27" s="103"/>
      <c r="H27" s="103">
        <v>113017</v>
      </c>
      <c r="I27" s="103"/>
      <c r="J27" s="103"/>
      <c r="K27" s="103">
        <f t="shared" si="2"/>
        <v>243917</v>
      </c>
      <c r="L27" s="103"/>
      <c r="M27" s="103"/>
    </row>
    <row r="28" spans="1:13" ht="12.75">
      <c r="A28" s="41" t="s">
        <v>38</v>
      </c>
      <c r="B28" s="103">
        <v>55596</v>
      </c>
      <c r="C28" s="103"/>
      <c r="D28" s="103"/>
      <c r="E28" s="103">
        <v>187668</v>
      </c>
      <c r="F28" s="103"/>
      <c r="G28" s="103"/>
      <c r="H28" s="103">
        <v>119165</v>
      </c>
      <c r="I28" s="103"/>
      <c r="J28" s="103"/>
      <c r="K28" s="103">
        <f t="shared" si="2"/>
        <v>362429</v>
      </c>
      <c r="L28" s="103"/>
      <c r="M28" s="103"/>
    </row>
    <row r="29" spans="1:13" ht="12.75">
      <c r="A29" s="41" t="s">
        <v>39</v>
      </c>
      <c r="B29" s="103">
        <v>85559</v>
      </c>
      <c r="C29" s="103"/>
      <c r="D29" s="103"/>
      <c r="E29" s="103">
        <v>214684</v>
      </c>
      <c r="F29" s="103"/>
      <c r="G29" s="103"/>
      <c r="H29" s="103">
        <v>176506</v>
      </c>
      <c r="I29" s="103"/>
      <c r="J29" s="103"/>
      <c r="K29" s="103">
        <f t="shared" si="2"/>
        <v>476749</v>
      </c>
      <c r="L29" s="103"/>
      <c r="M29" s="103"/>
    </row>
    <row r="30" spans="1:13" ht="12.75">
      <c r="A30" s="179" t="s">
        <v>40</v>
      </c>
      <c r="B30" s="101">
        <f>SUM(B27:B29)</f>
        <v>198028</v>
      </c>
      <c r="C30" s="101"/>
      <c r="D30" s="101"/>
      <c r="E30" s="101">
        <f>SUM(E27:E29)</f>
        <v>476379</v>
      </c>
      <c r="F30" s="101"/>
      <c r="G30" s="101"/>
      <c r="H30" s="101">
        <f>SUM(H27:H29)</f>
        <v>408688</v>
      </c>
      <c r="I30" s="101"/>
      <c r="J30" s="101"/>
      <c r="K30" s="101">
        <f t="shared" si="2"/>
        <v>1083095</v>
      </c>
      <c r="L30" s="101">
        <f>SUM(C30,F30,I30)</f>
        <v>0</v>
      </c>
      <c r="M30" s="101">
        <f>SUM(D30,G30,J30)</f>
        <v>0</v>
      </c>
    </row>
    <row r="31" spans="1:13" ht="12.75">
      <c r="A31" s="4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.75">
      <c r="A32" s="41" t="s">
        <v>41</v>
      </c>
      <c r="B32" s="103">
        <v>28850</v>
      </c>
      <c r="C32" s="103"/>
      <c r="D32" s="103"/>
      <c r="E32" s="103">
        <v>8718</v>
      </c>
      <c r="F32" s="103"/>
      <c r="G32" s="103"/>
      <c r="H32" s="103">
        <v>117066</v>
      </c>
      <c r="I32" s="103"/>
      <c r="J32" s="103"/>
      <c r="K32" s="103">
        <f t="shared" si="2"/>
        <v>154634</v>
      </c>
      <c r="L32" s="103"/>
      <c r="M32" s="103"/>
    </row>
    <row r="33" spans="1:13" ht="12.75">
      <c r="A33" s="41" t="s">
        <v>42</v>
      </c>
      <c r="B33" s="103">
        <v>27180</v>
      </c>
      <c r="C33" s="103"/>
      <c r="D33" s="103"/>
      <c r="E33" s="103">
        <v>5663</v>
      </c>
      <c r="F33" s="103"/>
      <c r="G33" s="103"/>
      <c r="H33" s="103">
        <v>182658</v>
      </c>
      <c r="I33" s="103"/>
      <c r="J33" s="103"/>
      <c r="K33" s="103">
        <f t="shared" si="2"/>
        <v>215501</v>
      </c>
      <c r="L33" s="103"/>
      <c r="M33" s="103"/>
    </row>
    <row r="34" spans="1:13" ht="12.75">
      <c r="A34" s="41" t="s">
        <v>43</v>
      </c>
      <c r="B34" s="103">
        <v>28142</v>
      </c>
      <c r="C34" s="103"/>
      <c r="D34" s="103"/>
      <c r="E34" s="103">
        <v>18861</v>
      </c>
      <c r="F34" s="103"/>
      <c r="G34" s="103"/>
      <c r="H34" s="103">
        <v>66089</v>
      </c>
      <c r="I34" s="103"/>
      <c r="J34" s="103"/>
      <c r="K34" s="103">
        <f t="shared" si="2"/>
        <v>113092</v>
      </c>
      <c r="L34" s="103"/>
      <c r="M34" s="103"/>
    </row>
    <row r="35" spans="1:13" ht="12.75">
      <c r="A35" s="41" t="s">
        <v>44</v>
      </c>
      <c r="B35" s="103">
        <v>29582</v>
      </c>
      <c r="C35" s="103"/>
      <c r="D35" s="103"/>
      <c r="E35" s="103">
        <v>691</v>
      </c>
      <c r="F35" s="103"/>
      <c r="G35" s="103"/>
      <c r="H35" s="103">
        <v>355577</v>
      </c>
      <c r="I35" s="103"/>
      <c r="J35" s="103"/>
      <c r="K35" s="103">
        <f t="shared" si="2"/>
        <v>385850</v>
      </c>
      <c r="L35" s="103"/>
      <c r="M35" s="103"/>
    </row>
    <row r="36" spans="1:13" ht="12.75">
      <c r="A36" s="179" t="s">
        <v>45</v>
      </c>
      <c r="B36" s="101">
        <f>SUM(B32:B35)</f>
        <v>113754</v>
      </c>
      <c r="C36" s="101"/>
      <c r="D36" s="101"/>
      <c r="E36" s="101">
        <f>SUM(E32:E35)</f>
        <v>33933</v>
      </c>
      <c r="F36" s="101"/>
      <c r="G36" s="101"/>
      <c r="H36" s="101">
        <f>SUM(H32:H35)</f>
        <v>721390</v>
      </c>
      <c r="I36" s="101"/>
      <c r="J36" s="101"/>
      <c r="K36" s="101">
        <f t="shared" si="2"/>
        <v>869077</v>
      </c>
      <c r="L36" s="101">
        <f>SUM(C36,F36,I36)</f>
        <v>0</v>
      </c>
      <c r="M36" s="101">
        <f>SUM(D36,G36,J36)</f>
        <v>0</v>
      </c>
    </row>
    <row r="37" spans="1:13" ht="12.75">
      <c r="A37" s="4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.75">
      <c r="A38" s="179" t="s">
        <v>46</v>
      </c>
      <c r="B38" s="101">
        <v>66356</v>
      </c>
      <c r="C38" s="101">
        <v>24967</v>
      </c>
      <c r="D38" s="101">
        <v>65142</v>
      </c>
      <c r="E38" s="101">
        <v>7587</v>
      </c>
      <c r="F38" s="101">
        <v>915</v>
      </c>
      <c r="G38" s="101">
        <v>960</v>
      </c>
      <c r="H38" s="101">
        <v>756183</v>
      </c>
      <c r="I38" s="101">
        <v>579019</v>
      </c>
      <c r="J38" s="101">
        <v>322687</v>
      </c>
      <c r="K38" s="101">
        <f t="shared" si="2"/>
        <v>830126</v>
      </c>
      <c r="L38" s="101">
        <f>SUM(C38,F38,I38)</f>
        <v>604901</v>
      </c>
      <c r="M38" s="101">
        <f>SUM(D38,G38,J38)</f>
        <v>388789</v>
      </c>
    </row>
    <row r="39" spans="1:13" ht="12.75">
      <c r="A39" s="4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2.75">
      <c r="A40" s="41" t="s">
        <v>86</v>
      </c>
      <c r="B40" s="103">
        <v>8395</v>
      </c>
      <c r="C40" s="103"/>
      <c r="D40" s="103"/>
      <c r="E40" s="103">
        <v>10146</v>
      </c>
      <c r="F40" s="103"/>
      <c r="G40" s="103"/>
      <c r="H40" s="103">
        <v>27603</v>
      </c>
      <c r="I40" s="103"/>
      <c r="J40" s="103"/>
      <c r="K40" s="103">
        <f>SUM(B40,E40,H40)</f>
        <v>46144</v>
      </c>
      <c r="L40" s="103"/>
      <c r="M40" s="103"/>
    </row>
    <row r="41" spans="1:13" ht="12.75">
      <c r="A41" s="41" t="s">
        <v>47</v>
      </c>
      <c r="B41" s="103">
        <v>38642</v>
      </c>
      <c r="C41" s="103"/>
      <c r="D41" s="103"/>
      <c r="E41" s="103">
        <v>247695</v>
      </c>
      <c r="F41" s="103"/>
      <c r="G41" s="103"/>
      <c r="H41" s="103">
        <v>55292</v>
      </c>
      <c r="I41" s="103"/>
      <c r="J41" s="103"/>
      <c r="K41" s="103">
        <f aca="true" t="shared" si="5" ref="K41:K48">SUM(B41,E41,H41)</f>
        <v>341629</v>
      </c>
      <c r="L41" s="103"/>
      <c r="M41" s="103"/>
    </row>
    <row r="42" spans="1:13" ht="12.75">
      <c r="A42" s="41" t="s">
        <v>48</v>
      </c>
      <c r="B42" s="103">
        <v>19701</v>
      </c>
      <c r="C42" s="103"/>
      <c r="D42" s="103"/>
      <c r="E42" s="103">
        <v>46000</v>
      </c>
      <c r="F42" s="103"/>
      <c r="G42" s="103"/>
      <c r="H42" s="103">
        <v>21860</v>
      </c>
      <c r="I42" s="103"/>
      <c r="J42" s="103"/>
      <c r="K42" s="103">
        <f t="shared" si="5"/>
        <v>87561</v>
      </c>
      <c r="L42" s="103"/>
      <c r="M42" s="103"/>
    </row>
    <row r="43" spans="1:13" ht="12.75">
      <c r="A43" s="41" t="s">
        <v>49</v>
      </c>
      <c r="B43" s="103">
        <v>22170</v>
      </c>
      <c r="C43" s="103"/>
      <c r="D43" s="103"/>
      <c r="E43" s="103">
        <v>149888</v>
      </c>
      <c r="F43" s="103"/>
      <c r="G43" s="103"/>
      <c r="H43" s="103">
        <v>40708</v>
      </c>
      <c r="I43" s="103"/>
      <c r="J43" s="103"/>
      <c r="K43" s="103">
        <f t="shared" si="5"/>
        <v>212766</v>
      </c>
      <c r="L43" s="103"/>
      <c r="M43" s="103"/>
    </row>
    <row r="44" spans="1:13" ht="12.75">
      <c r="A44" s="41" t="s">
        <v>50</v>
      </c>
      <c r="B44" s="103">
        <v>47392</v>
      </c>
      <c r="C44" s="103"/>
      <c r="D44" s="103"/>
      <c r="E44" s="103">
        <v>43764</v>
      </c>
      <c r="F44" s="103"/>
      <c r="G44" s="103"/>
      <c r="H44" s="103">
        <v>191181</v>
      </c>
      <c r="I44" s="103"/>
      <c r="J44" s="103"/>
      <c r="K44" s="103">
        <f t="shared" si="5"/>
        <v>282337</v>
      </c>
      <c r="L44" s="103"/>
      <c r="M44" s="103"/>
    </row>
    <row r="45" spans="1:13" ht="12.75">
      <c r="A45" s="41" t="s">
        <v>51</v>
      </c>
      <c r="B45" s="103">
        <v>7149</v>
      </c>
      <c r="C45" s="103"/>
      <c r="D45" s="103"/>
      <c r="E45" s="103">
        <v>17983</v>
      </c>
      <c r="F45" s="103"/>
      <c r="G45" s="103"/>
      <c r="H45" s="103">
        <v>35413</v>
      </c>
      <c r="I45" s="103"/>
      <c r="J45" s="103"/>
      <c r="K45" s="103">
        <f t="shared" si="5"/>
        <v>60545</v>
      </c>
      <c r="L45" s="103"/>
      <c r="M45" s="103"/>
    </row>
    <row r="46" spans="1:13" ht="12.75">
      <c r="A46" s="41" t="s">
        <v>52</v>
      </c>
      <c r="B46" s="103">
        <v>29043</v>
      </c>
      <c r="C46" s="103"/>
      <c r="D46" s="103"/>
      <c r="E46" s="103">
        <v>125423</v>
      </c>
      <c r="F46" s="103"/>
      <c r="G46" s="103"/>
      <c r="H46" s="103">
        <v>30525</v>
      </c>
      <c r="I46" s="103"/>
      <c r="J46" s="103"/>
      <c r="K46" s="103">
        <f t="shared" si="5"/>
        <v>184991</v>
      </c>
      <c r="L46" s="103"/>
      <c r="M46" s="103"/>
    </row>
    <row r="47" spans="1:13" ht="12.75">
      <c r="A47" s="41" t="s">
        <v>53</v>
      </c>
      <c r="B47" s="103">
        <v>19377</v>
      </c>
      <c r="C47" s="103"/>
      <c r="D47" s="103"/>
      <c r="E47" s="103">
        <v>44708</v>
      </c>
      <c r="F47" s="103"/>
      <c r="G47" s="103"/>
      <c r="H47" s="103">
        <v>45324</v>
      </c>
      <c r="I47" s="103"/>
      <c r="J47" s="103"/>
      <c r="K47" s="103">
        <f t="shared" si="5"/>
        <v>109409</v>
      </c>
      <c r="L47" s="103"/>
      <c r="M47" s="103"/>
    </row>
    <row r="48" spans="1:13" ht="12.75">
      <c r="A48" s="41" t="s">
        <v>54</v>
      </c>
      <c r="B48" s="103">
        <v>9000</v>
      </c>
      <c r="C48" s="103"/>
      <c r="D48" s="103"/>
      <c r="E48" s="103">
        <v>7000</v>
      </c>
      <c r="F48" s="103"/>
      <c r="G48" s="103"/>
      <c r="H48" s="103">
        <v>29750</v>
      </c>
      <c r="I48" s="103"/>
      <c r="J48" s="103"/>
      <c r="K48" s="103">
        <f t="shared" si="5"/>
        <v>45750</v>
      </c>
      <c r="L48" s="103"/>
      <c r="M48" s="103"/>
    </row>
    <row r="49" spans="1:13" ht="12.75">
      <c r="A49" s="179" t="s">
        <v>55</v>
      </c>
      <c r="B49" s="101">
        <f>SUM(B40:B48)</f>
        <v>200869</v>
      </c>
      <c r="C49" s="101"/>
      <c r="D49" s="101"/>
      <c r="E49" s="101">
        <f>SUM(E40:E48)</f>
        <v>692607</v>
      </c>
      <c r="F49" s="101"/>
      <c r="G49" s="101"/>
      <c r="H49" s="101">
        <f>SUM(H40:H48)</f>
        <v>477656</v>
      </c>
      <c r="I49" s="101"/>
      <c r="J49" s="101"/>
      <c r="K49" s="101">
        <f t="shared" si="2"/>
        <v>1371132</v>
      </c>
      <c r="L49" s="101">
        <f>SUM(C49,F49,I49)</f>
        <v>0</v>
      </c>
      <c r="M49" s="101">
        <f>SUM(D49,G49,J49)</f>
        <v>0</v>
      </c>
    </row>
    <row r="50" spans="1:13" ht="12.75">
      <c r="A50" s="4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ht="12.75">
      <c r="A51" s="179" t="s">
        <v>56</v>
      </c>
      <c r="B51" s="101">
        <v>89328</v>
      </c>
      <c r="C51" s="101"/>
      <c r="D51" s="101"/>
      <c r="E51" s="101">
        <v>6715</v>
      </c>
      <c r="F51" s="101"/>
      <c r="G51" s="101"/>
      <c r="H51" s="101">
        <v>196916</v>
      </c>
      <c r="I51" s="101"/>
      <c r="J51" s="101"/>
      <c r="K51" s="101">
        <f t="shared" si="2"/>
        <v>292959</v>
      </c>
      <c r="L51" s="101">
        <f>SUM(C51,F51,I51)</f>
        <v>0</v>
      </c>
      <c r="M51" s="101">
        <f>SUM(D51,G51,J51)</f>
        <v>0</v>
      </c>
    </row>
    <row r="52" spans="1:13" ht="12.75">
      <c r="A52" s="4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ht="12.75">
      <c r="A53" s="41" t="s">
        <v>57</v>
      </c>
      <c r="B53" s="103">
        <v>250000</v>
      </c>
      <c r="C53" s="103">
        <v>112500</v>
      </c>
      <c r="D53" s="103">
        <v>1625000</v>
      </c>
      <c r="E53" s="103">
        <v>1000</v>
      </c>
      <c r="F53" s="103">
        <v>100</v>
      </c>
      <c r="G53" s="103">
        <v>700</v>
      </c>
      <c r="H53" s="103">
        <v>0</v>
      </c>
      <c r="I53" s="103">
        <v>0</v>
      </c>
      <c r="J53" s="103">
        <v>0</v>
      </c>
      <c r="K53" s="103">
        <f t="shared" si="2"/>
        <v>251000</v>
      </c>
      <c r="L53" s="103">
        <f aca="true" t="shared" si="6" ref="L53:M58">SUM(C53,F53,I53)</f>
        <v>112600</v>
      </c>
      <c r="M53" s="103">
        <f t="shared" si="6"/>
        <v>1625700</v>
      </c>
    </row>
    <row r="54" spans="1:13" ht="12.75">
      <c r="A54" s="41" t="s">
        <v>58</v>
      </c>
      <c r="B54" s="103">
        <v>800000</v>
      </c>
      <c r="C54" s="103">
        <v>480000</v>
      </c>
      <c r="D54" s="103">
        <v>4320000</v>
      </c>
      <c r="E54" s="103">
        <v>420</v>
      </c>
      <c r="F54" s="103">
        <v>105</v>
      </c>
      <c r="G54" s="103">
        <v>525</v>
      </c>
      <c r="H54" s="103">
        <v>79750</v>
      </c>
      <c r="I54" s="103">
        <v>37800</v>
      </c>
      <c r="J54" s="103">
        <v>52950</v>
      </c>
      <c r="K54" s="103">
        <f t="shared" si="2"/>
        <v>880170</v>
      </c>
      <c r="L54" s="103">
        <f t="shared" si="6"/>
        <v>517905</v>
      </c>
      <c r="M54" s="103">
        <f t="shared" si="6"/>
        <v>4373475</v>
      </c>
    </row>
    <row r="55" spans="1:13" ht="12.75">
      <c r="A55" s="41" t="s">
        <v>59</v>
      </c>
      <c r="B55" s="103">
        <v>40000</v>
      </c>
      <c r="C55" s="103">
        <v>20000</v>
      </c>
      <c r="D55" s="103">
        <v>400000</v>
      </c>
      <c r="E55" s="103">
        <v>20000</v>
      </c>
      <c r="F55" s="103">
        <v>6000</v>
      </c>
      <c r="G55" s="103">
        <v>20000</v>
      </c>
      <c r="H55" s="103">
        <v>51000</v>
      </c>
      <c r="I55" s="103">
        <v>21800</v>
      </c>
      <c r="J55" s="103">
        <v>61000</v>
      </c>
      <c r="K55" s="103">
        <f t="shared" si="2"/>
        <v>111000</v>
      </c>
      <c r="L55" s="103">
        <f t="shared" si="6"/>
        <v>47800</v>
      </c>
      <c r="M55" s="103">
        <f t="shared" si="6"/>
        <v>481000</v>
      </c>
    </row>
    <row r="56" spans="1:13" ht="12.75">
      <c r="A56" s="41" t="s">
        <v>60</v>
      </c>
      <c r="B56" s="103">
        <v>45000</v>
      </c>
      <c r="C56" s="103">
        <v>18500</v>
      </c>
      <c r="D56" s="103">
        <v>340000</v>
      </c>
      <c r="E56" s="103">
        <v>35000</v>
      </c>
      <c r="F56" s="103">
        <v>4700</v>
      </c>
      <c r="G56" s="103">
        <v>9200</v>
      </c>
      <c r="H56" s="103">
        <v>35000</v>
      </c>
      <c r="I56" s="103">
        <v>18900</v>
      </c>
      <c r="J56" s="103">
        <v>32000</v>
      </c>
      <c r="K56" s="103">
        <f t="shared" si="2"/>
        <v>115000</v>
      </c>
      <c r="L56" s="103">
        <f t="shared" si="6"/>
        <v>42100</v>
      </c>
      <c r="M56" s="103">
        <f t="shared" si="6"/>
        <v>381200</v>
      </c>
    </row>
    <row r="57" spans="1:13" ht="12.75">
      <c r="A57" s="41" t="s">
        <v>61</v>
      </c>
      <c r="B57" s="103">
        <v>721564</v>
      </c>
      <c r="C57" s="103">
        <v>432900</v>
      </c>
      <c r="D57" s="103">
        <v>3896000</v>
      </c>
      <c r="E57" s="103">
        <v>17001</v>
      </c>
      <c r="F57" s="103">
        <v>4250</v>
      </c>
      <c r="G57" s="103">
        <v>12750</v>
      </c>
      <c r="H57" s="103">
        <v>1074686</v>
      </c>
      <c r="I57" s="103">
        <v>369700</v>
      </c>
      <c r="J57" s="103">
        <v>739400</v>
      </c>
      <c r="K57" s="103">
        <f t="shared" si="2"/>
        <v>1813251</v>
      </c>
      <c r="L57" s="103">
        <f t="shared" si="6"/>
        <v>806850</v>
      </c>
      <c r="M57" s="103">
        <f t="shared" si="6"/>
        <v>4648150</v>
      </c>
    </row>
    <row r="58" spans="1:13" ht="12.75">
      <c r="A58" s="179" t="s">
        <v>62</v>
      </c>
      <c r="B58" s="101">
        <f aca="true" t="shared" si="7" ref="B58:J58">SUM(B53:B57)</f>
        <v>1856564</v>
      </c>
      <c r="C58" s="101">
        <f t="shared" si="7"/>
        <v>1063900</v>
      </c>
      <c r="D58" s="101">
        <f t="shared" si="7"/>
        <v>10581000</v>
      </c>
      <c r="E58" s="101">
        <f t="shared" si="7"/>
        <v>73421</v>
      </c>
      <c r="F58" s="101">
        <f t="shared" si="7"/>
        <v>15155</v>
      </c>
      <c r="G58" s="101">
        <f t="shared" si="7"/>
        <v>43175</v>
      </c>
      <c r="H58" s="101">
        <f t="shared" si="7"/>
        <v>1240436</v>
      </c>
      <c r="I58" s="101">
        <f t="shared" si="7"/>
        <v>448200</v>
      </c>
      <c r="J58" s="101">
        <f t="shared" si="7"/>
        <v>885350</v>
      </c>
      <c r="K58" s="101">
        <f t="shared" si="2"/>
        <v>3170421</v>
      </c>
      <c r="L58" s="101">
        <f t="shared" si="6"/>
        <v>1527255</v>
      </c>
      <c r="M58" s="101">
        <f t="shared" si="6"/>
        <v>11509525</v>
      </c>
    </row>
    <row r="59" spans="1:13" ht="12.75">
      <c r="A59" s="4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ht="12.75">
      <c r="A60" s="41" t="s">
        <v>63</v>
      </c>
      <c r="B60" s="152">
        <v>47000</v>
      </c>
      <c r="C60" s="152"/>
      <c r="D60" s="152"/>
      <c r="E60" s="152"/>
      <c r="F60" s="152"/>
      <c r="G60" s="152"/>
      <c r="H60" s="152">
        <v>282258</v>
      </c>
      <c r="I60" s="152"/>
      <c r="J60" s="152"/>
      <c r="K60" s="152">
        <f aca="true" t="shared" si="8" ref="K60:M62">SUM(B60,E60,H60)</f>
        <v>329258</v>
      </c>
      <c r="L60" s="152">
        <f t="shared" si="8"/>
        <v>0</v>
      </c>
      <c r="M60" s="152">
        <f t="shared" si="8"/>
        <v>0</v>
      </c>
    </row>
    <row r="61" spans="1:13" ht="12.75">
      <c r="A61" s="41" t="s">
        <v>64</v>
      </c>
      <c r="B61" s="152">
        <v>13483</v>
      </c>
      <c r="C61" s="152"/>
      <c r="D61" s="152"/>
      <c r="E61" s="152">
        <v>1402</v>
      </c>
      <c r="F61" s="152"/>
      <c r="G61" s="152"/>
      <c r="H61" s="152">
        <v>255075</v>
      </c>
      <c r="I61" s="152"/>
      <c r="J61" s="152"/>
      <c r="K61" s="152">
        <f t="shared" si="8"/>
        <v>269960</v>
      </c>
      <c r="L61" s="152">
        <f t="shared" si="8"/>
        <v>0</v>
      </c>
      <c r="M61" s="152">
        <f t="shared" si="8"/>
        <v>0</v>
      </c>
    </row>
    <row r="62" spans="1:13" ht="12.75">
      <c r="A62" s="41" t="s">
        <v>65</v>
      </c>
      <c r="B62" s="152">
        <v>16557</v>
      </c>
      <c r="C62" s="152"/>
      <c r="D62" s="152"/>
      <c r="E62" s="152">
        <v>2807</v>
      </c>
      <c r="F62" s="152"/>
      <c r="G62" s="152"/>
      <c r="H62" s="152">
        <v>320911</v>
      </c>
      <c r="I62" s="152"/>
      <c r="J62" s="152"/>
      <c r="K62" s="152">
        <f t="shared" si="8"/>
        <v>340275</v>
      </c>
      <c r="L62" s="152">
        <f t="shared" si="8"/>
        <v>0</v>
      </c>
      <c r="M62" s="152">
        <f t="shared" si="8"/>
        <v>0</v>
      </c>
    </row>
    <row r="63" spans="1:13" ht="12.75">
      <c r="A63" s="179" t="s">
        <v>66</v>
      </c>
      <c r="B63" s="101">
        <f>SUM(B60:B62)</f>
        <v>77040</v>
      </c>
      <c r="C63" s="101">
        <f aca="true" t="shared" si="9" ref="C63:J63">SUM(C60:C62)</f>
        <v>0</v>
      </c>
      <c r="D63" s="101">
        <f t="shared" si="9"/>
        <v>0</v>
      </c>
      <c r="E63" s="101">
        <f t="shared" si="9"/>
        <v>4209</v>
      </c>
      <c r="F63" s="101">
        <f t="shared" si="9"/>
        <v>0</v>
      </c>
      <c r="G63" s="101">
        <f t="shared" si="9"/>
        <v>0</v>
      </c>
      <c r="H63" s="101">
        <f t="shared" si="9"/>
        <v>858244</v>
      </c>
      <c r="I63" s="101">
        <f t="shared" si="9"/>
        <v>0</v>
      </c>
      <c r="J63" s="101">
        <f t="shared" si="9"/>
        <v>0</v>
      </c>
      <c r="K63" s="101">
        <f t="shared" si="2"/>
        <v>939493</v>
      </c>
      <c r="L63" s="101">
        <f>SUM(C63,F63,I63)</f>
        <v>0</v>
      </c>
      <c r="M63" s="101">
        <f>SUM(D63,G63,J63)</f>
        <v>0</v>
      </c>
    </row>
    <row r="64" spans="1:13" ht="12.75">
      <c r="A64" s="4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 ht="12.75">
      <c r="A65" s="179" t="s">
        <v>67</v>
      </c>
      <c r="B65" s="101">
        <v>10</v>
      </c>
      <c r="C65" s="101">
        <v>4</v>
      </c>
      <c r="D65" s="101">
        <v>10</v>
      </c>
      <c r="E65" s="101"/>
      <c r="F65" s="101"/>
      <c r="G65" s="101"/>
      <c r="H65" s="101">
        <v>18</v>
      </c>
      <c r="I65" s="101">
        <v>11</v>
      </c>
      <c r="J65" s="101">
        <v>17.5</v>
      </c>
      <c r="K65" s="101">
        <f t="shared" si="2"/>
        <v>28</v>
      </c>
      <c r="L65" s="101">
        <f>SUM(C65,F65,I65)</f>
        <v>15</v>
      </c>
      <c r="M65" s="101">
        <f>SUM(D65,G65,J65)</f>
        <v>27.5</v>
      </c>
    </row>
    <row r="66" spans="1:13" ht="12.75">
      <c r="A66" s="41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1:13" ht="12.75">
      <c r="A67" s="41" t="s">
        <v>68</v>
      </c>
      <c r="B67" s="103">
        <v>138479</v>
      </c>
      <c r="C67" s="103">
        <v>62315.55</v>
      </c>
      <c r="D67" s="103">
        <v>925039.72</v>
      </c>
      <c r="E67" s="103">
        <v>52892</v>
      </c>
      <c r="F67" s="103">
        <v>6347.04</v>
      </c>
      <c r="G67" s="103">
        <v>60296.88</v>
      </c>
      <c r="H67" s="103">
        <v>619848</v>
      </c>
      <c r="I67" s="103">
        <v>117771.12</v>
      </c>
      <c r="J67" s="103">
        <v>601252.56</v>
      </c>
      <c r="K67" s="103">
        <f t="shared" si="2"/>
        <v>811219</v>
      </c>
      <c r="L67" s="103">
        <f aca="true" t="shared" si="10" ref="L67:M69">SUM(C67,F67,I67)</f>
        <v>186433.71</v>
      </c>
      <c r="M67" s="103">
        <f t="shared" si="10"/>
        <v>1586589.1600000001</v>
      </c>
    </row>
    <row r="68" spans="1:13" ht="12.75">
      <c r="A68" s="41" t="s">
        <v>69</v>
      </c>
      <c r="B68" s="103">
        <v>55439</v>
      </c>
      <c r="C68" s="103">
        <v>24948</v>
      </c>
      <c r="D68" s="103">
        <v>370332.52</v>
      </c>
      <c r="E68" s="103">
        <v>20610</v>
      </c>
      <c r="F68" s="103">
        <v>2473</v>
      </c>
      <c r="G68" s="103">
        <v>23495.4</v>
      </c>
      <c r="H68" s="103">
        <v>388976</v>
      </c>
      <c r="I68" s="103">
        <v>73905</v>
      </c>
      <c r="J68" s="103">
        <v>377306.72</v>
      </c>
      <c r="K68" s="103">
        <f t="shared" si="2"/>
        <v>465025</v>
      </c>
      <c r="L68" s="103">
        <f t="shared" si="10"/>
        <v>101326</v>
      </c>
      <c r="M68" s="103">
        <f t="shared" si="10"/>
        <v>771134.64</v>
      </c>
    </row>
    <row r="69" spans="1:13" ht="12.75">
      <c r="A69" s="179" t="s">
        <v>70</v>
      </c>
      <c r="B69" s="101">
        <f>SUM(B67:B68)</f>
        <v>193918</v>
      </c>
      <c r="C69" s="101">
        <f>SUM(C67:C68)</f>
        <v>87263.55</v>
      </c>
      <c r="D69" s="101">
        <f aca="true" t="shared" si="11" ref="D69:J69">SUM(D67:D68)</f>
        <v>1295372.24</v>
      </c>
      <c r="E69" s="101">
        <f t="shared" si="11"/>
        <v>73502</v>
      </c>
      <c r="F69" s="101">
        <f t="shared" si="11"/>
        <v>8820.04</v>
      </c>
      <c r="G69" s="101">
        <f t="shared" si="11"/>
        <v>83792.28</v>
      </c>
      <c r="H69" s="101">
        <f t="shared" si="11"/>
        <v>1008824</v>
      </c>
      <c r="I69" s="101">
        <f t="shared" si="11"/>
        <v>191676.12</v>
      </c>
      <c r="J69" s="101">
        <f t="shared" si="11"/>
        <v>978559.28</v>
      </c>
      <c r="K69" s="101">
        <f t="shared" si="2"/>
        <v>1276244</v>
      </c>
      <c r="L69" s="101">
        <f t="shared" si="10"/>
        <v>287759.70999999996</v>
      </c>
      <c r="M69" s="101">
        <f t="shared" si="10"/>
        <v>2357723.8</v>
      </c>
    </row>
    <row r="70" spans="1:13" ht="12.75">
      <c r="A70" s="41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ht="12.75">
      <c r="A71" s="41" t="s">
        <v>71</v>
      </c>
      <c r="B71" s="103">
        <v>0</v>
      </c>
      <c r="C71" s="103"/>
      <c r="D71" s="103"/>
      <c r="E71" s="103">
        <v>0</v>
      </c>
      <c r="F71" s="103"/>
      <c r="G71" s="103"/>
      <c r="H71" s="103">
        <v>0</v>
      </c>
      <c r="I71" s="103"/>
      <c r="J71" s="103"/>
      <c r="K71" s="103">
        <f t="shared" si="2"/>
        <v>0</v>
      </c>
      <c r="L71" s="103"/>
      <c r="M71" s="103"/>
    </row>
    <row r="72" spans="1:13" ht="12.75">
      <c r="A72" s="41" t="s">
        <v>72</v>
      </c>
      <c r="B72" s="103">
        <v>89347</v>
      </c>
      <c r="C72" s="103"/>
      <c r="D72" s="103"/>
      <c r="E72" s="103">
        <v>10197</v>
      </c>
      <c r="F72" s="103"/>
      <c r="G72" s="103"/>
      <c r="H72" s="103">
        <v>157314</v>
      </c>
      <c r="I72" s="103"/>
      <c r="J72" s="103"/>
      <c r="K72" s="103">
        <f t="shared" si="2"/>
        <v>256858</v>
      </c>
      <c r="L72" s="103"/>
      <c r="M72" s="103"/>
    </row>
    <row r="73" spans="1:13" ht="12.75">
      <c r="A73" s="41" t="s">
        <v>73</v>
      </c>
      <c r="B73" s="103">
        <v>68176</v>
      </c>
      <c r="C73" s="103"/>
      <c r="D73" s="103"/>
      <c r="E73" s="103">
        <v>9738</v>
      </c>
      <c r="F73" s="103"/>
      <c r="G73" s="103"/>
      <c r="H73" s="103">
        <v>203204</v>
      </c>
      <c r="I73" s="103"/>
      <c r="J73" s="103"/>
      <c r="K73" s="103">
        <f t="shared" si="2"/>
        <v>281118</v>
      </c>
      <c r="L73" s="103"/>
      <c r="M73" s="103"/>
    </row>
    <row r="74" spans="1:13" ht="12.75">
      <c r="A74" s="41" t="s">
        <v>74</v>
      </c>
      <c r="B74" s="103">
        <v>0</v>
      </c>
      <c r="C74" s="103"/>
      <c r="D74" s="103"/>
      <c r="E74" s="103">
        <v>0</v>
      </c>
      <c r="F74" s="103"/>
      <c r="G74" s="103"/>
      <c r="H74" s="103">
        <v>0</v>
      </c>
      <c r="I74" s="103"/>
      <c r="J74" s="103"/>
      <c r="K74" s="103">
        <f t="shared" si="2"/>
        <v>0</v>
      </c>
      <c r="L74" s="103"/>
      <c r="M74" s="103"/>
    </row>
    <row r="75" spans="1:13" ht="12.75">
      <c r="A75" s="41" t="s">
        <v>75</v>
      </c>
      <c r="B75" s="103">
        <v>63976</v>
      </c>
      <c r="C75" s="103"/>
      <c r="D75" s="103"/>
      <c r="E75" s="103">
        <v>4706</v>
      </c>
      <c r="F75" s="103"/>
      <c r="G75" s="103"/>
      <c r="H75" s="103">
        <v>217493</v>
      </c>
      <c r="I75" s="103"/>
      <c r="J75" s="103"/>
      <c r="K75" s="103">
        <f t="shared" si="2"/>
        <v>286175</v>
      </c>
      <c r="L75" s="103"/>
      <c r="M75" s="103"/>
    </row>
    <row r="76" spans="1:13" ht="12.75">
      <c r="A76" s="41" t="s">
        <v>76</v>
      </c>
      <c r="B76" s="103">
        <v>0</v>
      </c>
      <c r="C76" s="103"/>
      <c r="D76" s="103"/>
      <c r="E76" s="103">
        <v>0</v>
      </c>
      <c r="F76" s="103"/>
      <c r="G76" s="103"/>
      <c r="H76" s="103">
        <v>0</v>
      </c>
      <c r="I76" s="103"/>
      <c r="J76" s="103"/>
      <c r="K76" s="103">
        <f t="shared" si="2"/>
        <v>0</v>
      </c>
      <c r="L76" s="103"/>
      <c r="M76" s="103"/>
    </row>
    <row r="77" spans="1:13" ht="12.75">
      <c r="A77" s="41" t="s">
        <v>77</v>
      </c>
      <c r="B77" s="103">
        <v>0</v>
      </c>
      <c r="C77" s="103"/>
      <c r="D77" s="103"/>
      <c r="E77" s="103"/>
      <c r="F77" s="103"/>
      <c r="G77" s="103"/>
      <c r="H77" s="103">
        <v>0</v>
      </c>
      <c r="I77" s="103"/>
      <c r="J77" s="103"/>
      <c r="K77" s="103">
        <f t="shared" si="2"/>
        <v>0</v>
      </c>
      <c r="L77" s="103"/>
      <c r="M77" s="103"/>
    </row>
    <row r="78" spans="1:13" ht="12.75">
      <c r="A78" s="41" t="s">
        <v>78</v>
      </c>
      <c r="B78" s="103">
        <v>224540</v>
      </c>
      <c r="C78" s="103"/>
      <c r="D78" s="103"/>
      <c r="E78" s="103">
        <v>23728</v>
      </c>
      <c r="F78" s="103"/>
      <c r="G78" s="103"/>
      <c r="H78" s="103">
        <v>376288</v>
      </c>
      <c r="I78" s="103"/>
      <c r="J78" s="103"/>
      <c r="K78" s="103">
        <f t="shared" si="2"/>
        <v>624556</v>
      </c>
      <c r="L78" s="103"/>
      <c r="M78" s="103"/>
    </row>
    <row r="79" spans="1:13" ht="12.75">
      <c r="A79" s="179" t="s">
        <v>79</v>
      </c>
      <c r="B79" s="101">
        <f>SUM(B71:B78)</f>
        <v>446039</v>
      </c>
      <c r="C79" s="101"/>
      <c r="D79" s="101"/>
      <c r="E79" s="101">
        <f>SUM(E71:E78)</f>
        <v>48369</v>
      </c>
      <c r="F79" s="101"/>
      <c r="G79" s="101"/>
      <c r="H79" s="101">
        <f>SUM(H71:H78)</f>
        <v>954299</v>
      </c>
      <c r="I79" s="101"/>
      <c r="J79" s="101"/>
      <c r="K79" s="101">
        <f>SUM(B79,E79,H79)</f>
        <v>1448707</v>
      </c>
      <c r="L79" s="101">
        <f>SUM(C79,F79,I79)</f>
        <v>0</v>
      </c>
      <c r="M79" s="101">
        <f>SUM(D79,G79,J79)</f>
        <v>0</v>
      </c>
    </row>
    <row r="80" spans="1:13" ht="12.75">
      <c r="A80" s="41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ht="12.75">
      <c r="A81" s="41" t="s">
        <v>80</v>
      </c>
      <c r="B81" s="105">
        <v>27640</v>
      </c>
      <c r="C81" s="103"/>
      <c r="D81" s="103"/>
      <c r="E81" s="103"/>
      <c r="F81" s="103"/>
      <c r="G81" s="103"/>
      <c r="H81" s="105">
        <v>25117</v>
      </c>
      <c r="I81" s="103"/>
      <c r="J81" s="103"/>
      <c r="K81" s="105">
        <f aca="true" t="shared" si="12" ref="K81:M83">SUM(B81,E81,H81)</f>
        <v>52757</v>
      </c>
      <c r="L81" s="103"/>
      <c r="M81" s="103"/>
    </row>
    <row r="82" spans="1:13" ht="12.75">
      <c r="A82" s="41" t="s">
        <v>87</v>
      </c>
      <c r="B82" s="103">
        <v>0</v>
      </c>
      <c r="C82" s="103"/>
      <c r="D82" s="103"/>
      <c r="E82" s="103"/>
      <c r="F82" s="103"/>
      <c r="G82" s="103"/>
      <c r="H82" s="103">
        <v>0</v>
      </c>
      <c r="I82" s="103"/>
      <c r="J82" s="103"/>
      <c r="K82" s="103">
        <f t="shared" si="12"/>
        <v>0</v>
      </c>
      <c r="L82" s="103"/>
      <c r="M82" s="103"/>
    </row>
    <row r="83" spans="1:13" ht="12.75">
      <c r="A83" s="179" t="s">
        <v>81</v>
      </c>
      <c r="B83" s="101">
        <v>27640</v>
      </c>
      <c r="C83" s="101"/>
      <c r="D83" s="101"/>
      <c r="E83" s="101"/>
      <c r="F83" s="101"/>
      <c r="G83" s="101"/>
      <c r="H83" s="101">
        <v>25117</v>
      </c>
      <c r="I83" s="101"/>
      <c r="J83" s="101"/>
      <c r="K83" s="101">
        <f t="shared" si="12"/>
        <v>52757</v>
      </c>
      <c r="L83" s="101">
        <f t="shared" si="12"/>
        <v>0</v>
      </c>
      <c r="M83" s="101">
        <f t="shared" si="12"/>
        <v>0</v>
      </c>
    </row>
    <row r="84" spans="1:13" ht="12.75">
      <c r="A84" s="4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ht="13.5" thickBot="1">
      <c r="A85" s="167" t="s">
        <v>1</v>
      </c>
      <c r="B85" s="79">
        <f>SUM(B83,B79,B69,B65,B63,B58,B51,B49,B38,B36,B30,B25,B23,B21,B16,B14,B12)</f>
        <v>3320499</v>
      </c>
      <c r="C85" s="79">
        <f aca="true" t="shared" si="13" ref="C85:J85">SUM(C83,C79,C69,C65,C63,C58,C51,C49,C38,C36,C30,C25,C23,C21,C16,C14,C12)</f>
        <v>1190393.9233223954</v>
      </c>
      <c r="D85" s="79">
        <f t="shared" si="13"/>
        <v>12309195.728769483</v>
      </c>
      <c r="E85" s="79">
        <f t="shared" si="13"/>
        <v>1459139</v>
      </c>
      <c r="F85" s="79">
        <f t="shared" si="13"/>
        <v>29770.878056231046</v>
      </c>
      <c r="G85" s="79">
        <f t="shared" si="13"/>
        <v>191126.12120167218</v>
      </c>
      <c r="H85" s="79">
        <f t="shared" si="13"/>
        <v>6817047</v>
      </c>
      <c r="I85" s="79">
        <f t="shared" si="13"/>
        <v>1232927.4745438532</v>
      </c>
      <c r="J85" s="79">
        <f t="shared" si="13"/>
        <v>2438532.1292034583</v>
      </c>
      <c r="K85" s="79">
        <f>SUM(K83,K79,K69,K65,K63,K58,K51,K49,K38,K36,K30,K25,K23,K21,K16,K14,K12)</f>
        <v>11596685</v>
      </c>
      <c r="L85" s="79">
        <f>SUM(L83,L79,L69,L65,L63,L58,L51,L49,L38,L36,L30,L25,L23,L21,L16,L14,L12)</f>
        <v>2453092.275922479</v>
      </c>
      <c r="M85" s="79">
        <f>SUM(M83,M79,M69,M65,M63,M58,M51,M49,M38,M36,M30,M25,M23,M21,M16,M14,M12)</f>
        <v>14938853.979174616</v>
      </c>
    </row>
    <row r="86" ht="12.75">
      <c r="A86" s="3"/>
    </row>
    <row r="87" spans="1:18" s="7" customFormat="1" ht="12.75">
      <c r="A87" s="7" t="s">
        <v>177</v>
      </c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s="7" customFormat="1" ht="12.75">
      <c r="A88" s="175"/>
      <c r="B88" s="176" t="s">
        <v>176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7" s="7" customFormat="1" ht="12.75">
      <c r="A89" s="177"/>
      <c r="B89" s="178" t="s">
        <v>178</v>
      </c>
      <c r="C89" s="3"/>
      <c r="D89" s="3"/>
      <c r="E89" s="3"/>
      <c r="F89" s="3"/>
      <c r="G89" s="3"/>
    </row>
    <row r="90" spans="1:11" ht="12.75">
      <c r="A90" s="3"/>
      <c r="B90" s="71"/>
      <c r="E90" s="8"/>
      <c r="H90" s="8"/>
      <c r="K90" s="8"/>
    </row>
    <row r="91" ht="12.75">
      <c r="A91" s="3"/>
    </row>
    <row r="92" spans="1:13" ht="18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3"/>
    </row>
    <row r="93" ht="12.75">
      <c r="A93" s="3"/>
    </row>
    <row r="94" ht="12.75">
      <c r="A94" s="3"/>
    </row>
  </sheetData>
  <mergeCells count="7">
    <mergeCell ref="B1:L1"/>
    <mergeCell ref="A3:J3"/>
    <mergeCell ref="H5:J5"/>
    <mergeCell ref="A92:L92"/>
    <mergeCell ref="B5:D5"/>
    <mergeCell ref="E5:G5"/>
    <mergeCell ref="K5:M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zoomScale="75" zoomScaleNormal="75" workbookViewId="0" topLeftCell="A61">
      <selection activeCell="H15" sqref="H15"/>
    </sheetView>
  </sheetViews>
  <sheetFormatPr defaultColWidth="11.421875" defaultRowHeight="12.75"/>
  <cols>
    <col min="1" max="1" width="25.7109375" style="9" customWidth="1"/>
    <col min="2" max="2" width="22.7109375" style="3" customWidth="1"/>
    <col min="3" max="4" width="22.7109375" style="46" customWidth="1"/>
    <col min="5" max="5" width="15.140625" style="46" customWidth="1"/>
    <col min="6" max="10" width="11.140625" style="3" customWidth="1"/>
    <col min="11" max="16384" width="11.421875" style="3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43"/>
      <c r="F1" s="143"/>
      <c r="G1" s="143"/>
      <c r="H1" s="143"/>
      <c r="I1" s="143"/>
      <c r="J1" s="143"/>
      <c r="K1" s="143"/>
      <c r="L1" s="143"/>
      <c r="M1" s="1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2.75">
      <c r="A2" s="3"/>
    </row>
    <row r="3" spans="1:4" ht="15">
      <c r="A3" s="196" t="s">
        <v>179</v>
      </c>
      <c r="B3" s="196"/>
      <c r="C3" s="196"/>
      <c r="D3" s="197"/>
    </row>
    <row r="4" spans="1:3" ht="15" thickBot="1">
      <c r="A4" s="25"/>
      <c r="B4" s="25"/>
      <c r="C4" s="47"/>
    </row>
    <row r="5" spans="1:5" ht="13.5" thickBot="1">
      <c r="A5" s="20" t="s">
        <v>19</v>
      </c>
      <c r="B5" s="218" t="s">
        <v>90</v>
      </c>
      <c r="C5" s="219"/>
      <c r="D5" s="220"/>
      <c r="E5" s="213" t="s">
        <v>127</v>
      </c>
    </row>
    <row r="6" spans="1:5" ht="12.75">
      <c r="A6" s="2" t="s">
        <v>22</v>
      </c>
      <c r="B6" s="2" t="s">
        <v>125</v>
      </c>
      <c r="C6" s="54" t="s">
        <v>3</v>
      </c>
      <c r="D6" s="216" t="s">
        <v>124</v>
      </c>
      <c r="E6" s="214"/>
    </row>
    <row r="7" spans="1:5" ht="13.5" thickBot="1">
      <c r="A7" s="21"/>
      <c r="B7" s="24" t="s">
        <v>126</v>
      </c>
      <c r="C7" s="59" t="s">
        <v>84</v>
      </c>
      <c r="D7" s="217"/>
      <c r="E7" s="215"/>
    </row>
    <row r="8" spans="1:5" ht="12.75">
      <c r="A8" s="183" t="s">
        <v>25</v>
      </c>
      <c r="B8" s="84">
        <v>60788</v>
      </c>
      <c r="C8" s="84">
        <v>130194.297</v>
      </c>
      <c r="D8" s="84">
        <v>332603.5625</v>
      </c>
      <c r="E8" s="84"/>
    </row>
    <row r="9" spans="1:5" ht="12.75">
      <c r="A9" s="9" t="s">
        <v>26</v>
      </c>
      <c r="B9" s="84">
        <v>39690</v>
      </c>
      <c r="C9" s="84">
        <v>195497.73</v>
      </c>
      <c r="D9" s="110">
        <v>473707.335</v>
      </c>
      <c r="E9" s="110"/>
    </row>
    <row r="10" spans="1:5" ht="12.75">
      <c r="A10" s="9" t="s">
        <v>27</v>
      </c>
      <c r="B10" s="84">
        <v>30099</v>
      </c>
      <c r="C10" s="84">
        <v>110255.52</v>
      </c>
      <c r="D10" s="84">
        <v>251043.325</v>
      </c>
      <c r="E10" s="84"/>
    </row>
    <row r="11" spans="1:5" ht="12.75">
      <c r="A11" s="9" t="s">
        <v>28</v>
      </c>
      <c r="B11" s="84">
        <v>53870</v>
      </c>
      <c r="C11" s="84">
        <v>105130.12</v>
      </c>
      <c r="D11" s="84">
        <v>227661.8025</v>
      </c>
      <c r="E11" s="84"/>
    </row>
    <row r="12" spans="1:5" ht="12.75">
      <c r="A12" s="184" t="s">
        <v>29</v>
      </c>
      <c r="B12" s="83">
        <f>SUM(B8:B11)</f>
        <v>184447</v>
      </c>
      <c r="C12" s="83">
        <f>SUM(C8:C11)</f>
        <v>541077.667</v>
      </c>
      <c r="D12" s="83">
        <f>SUM(D8:D11)</f>
        <v>1285016.025</v>
      </c>
      <c r="E12" s="83">
        <v>0</v>
      </c>
    </row>
    <row r="13" spans="2:5" ht="12.75">
      <c r="B13" s="84"/>
      <c r="C13" s="84"/>
      <c r="D13" s="84"/>
      <c r="E13" s="84"/>
    </row>
    <row r="14" spans="1:5" ht="12.75">
      <c r="A14" s="184" t="s">
        <v>30</v>
      </c>
      <c r="B14" s="83">
        <v>36009</v>
      </c>
      <c r="C14" s="87">
        <v>497535</v>
      </c>
      <c r="D14" s="107">
        <v>0</v>
      </c>
      <c r="E14" s="107">
        <v>0</v>
      </c>
    </row>
    <row r="15" spans="2:5" ht="12.75">
      <c r="B15" s="108"/>
      <c r="C15" s="108"/>
      <c r="D15" s="84"/>
      <c r="E15" s="84"/>
    </row>
    <row r="16" spans="1:5" ht="12.75">
      <c r="A16" s="184" t="s">
        <v>31</v>
      </c>
      <c r="B16" s="87">
        <v>1335</v>
      </c>
      <c r="C16" s="87">
        <v>63975</v>
      </c>
      <c r="D16" s="107">
        <v>0</v>
      </c>
      <c r="E16" s="107">
        <v>0</v>
      </c>
    </row>
    <row r="17" spans="2:5" ht="12.75">
      <c r="B17" s="108"/>
      <c r="C17" s="108"/>
      <c r="D17" s="84"/>
      <c r="E17" s="84"/>
    </row>
    <row r="18" spans="1:5" ht="12.75">
      <c r="A18" s="9" t="s">
        <v>85</v>
      </c>
      <c r="B18" s="97">
        <v>67459</v>
      </c>
      <c r="C18" s="97">
        <v>108559.62912049917</v>
      </c>
      <c r="D18" s="109">
        <v>357113.752516198</v>
      </c>
      <c r="E18" s="109"/>
    </row>
    <row r="19" spans="1:5" ht="12.75">
      <c r="A19" s="9" t="s">
        <v>32</v>
      </c>
      <c r="B19" s="84">
        <v>750</v>
      </c>
      <c r="C19" s="84">
        <v>0</v>
      </c>
      <c r="D19" s="110">
        <v>0</v>
      </c>
      <c r="E19" s="110"/>
    </row>
    <row r="20" spans="1:5" ht="12.75">
      <c r="A20" s="9" t="s">
        <v>33</v>
      </c>
      <c r="B20" s="84">
        <v>0</v>
      </c>
      <c r="C20" s="84">
        <v>0</v>
      </c>
      <c r="D20" s="110">
        <v>0</v>
      </c>
      <c r="E20" s="110"/>
    </row>
    <row r="21" spans="1:5" ht="12.75">
      <c r="A21" s="184" t="s">
        <v>34</v>
      </c>
      <c r="B21" s="83">
        <f>SUM(B18:B20)</f>
        <v>68209</v>
      </c>
      <c r="C21" s="83">
        <f>SUM(C18:C20)</f>
        <v>108559.62912049917</v>
      </c>
      <c r="D21" s="107">
        <f>SUM(D18:D20)</f>
        <v>357113.752516198</v>
      </c>
      <c r="E21" s="107">
        <v>0</v>
      </c>
    </row>
    <row r="22" spans="2:5" ht="12.75">
      <c r="B22" s="108"/>
      <c r="C22" s="108"/>
      <c r="D22" s="84"/>
      <c r="E22" s="84"/>
    </row>
    <row r="23" spans="1:5" ht="12.75">
      <c r="A23" s="184" t="s">
        <v>35</v>
      </c>
      <c r="B23" s="83">
        <v>321719</v>
      </c>
      <c r="C23" s="83">
        <v>0</v>
      </c>
      <c r="D23" s="107">
        <v>1965864</v>
      </c>
      <c r="E23" s="107">
        <v>0</v>
      </c>
    </row>
    <row r="24" spans="2:5" ht="12.75">
      <c r="B24" s="108"/>
      <c r="C24" s="108"/>
      <c r="D24" s="84"/>
      <c r="E24" s="84"/>
    </row>
    <row r="25" spans="1:5" ht="12.75">
      <c r="A25" s="184" t="s">
        <v>36</v>
      </c>
      <c r="B25" s="83">
        <v>5098</v>
      </c>
      <c r="C25" s="83">
        <v>346513</v>
      </c>
      <c r="D25" s="83">
        <v>0</v>
      </c>
      <c r="E25" s="83">
        <v>995900</v>
      </c>
    </row>
    <row r="26" spans="2:5" ht="12.75">
      <c r="B26" s="108"/>
      <c r="C26" s="108"/>
      <c r="D26" s="84"/>
      <c r="E26" s="84"/>
    </row>
    <row r="27" spans="1:5" ht="12.75">
      <c r="A27" s="9" t="s">
        <v>37</v>
      </c>
      <c r="B27" s="84">
        <v>334914</v>
      </c>
      <c r="C27" s="84"/>
      <c r="D27" s="110"/>
      <c r="E27" s="110"/>
    </row>
    <row r="28" spans="1:5" ht="12.75">
      <c r="A28" s="9" t="s">
        <v>38</v>
      </c>
      <c r="B28" s="84">
        <v>421757</v>
      </c>
      <c r="C28" s="84"/>
      <c r="D28" s="84"/>
      <c r="E28" s="84"/>
    </row>
    <row r="29" spans="1:5" ht="12.75">
      <c r="A29" s="9" t="s">
        <v>39</v>
      </c>
      <c r="B29" s="84">
        <v>596089</v>
      </c>
      <c r="C29" s="84"/>
      <c r="D29" s="84"/>
      <c r="E29" s="84"/>
    </row>
    <row r="30" spans="1:5" ht="12.75">
      <c r="A30" s="184" t="s">
        <v>40</v>
      </c>
      <c r="B30" s="83">
        <f>SUM(B27:B29)</f>
        <v>1352760</v>
      </c>
      <c r="C30" s="83">
        <v>0</v>
      </c>
      <c r="D30" s="83">
        <v>0</v>
      </c>
      <c r="E30" s="83">
        <v>0</v>
      </c>
    </row>
    <row r="31" spans="2:5" ht="12.75">
      <c r="B31" s="108"/>
      <c r="C31" s="108"/>
      <c r="D31" s="84"/>
      <c r="E31" s="84"/>
    </row>
    <row r="32" spans="1:5" ht="12.75">
      <c r="A32" s="9" t="s">
        <v>41</v>
      </c>
      <c r="B32" s="84">
        <v>199222</v>
      </c>
      <c r="C32" s="84"/>
      <c r="D32" s="84"/>
      <c r="E32" s="84"/>
    </row>
    <row r="33" spans="1:5" ht="12.75">
      <c r="A33" s="9" t="s">
        <v>42</v>
      </c>
      <c r="B33" s="84">
        <v>244273</v>
      </c>
      <c r="C33" s="84"/>
      <c r="D33" s="110"/>
      <c r="E33" s="110"/>
    </row>
    <row r="34" spans="1:5" ht="12.75">
      <c r="A34" s="9" t="s">
        <v>43</v>
      </c>
      <c r="B34" s="84">
        <v>166873</v>
      </c>
      <c r="C34" s="84"/>
      <c r="D34" s="84"/>
      <c r="E34" s="84"/>
    </row>
    <row r="35" spans="1:5" ht="12.75">
      <c r="A35" s="9" t="s">
        <v>44</v>
      </c>
      <c r="B35" s="84">
        <v>434868</v>
      </c>
      <c r="C35" s="84"/>
      <c r="D35" s="84"/>
      <c r="E35" s="84"/>
    </row>
    <row r="36" spans="1:5" ht="12.75">
      <c r="A36" s="184" t="s">
        <v>45</v>
      </c>
      <c r="B36" s="83">
        <f>SUM(B32:B35)</f>
        <v>1045236</v>
      </c>
      <c r="C36" s="83">
        <v>0</v>
      </c>
      <c r="D36" s="83">
        <v>0</v>
      </c>
      <c r="E36" s="83">
        <v>0</v>
      </c>
    </row>
    <row r="37" spans="2:5" ht="12.75">
      <c r="B37" s="108"/>
      <c r="C37" s="108"/>
      <c r="D37" s="84"/>
      <c r="E37" s="84"/>
    </row>
    <row r="38" spans="1:5" ht="12.75">
      <c r="A38" s="184" t="s">
        <v>46</v>
      </c>
      <c r="B38" s="83">
        <v>1312756</v>
      </c>
      <c r="C38" s="83">
        <v>1321480</v>
      </c>
      <c r="D38" s="83">
        <v>676067</v>
      </c>
      <c r="E38" s="83">
        <v>0</v>
      </c>
    </row>
    <row r="39" spans="2:5" ht="12.75">
      <c r="B39" s="108"/>
      <c r="C39" s="108"/>
      <c r="D39" s="84"/>
      <c r="E39" s="84"/>
    </row>
    <row r="40" spans="1:5" ht="12.75">
      <c r="A40" s="9" t="s">
        <v>86</v>
      </c>
      <c r="B40" s="84">
        <v>66612</v>
      </c>
      <c r="C40" s="84"/>
      <c r="D40" s="110"/>
      <c r="E40" s="110"/>
    </row>
    <row r="41" spans="1:5" ht="12.75">
      <c r="A41" s="9" t="s">
        <v>47</v>
      </c>
      <c r="B41" s="84">
        <v>373444</v>
      </c>
      <c r="C41" s="84"/>
      <c r="D41" s="84"/>
      <c r="E41" s="84"/>
    </row>
    <row r="42" spans="1:5" ht="12.75">
      <c r="A42" s="9" t="s">
        <v>48</v>
      </c>
      <c r="B42" s="84">
        <v>119500</v>
      </c>
      <c r="C42" s="84"/>
      <c r="D42" s="84"/>
      <c r="E42" s="84"/>
    </row>
    <row r="43" spans="1:5" ht="12.75">
      <c r="A43" s="9" t="s">
        <v>49</v>
      </c>
      <c r="B43" s="84">
        <v>249829</v>
      </c>
      <c r="C43" s="84"/>
      <c r="D43" s="110"/>
      <c r="E43" s="110"/>
    </row>
    <row r="44" spans="1:5" ht="12.75">
      <c r="A44" s="9" t="s">
        <v>50</v>
      </c>
      <c r="B44" s="84">
        <v>375363</v>
      </c>
      <c r="C44" s="84"/>
      <c r="D44" s="84"/>
      <c r="E44" s="84"/>
    </row>
    <row r="45" spans="1:5" ht="12.75">
      <c r="A45" s="9" t="s">
        <v>51</v>
      </c>
      <c r="B45" s="84">
        <v>76260</v>
      </c>
      <c r="C45" s="84"/>
      <c r="D45" s="84"/>
      <c r="E45" s="84"/>
    </row>
    <row r="46" spans="1:5" ht="12.75">
      <c r="A46" s="9" t="s">
        <v>52</v>
      </c>
      <c r="B46" s="84">
        <v>218027</v>
      </c>
      <c r="C46" s="84"/>
      <c r="D46" s="110"/>
      <c r="E46" s="110"/>
    </row>
    <row r="47" spans="1:5" ht="12.75">
      <c r="A47" s="9" t="s">
        <v>53</v>
      </c>
      <c r="B47" s="84">
        <v>187512</v>
      </c>
      <c r="C47" s="84"/>
      <c r="D47" s="84"/>
      <c r="E47" s="84"/>
    </row>
    <row r="48" spans="1:5" ht="12.75">
      <c r="A48" s="9" t="s">
        <v>54</v>
      </c>
      <c r="B48" s="84">
        <v>78730</v>
      </c>
      <c r="C48" s="84"/>
      <c r="D48" s="84"/>
      <c r="E48" s="84"/>
    </row>
    <row r="49" spans="1:5" ht="12.75">
      <c r="A49" s="184" t="s">
        <v>55</v>
      </c>
      <c r="B49" s="83">
        <f>SUM(B40:B48)</f>
        <v>1745277</v>
      </c>
      <c r="C49" s="83">
        <v>0</v>
      </c>
      <c r="D49" s="83">
        <v>0</v>
      </c>
      <c r="E49" s="83">
        <v>0</v>
      </c>
    </row>
    <row r="50" spans="2:5" ht="12.75">
      <c r="B50" s="108"/>
      <c r="C50" s="108"/>
      <c r="D50" s="84"/>
      <c r="E50" s="84"/>
    </row>
    <row r="51" spans="1:5" ht="12.75">
      <c r="A51" s="184" t="s">
        <v>56</v>
      </c>
      <c r="B51" s="83">
        <v>639329</v>
      </c>
      <c r="C51" s="83">
        <v>0</v>
      </c>
      <c r="D51" s="107">
        <v>0</v>
      </c>
      <c r="E51" s="107">
        <v>0</v>
      </c>
    </row>
    <row r="52" spans="2:5" ht="12.75">
      <c r="B52" s="108"/>
      <c r="C52" s="108"/>
      <c r="D52" s="84"/>
      <c r="E52" s="84"/>
    </row>
    <row r="53" spans="1:5" ht="12.75">
      <c r="A53" s="9" t="s">
        <v>57</v>
      </c>
      <c r="B53" s="84">
        <v>645280</v>
      </c>
      <c r="C53" s="84">
        <v>890100</v>
      </c>
      <c r="D53" s="110">
        <v>4600950</v>
      </c>
      <c r="E53" s="110">
        <v>0</v>
      </c>
    </row>
    <row r="54" spans="1:5" ht="12.75">
      <c r="A54" s="9" t="s">
        <v>58</v>
      </c>
      <c r="B54" s="84">
        <v>1136063</v>
      </c>
      <c r="C54" s="84">
        <v>1730750</v>
      </c>
      <c r="D54" s="84">
        <v>6397995</v>
      </c>
      <c r="E54" s="84">
        <v>43194545</v>
      </c>
    </row>
    <row r="55" spans="1:6" ht="12.75">
      <c r="A55" s="9" t="s">
        <v>59</v>
      </c>
      <c r="B55" s="84">
        <v>190765</v>
      </c>
      <c r="C55" s="84">
        <v>303260</v>
      </c>
      <c r="D55" s="84">
        <v>1277500</v>
      </c>
      <c r="E55" s="84">
        <v>1965</v>
      </c>
      <c r="F55" s="37"/>
    </row>
    <row r="56" spans="1:5" ht="12.75">
      <c r="A56" s="9" t="s">
        <v>60</v>
      </c>
      <c r="B56" s="84">
        <v>172800</v>
      </c>
      <c r="C56" s="84">
        <v>332900</v>
      </c>
      <c r="D56" s="84">
        <v>789200</v>
      </c>
      <c r="E56" s="84">
        <v>7165000</v>
      </c>
    </row>
    <row r="57" spans="1:5" ht="12.75">
      <c r="A57" s="9" t="s">
        <v>61</v>
      </c>
      <c r="B57" s="84">
        <v>2828169</v>
      </c>
      <c r="C57" s="84">
        <v>2840550</v>
      </c>
      <c r="D57" s="84">
        <v>10418970</v>
      </c>
      <c r="E57" s="84">
        <v>0</v>
      </c>
    </row>
    <row r="58" spans="1:5" ht="12.75">
      <c r="A58" s="184" t="s">
        <v>62</v>
      </c>
      <c r="B58" s="83">
        <f>SUM(B53:B57)</f>
        <v>4973077</v>
      </c>
      <c r="C58" s="83">
        <f>SUM(C53:C57)</f>
        <v>6097560</v>
      </c>
      <c r="D58" s="83">
        <f>SUM(D53:D57)</f>
        <v>23484615</v>
      </c>
      <c r="E58" s="83">
        <f>SUM(E53:E57)</f>
        <v>50361510</v>
      </c>
    </row>
    <row r="59" spans="2:5" ht="12.75">
      <c r="B59" s="108"/>
      <c r="C59" s="108"/>
      <c r="D59" s="84"/>
      <c r="E59" s="84"/>
    </row>
    <row r="60" spans="1:5" ht="12.75">
      <c r="A60" s="9" t="s">
        <v>63</v>
      </c>
      <c r="B60" s="84">
        <v>453658</v>
      </c>
      <c r="C60" s="84"/>
      <c r="D60" s="84"/>
      <c r="E60" s="84"/>
    </row>
    <row r="61" spans="1:5" ht="12.75">
      <c r="A61" s="9" t="s">
        <v>64</v>
      </c>
      <c r="B61" s="84">
        <v>296205</v>
      </c>
      <c r="C61" s="84"/>
      <c r="D61" s="84"/>
      <c r="E61" s="84"/>
    </row>
    <row r="62" spans="1:5" ht="12.75">
      <c r="A62" s="9" t="s">
        <v>65</v>
      </c>
      <c r="B62" s="84">
        <v>458260</v>
      </c>
      <c r="C62" s="84"/>
      <c r="D62" s="84"/>
      <c r="E62" s="84"/>
    </row>
    <row r="63" spans="1:5" ht="12.75">
      <c r="A63" s="184" t="s">
        <v>66</v>
      </c>
      <c r="B63" s="83">
        <f>SUM(B60:B62)</f>
        <v>1208123</v>
      </c>
      <c r="C63" s="83">
        <v>0</v>
      </c>
      <c r="D63" s="83">
        <v>0</v>
      </c>
      <c r="E63" s="83">
        <v>0</v>
      </c>
    </row>
    <row r="64" spans="2:5" ht="12.75">
      <c r="B64" s="108"/>
      <c r="C64" s="108"/>
      <c r="D64" s="84"/>
      <c r="E64" s="84"/>
    </row>
    <row r="65" spans="1:5" ht="12.75">
      <c r="A65" s="184" t="s">
        <v>67</v>
      </c>
      <c r="B65" s="83">
        <v>519</v>
      </c>
      <c r="C65" s="83">
        <v>24300</v>
      </c>
      <c r="D65" s="107">
        <v>37928.6</v>
      </c>
      <c r="E65" s="107">
        <v>73309.06</v>
      </c>
    </row>
    <row r="66" spans="2:5" ht="12.75">
      <c r="B66" s="108"/>
      <c r="C66" s="108"/>
      <c r="D66" s="84"/>
      <c r="E66" s="84"/>
    </row>
    <row r="67" spans="1:5" ht="12.75">
      <c r="A67" s="9" t="s">
        <v>68</v>
      </c>
      <c r="B67" s="84">
        <v>967869</v>
      </c>
      <c r="C67" s="84">
        <v>980933</v>
      </c>
      <c r="D67" s="84">
        <v>4643081.2</v>
      </c>
      <c r="E67" s="84"/>
    </row>
    <row r="68" spans="1:5" ht="12.75">
      <c r="A68" s="9" t="s">
        <v>69</v>
      </c>
      <c r="B68" s="84">
        <v>568922</v>
      </c>
      <c r="C68" s="84">
        <v>1579431</v>
      </c>
      <c r="D68" s="84">
        <v>5313125</v>
      </c>
      <c r="E68" s="84"/>
    </row>
    <row r="69" spans="1:5" ht="12.75">
      <c r="A69" s="184" t="s">
        <v>70</v>
      </c>
      <c r="B69" s="83">
        <f>SUM(B67:B68)</f>
        <v>1536791</v>
      </c>
      <c r="C69" s="83">
        <f>SUM(C67:C68)</f>
        <v>2560364</v>
      </c>
      <c r="D69" s="83">
        <f>SUM(D67:D68)</f>
        <v>9956206.2</v>
      </c>
      <c r="E69" s="83">
        <f>SUM(E67:E68)</f>
        <v>0</v>
      </c>
    </row>
    <row r="70" spans="2:5" ht="12.75">
      <c r="B70" s="108"/>
      <c r="C70" s="108"/>
      <c r="D70" s="84"/>
      <c r="E70" s="84"/>
    </row>
    <row r="71" spans="1:5" ht="12.75">
      <c r="A71" s="9" t="s">
        <v>71</v>
      </c>
      <c r="B71" s="84">
        <v>353</v>
      </c>
      <c r="C71" s="84"/>
      <c r="D71" s="84"/>
      <c r="E71" s="84"/>
    </row>
    <row r="72" spans="1:5" ht="12.75">
      <c r="A72" s="9" t="s">
        <v>72</v>
      </c>
      <c r="B72" s="84">
        <v>425240</v>
      </c>
      <c r="C72" s="84"/>
      <c r="D72" s="110"/>
      <c r="E72" s="110"/>
    </row>
    <row r="73" spans="1:5" ht="12.75">
      <c r="A73" s="9" t="s">
        <v>73</v>
      </c>
      <c r="B73" s="84">
        <v>424996</v>
      </c>
      <c r="C73" s="84"/>
      <c r="D73" s="110"/>
      <c r="E73" s="110"/>
    </row>
    <row r="74" spans="1:5" ht="12.75">
      <c r="A74" s="9" t="s">
        <v>74</v>
      </c>
      <c r="B74" s="84">
        <v>0</v>
      </c>
      <c r="C74" s="84"/>
      <c r="D74" s="110"/>
      <c r="E74" s="110"/>
    </row>
    <row r="75" spans="1:5" ht="12.75">
      <c r="A75" s="9" t="s">
        <v>75</v>
      </c>
      <c r="B75" s="84">
        <v>365754</v>
      </c>
      <c r="C75" s="84"/>
      <c r="D75" s="84"/>
      <c r="E75" s="84"/>
    </row>
    <row r="76" spans="1:5" ht="12.75">
      <c r="A76" s="9" t="s">
        <v>76</v>
      </c>
      <c r="B76" s="84">
        <v>1075</v>
      </c>
      <c r="C76" s="84"/>
      <c r="D76" s="84"/>
      <c r="E76" s="84"/>
    </row>
    <row r="77" spans="1:5" ht="12.75">
      <c r="A77" s="9" t="s">
        <v>77</v>
      </c>
      <c r="B77" s="84">
        <v>0</v>
      </c>
      <c r="C77" s="84"/>
      <c r="D77" s="110"/>
      <c r="E77" s="110"/>
    </row>
    <row r="78" spans="1:5" ht="12.75">
      <c r="A78" s="9" t="s">
        <v>78</v>
      </c>
      <c r="B78" s="84">
        <v>913306</v>
      </c>
      <c r="C78" s="84"/>
      <c r="D78" s="84"/>
      <c r="E78" s="84"/>
    </row>
    <row r="79" spans="1:5" ht="12.75">
      <c r="A79" s="184" t="s">
        <v>79</v>
      </c>
      <c r="B79" s="83">
        <f>SUM(B71:B78)</f>
        <v>2130724</v>
      </c>
      <c r="C79" s="83">
        <v>0</v>
      </c>
      <c r="D79" s="83">
        <v>0</v>
      </c>
      <c r="E79" s="83">
        <v>0</v>
      </c>
    </row>
    <row r="80" spans="2:9" ht="12.75">
      <c r="B80" s="108"/>
      <c r="C80" s="108"/>
      <c r="D80" s="84"/>
      <c r="E80" s="84"/>
      <c r="I80" s="42"/>
    </row>
    <row r="81" spans="1:5" ht="12.75">
      <c r="A81" s="9" t="s">
        <v>80</v>
      </c>
      <c r="B81" s="84">
        <v>240250</v>
      </c>
      <c r="C81" s="84"/>
      <c r="D81" s="110"/>
      <c r="E81" s="110"/>
    </row>
    <row r="82" spans="1:5" ht="12.75">
      <c r="A82" s="9" t="s">
        <v>87</v>
      </c>
      <c r="B82" s="84">
        <v>0</v>
      </c>
      <c r="C82" s="84"/>
      <c r="D82" s="110"/>
      <c r="E82" s="110"/>
    </row>
    <row r="83" spans="1:5" ht="12.75">
      <c r="A83" s="184" t="s">
        <v>81</v>
      </c>
      <c r="B83" s="86">
        <v>240250</v>
      </c>
      <c r="C83" s="86">
        <v>0</v>
      </c>
      <c r="D83" s="107">
        <v>0</v>
      </c>
      <c r="E83" s="107">
        <v>0</v>
      </c>
    </row>
    <row r="84" spans="2:5" ht="12.75">
      <c r="B84" s="91"/>
      <c r="C84" s="91"/>
      <c r="D84" s="84"/>
      <c r="E84" s="84"/>
    </row>
    <row r="85" spans="1:6" ht="13.5" thickBot="1">
      <c r="A85" s="185" t="s">
        <v>1</v>
      </c>
      <c r="B85" s="94">
        <f>SUM(B83,B79,B69,B65,B63,B58,B51,B49,B38,B36,B30,B25,B23,B21,B16,B14,B12)</f>
        <v>16801659</v>
      </c>
      <c r="C85" s="94">
        <f>SUM(C83,C79,C69,C65,C63,C58,C51,C49,C38,C36,C30,C25,C23,C21,C16,C14,C12)</f>
        <v>11561364.296120498</v>
      </c>
      <c r="D85" s="94">
        <f>SUM(D83,D79,D69,D65,D63,D58,D51,D49,D38,D36,D30,D25,D23,D21,D16,D14,D12)</f>
        <v>37762810.57751619</v>
      </c>
      <c r="E85" s="125">
        <f>SUM(E83,E79,E69,E65,E63,E58,E51,E49,E38,E36,E30,E25,E23,E21,E16,E14,E12)</f>
        <v>51430719.06</v>
      </c>
      <c r="F85" s="80"/>
    </row>
    <row r="86" ht="12.75">
      <c r="A86" s="3"/>
    </row>
    <row r="87" spans="1:18" s="7" customFormat="1" ht="12.75">
      <c r="A87" s="7" t="s">
        <v>177</v>
      </c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s="7" customFormat="1" ht="12.75">
      <c r="A88" s="175"/>
      <c r="B88" s="176" t="s">
        <v>176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7" s="7" customFormat="1" ht="12.75">
      <c r="A89" s="177"/>
      <c r="B89" s="178" t="s">
        <v>178</v>
      </c>
      <c r="C89" s="3"/>
      <c r="D89" s="3"/>
      <c r="E89" s="3"/>
      <c r="F89" s="3"/>
      <c r="G89" s="3"/>
    </row>
    <row r="90" spans="1:2" ht="12.75">
      <c r="A90" s="3"/>
      <c r="B90" s="70"/>
    </row>
    <row r="91" spans="1:12" ht="18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</sheetData>
  <mergeCells count="6">
    <mergeCell ref="B1:D1"/>
    <mergeCell ref="A91:L91"/>
    <mergeCell ref="E5:E7"/>
    <mergeCell ref="A3:D3"/>
    <mergeCell ref="D6:D7"/>
    <mergeCell ref="B5:D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="75" zoomScaleNormal="75" workbookViewId="0" topLeftCell="A1">
      <selection activeCell="D36" sqref="D35:D36"/>
    </sheetView>
  </sheetViews>
  <sheetFormatPr defaultColWidth="11.421875" defaultRowHeight="12.75"/>
  <cols>
    <col min="1" max="1" width="34.00390625" style="9" customWidth="1"/>
    <col min="2" max="6" width="18.7109375" style="3" customWidth="1"/>
    <col min="7" max="16384" width="11.421875" style="3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90"/>
      <c r="F1" s="143"/>
      <c r="G1" s="143"/>
      <c r="H1" s="143"/>
      <c r="I1" s="143"/>
      <c r="J1" s="143"/>
      <c r="K1" s="143"/>
      <c r="L1" s="143"/>
      <c r="M1" s="1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" s="13" customFormat="1" ht="18">
      <c r="A2" s="221"/>
      <c r="B2" s="221"/>
      <c r="C2" s="221"/>
      <c r="D2" s="221"/>
      <c r="E2" s="221"/>
      <c r="F2" s="221"/>
      <c r="G2" s="12"/>
      <c r="H2" s="12"/>
      <c r="P2" s="14"/>
      <c r="Q2" s="14"/>
      <c r="R2" s="15"/>
      <c r="S2" s="14"/>
      <c r="T2" s="14"/>
      <c r="U2" s="14"/>
    </row>
    <row r="3" spans="1:21" ht="12.75">
      <c r="A3" s="3"/>
      <c r="P3" s="16"/>
      <c r="Q3" s="16"/>
      <c r="R3" s="17"/>
      <c r="S3" s="16"/>
      <c r="T3" s="16"/>
      <c r="U3" s="16"/>
    </row>
    <row r="4" spans="1:21" ht="15">
      <c r="A4" s="196" t="s">
        <v>101</v>
      </c>
      <c r="B4" s="196"/>
      <c r="C4" s="197"/>
      <c r="D4" s="197"/>
      <c r="E4" s="197"/>
      <c r="F4" s="197"/>
      <c r="P4" s="16"/>
      <c r="Q4" s="16"/>
      <c r="R4" s="17"/>
      <c r="S4" s="16"/>
      <c r="T4" s="16"/>
      <c r="U4" s="16"/>
    </row>
    <row r="5" spans="1:21" ht="15" thickBot="1">
      <c r="A5" s="25"/>
      <c r="B5" s="25"/>
      <c r="P5" s="16"/>
      <c r="Q5" s="16"/>
      <c r="R5" s="17"/>
      <c r="S5" s="16"/>
      <c r="T5" s="16"/>
      <c r="U5" s="16"/>
    </row>
    <row r="6" spans="1:21" ht="12.75">
      <c r="A6" s="222" t="s">
        <v>8</v>
      </c>
      <c r="B6" s="20" t="s">
        <v>23</v>
      </c>
      <c r="C6" s="20" t="s">
        <v>3</v>
      </c>
      <c r="D6" s="20" t="s">
        <v>4</v>
      </c>
      <c r="E6" s="20" t="s">
        <v>5</v>
      </c>
      <c r="F6" s="23" t="s">
        <v>6</v>
      </c>
      <c r="P6" s="16"/>
      <c r="Q6" s="16"/>
      <c r="R6" s="17"/>
      <c r="S6" s="16"/>
      <c r="T6" s="16"/>
      <c r="U6" s="16"/>
    </row>
    <row r="7" spans="1:6" ht="13.5" thickBot="1">
      <c r="A7" s="223"/>
      <c r="B7" s="21"/>
      <c r="C7" s="21" t="s">
        <v>12</v>
      </c>
      <c r="D7" s="24" t="s">
        <v>13</v>
      </c>
      <c r="E7" s="21" t="s">
        <v>9</v>
      </c>
      <c r="F7" s="26" t="s">
        <v>10</v>
      </c>
    </row>
    <row r="8" spans="1:6" ht="12.75">
      <c r="A8" s="168" t="s">
        <v>142</v>
      </c>
      <c r="B8" s="133">
        <v>3301</v>
      </c>
      <c r="C8" s="132">
        <v>14291.27</v>
      </c>
      <c r="D8" s="132">
        <f>C8/B8</f>
        <v>4.329375946682823</v>
      </c>
      <c r="E8" s="132">
        <v>56039</v>
      </c>
      <c r="F8" s="132">
        <f>E8/B8</f>
        <v>16.976370796728265</v>
      </c>
    </row>
    <row r="9" spans="1:6" ht="12.75">
      <c r="A9" s="169" t="s">
        <v>144</v>
      </c>
      <c r="B9" s="127">
        <v>5153322</v>
      </c>
      <c r="C9" s="73">
        <v>752001.4</v>
      </c>
      <c r="D9" s="73">
        <f>C9/B9</f>
        <v>0.14592556025026188</v>
      </c>
      <c r="E9" s="73">
        <v>4161455.99</v>
      </c>
      <c r="F9" s="73">
        <f>E9/B9</f>
        <v>0.8075288115122634</v>
      </c>
    </row>
    <row r="10" spans="1:6" ht="12.75">
      <c r="A10" s="169" t="s">
        <v>143</v>
      </c>
      <c r="B10" s="127">
        <v>8335416</v>
      </c>
      <c r="C10" s="73">
        <v>426796.516645235</v>
      </c>
      <c r="D10" s="73">
        <f>C10/B10</f>
        <v>0.051202785397301706</v>
      </c>
      <c r="E10" s="73">
        <v>855777.4512216337</v>
      </c>
      <c r="F10" s="73">
        <f>E10/B10</f>
        <v>0.10266763545114409</v>
      </c>
    </row>
    <row r="11" spans="1:6" ht="12.75">
      <c r="A11" s="169" t="s">
        <v>18</v>
      </c>
      <c r="B11" s="127">
        <v>13832060</v>
      </c>
      <c r="C11" s="73">
        <v>3731068.666427241</v>
      </c>
      <c r="D11" s="73">
        <f>C11/B11</f>
        <v>0.2697406363497007</v>
      </c>
      <c r="E11" s="73">
        <v>4357744.4818021385</v>
      </c>
      <c r="F11" s="73">
        <f>E11/B11</f>
        <v>0.31504667286016247</v>
      </c>
    </row>
    <row r="12" spans="1:6" ht="12.75">
      <c r="A12" s="169"/>
      <c r="B12" s="127"/>
      <c r="C12" s="73"/>
      <c r="D12" s="73"/>
      <c r="E12" s="73"/>
      <c r="F12" s="73"/>
    </row>
    <row r="13" spans="1:6" ht="13.5" thickBot="1">
      <c r="A13" s="170" t="s">
        <v>16</v>
      </c>
      <c r="B13" s="131">
        <f>SUM(B8:B12)</f>
        <v>27324099</v>
      </c>
      <c r="C13" s="79">
        <f>SUM(C8:C12)</f>
        <v>4924157.853072476</v>
      </c>
      <c r="D13" s="79">
        <f>C13/B13</f>
        <v>0.18021299999946844</v>
      </c>
      <c r="E13" s="79">
        <f>SUM(E8:E12)</f>
        <v>9431016.923023771</v>
      </c>
      <c r="F13" s="79">
        <f>E13/B13</f>
        <v>0.34515381176974114</v>
      </c>
    </row>
    <row r="14" ht="12.75">
      <c r="A14" s="3"/>
    </row>
    <row r="15" spans="1:5" ht="12.75">
      <c r="A15" s="3"/>
      <c r="D15" s="3" t="s">
        <v>166</v>
      </c>
      <c r="E15" s="96">
        <v>1506981.8424124373</v>
      </c>
    </row>
    <row r="16" spans="1:5" ht="12.75">
      <c r="A16" s="3"/>
      <c r="D16" s="3" t="s">
        <v>167</v>
      </c>
      <c r="E16" s="96">
        <v>21750.849160341728</v>
      </c>
    </row>
    <row r="17" spans="4:5" ht="12.75">
      <c r="D17" s="3" t="s">
        <v>168</v>
      </c>
      <c r="E17" s="98">
        <f>SUM(E15:E16,E13)</f>
        <v>10959749.614596551</v>
      </c>
    </row>
    <row r="19" ht="12.75">
      <c r="A19" s="3"/>
    </row>
  </sheetData>
  <mergeCells count="4">
    <mergeCell ref="A2:F2"/>
    <mergeCell ref="A4:F4"/>
    <mergeCell ref="A6:A7"/>
    <mergeCell ref="B1:E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zoomScale="75" zoomScaleNormal="75" workbookViewId="0" topLeftCell="A1">
      <selection activeCell="I39" sqref="I39"/>
    </sheetView>
  </sheetViews>
  <sheetFormatPr defaultColWidth="11.421875" defaultRowHeight="12.75"/>
  <cols>
    <col min="1" max="1" width="25.7109375" style="9" customWidth="1"/>
    <col min="2" max="2" width="12.7109375" style="3" customWidth="1"/>
    <col min="3" max="3" width="11.57421875" style="46" bestFit="1" customWidth="1"/>
    <col min="4" max="4" width="11.00390625" style="46" customWidth="1"/>
    <col min="5" max="5" width="13.140625" style="3" customWidth="1"/>
    <col min="6" max="6" width="12.140625" style="46" customWidth="1"/>
    <col min="7" max="7" width="13.28125" style="46" bestFit="1" customWidth="1"/>
    <col min="8" max="8" width="13.7109375" style="3" customWidth="1"/>
    <col min="9" max="9" width="14.8515625" style="46" customWidth="1"/>
    <col min="10" max="10" width="12.00390625" style="46" bestFit="1" customWidth="1"/>
    <col min="11" max="11" width="13.8515625" style="3" customWidth="1"/>
    <col min="12" max="12" width="15.57421875" style="46" customWidth="1"/>
    <col min="13" max="13" width="13.8515625" style="46" customWidth="1"/>
    <col min="14" max="14" width="14.8515625" style="3" customWidth="1"/>
    <col min="15" max="15" width="15.140625" style="46" customWidth="1"/>
    <col min="16" max="16" width="13.140625" style="46" customWidth="1"/>
    <col min="17" max="16384" width="11.421875" style="3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11" ht="12.75">
      <c r="A2" s="3"/>
      <c r="K2" s="37"/>
    </row>
    <row r="3" spans="1:16" ht="15">
      <c r="A3" s="196" t="s">
        <v>180</v>
      </c>
      <c r="B3" s="196"/>
      <c r="C3" s="196"/>
      <c r="D3" s="197"/>
      <c r="E3" s="197"/>
      <c r="F3" s="197"/>
      <c r="G3" s="197"/>
      <c r="H3" s="197"/>
      <c r="I3" s="197"/>
      <c r="J3" s="197"/>
      <c r="K3" s="27"/>
      <c r="L3" s="50"/>
      <c r="M3" s="50"/>
      <c r="N3" s="27"/>
      <c r="O3" s="50"/>
      <c r="P3" s="50"/>
    </row>
    <row r="4" spans="1:3" ht="15" thickBot="1">
      <c r="A4" s="25"/>
      <c r="B4" s="25"/>
      <c r="C4" s="47"/>
    </row>
    <row r="5" spans="1:16" ht="12.75">
      <c r="A5" s="23" t="s">
        <v>19</v>
      </c>
      <c r="B5" s="210" t="s">
        <v>160</v>
      </c>
      <c r="C5" s="211"/>
      <c r="D5" s="212"/>
      <c r="E5" s="210" t="s">
        <v>161</v>
      </c>
      <c r="F5" s="211"/>
      <c r="G5" s="212"/>
      <c r="H5" s="210" t="s">
        <v>143</v>
      </c>
      <c r="I5" s="211"/>
      <c r="J5" s="212"/>
      <c r="K5" s="210" t="s">
        <v>114</v>
      </c>
      <c r="L5" s="211"/>
      <c r="M5" s="212"/>
      <c r="N5" s="210" t="s">
        <v>0</v>
      </c>
      <c r="O5" s="211"/>
      <c r="P5" s="212"/>
    </row>
    <row r="6" spans="1:16" ht="12.75">
      <c r="A6" s="10" t="s">
        <v>22</v>
      </c>
      <c r="B6" s="224" t="s">
        <v>23</v>
      </c>
      <c r="C6" s="54" t="s">
        <v>3</v>
      </c>
      <c r="D6" s="54" t="s">
        <v>5</v>
      </c>
      <c r="E6" s="224" t="s">
        <v>23</v>
      </c>
      <c r="F6" s="54" t="s">
        <v>3</v>
      </c>
      <c r="G6" s="54" t="s">
        <v>5</v>
      </c>
      <c r="H6" s="224" t="s">
        <v>23</v>
      </c>
      <c r="I6" s="54" t="s">
        <v>3</v>
      </c>
      <c r="J6" s="54" t="s">
        <v>5</v>
      </c>
      <c r="K6" s="224" t="s">
        <v>23</v>
      </c>
      <c r="L6" s="54" t="s">
        <v>3</v>
      </c>
      <c r="M6" s="54" t="s">
        <v>5</v>
      </c>
      <c r="N6" s="224" t="s">
        <v>23</v>
      </c>
      <c r="O6" s="54" t="s">
        <v>3</v>
      </c>
      <c r="P6" s="57" t="s">
        <v>5</v>
      </c>
    </row>
    <row r="7" spans="1:16" ht="13.5" thickBot="1">
      <c r="A7" s="24"/>
      <c r="B7" s="223"/>
      <c r="C7" s="55" t="s">
        <v>84</v>
      </c>
      <c r="D7" s="56" t="s">
        <v>9</v>
      </c>
      <c r="E7" s="223"/>
      <c r="F7" s="55" t="s">
        <v>84</v>
      </c>
      <c r="G7" s="56" t="s">
        <v>9</v>
      </c>
      <c r="H7" s="223"/>
      <c r="I7" s="55" t="s">
        <v>84</v>
      </c>
      <c r="J7" s="56" t="s">
        <v>9</v>
      </c>
      <c r="K7" s="223"/>
      <c r="L7" s="55" t="s">
        <v>84</v>
      </c>
      <c r="M7" s="56" t="s">
        <v>9</v>
      </c>
      <c r="N7" s="223"/>
      <c r="O7" s="55" t="s">
        <v>84</v>
      </c>
      <c r="P7" s="58" t="s">
        <v>9</v>
      </c>
    </row>
    <row r="8" spans="1:16" ht="12.75">
      <c r="A8" s="45" t="s">
        <v>25</v>
      </c>
      <c r="B8" s="114">
        <v>5</v>
      </c>
      <c r="C8" s="114">
        <v>25</v>
      </c>
      <c r="D8" s="114">
        <v>750</v>
      </c>
      <c r="E8" s="91">
        <v>896822</v>
      </c>
      <c r="F8" s="91">
        <v>134523.3</v>
      </c>
      <c r="G8" s="91">
        <v>1210709.7</v>
      </c>
      <c r="H8" s="91"/>
      <c r="I8" s="91"/>
      <c r="J8" s="91"/>
      <c r="K8" s="91">
        <v>1433634</v>
      </c>
      <c r="L8" s="91">
        <v>182050.2</v>
      </c>
      <c r="M8" s="91">
        <v>359481.8</v>
      </c>
      <c r="N8" s="91">
        <v>2330461</v>
      </c>
      <c r="O8" s="91">
        <v>316598.5</v>
      </c>
      <c r="P8" s="157">
        <v>1570941.5</v>
      </c>
    </row>
    <row r="9" spans="1:16" ht="12.75">
      <c r="A9" s="41" t="s">
        <v>26</v>
      </c>
      <c r="B9" s="114">
        <v>255</v>
      </c>
      <c r="C9" s="114">
        <v>1275</v>
      </c>
      <c r="D9" s="114">
        <v>38250</v>
      </c>
      <c r="E9" s="91">
        <v>745981</v>
      </c>
      <c r="F9" s="91">
        <v>111897.15</v>
      </c>
      <c r="G9" s="91">
        <v>1007074.35</v>
      </c>
      <c r="H9" s="91"/>
      <c r="I9" s="91"/>
      <c r="J9" s="91"/>
      <c r="K9" s="91">
        <v>935588</v>
      </c>
      <c r="L9" s="91">
        <v>109346.4</v>
      </c>
      <c r="M9" s="91">
        <v>230277.6</v>
      </c>
      <c r="N9" s="91">
        <v>1681824</v>
      </c>
      <c r="O9" s="91">
        <v>222518.55</v>
      </c>
      <c r="P9" s="84">
        <v>1275601.95</v>
      </c>
    </row>
    <row r="10" spans="1:16" ht="12.75">
      <c r="A10" s="41" t="s">
        <v>27</v>
      </c>
      <c r="B10" s="114">
        <v>3</v>
      </c>
      <c r="C10" s="114">
        <v>15</v>
      </c>
      <c r="D10" s="114">
        <v>450</v>
      </c>
      <c r="E10" s="91">
        <v>484510</v>
      </c>
      <c r="F10" s="91">
        <v>72676.5</v>
      </c>
      <c r="G10" s="91">
        <v>654088.5</v>
      </c>
      <c r="H10" s="91"/>
      <c r="I10" s="91"/>
      <c r="J10" s="91"/>
      <c r="K10" s="91">
        <v>1526800</v>
      </c>
      <c r="L10" s="91">
        <v>190790</v>
      </c>
      <c r="M10" s="91">
        <v>190990</v>
      </c>
      <c r="N10" s="91">
        <v>2011313</v>
      </c>
      <c r="O10" s="91">
        <v>263481.5</v>
      </c>
      <c r="P10" s="84">
        <v>845528.5</v>
      </c>
    </row>
    <row r="11" spans="1:16" ht="12.75">
      <c r="A11" s="41" t="s">
        <v>28</v>
      </c>
      <c r="B11" s="114">
        <v>39</v>
      </c>
      <c r="C11" s="114">
        <v>195</v>
      </c>
      <c r="D11" s="114">
        <v>5850</v>
      </c>
      <c r="E11" s="91">
        <v>650947</v>
      </c>
      <c r="F11" s="91">
        <v>97642.05</v>
      </c>
      <c r="G11" s="91">
        <v>878778.45</v>
      </c>
      <c r="H11" s="91"/>
      <c r="I11" s="91"/>
      <c r="J11" s="91"/>
      <c r="K11" s="91">
        <v>2267751</v>
      </c>
      <c r="L11" s="91">
        <v>182175.3</v>
      </c>
      <c r="M11" s="91">
        <v>1210077.7</v>
      </c>
      <c r="N11" s="91">
        <v>2918737</v>
      </c>
      <c r="O11" s="91">
        <v>280012.35</v>
      </c>
      <c r="P11" s="84">
        <v>2094706.15</v>
      </c>
    </row>
    <row r="12" spans="1:16" ht="12.75">
      <c r="A12" s="179" t="s">
        <v>29</v>
      </c>
      <c r="B12" s="86">
        <f>SUM(B8:B11)</f>
        <v>302</v>
      </c>
      <c r="C12" s="86">
        <f aca="true" t="shared" si="0" ref="C12:P12">SUM(C8:C11)</f>
        <v>1510</v>
      </c>
      <c r="D12" s="86">
        <f t="shared" si="0"/>
        <v>45300</v>
      </c>
      <c r="E12" s="86">
        <f t="shared" si="0"/>
        <v>2778260</v>
      </c>
      <c r="F12" s="86">
        <f t="shared" si="0"/>
        <v>416738.99999999994</v>
      </c>
      <c r="G12" s="86">
        <f t="shared" si="0"/>
        <v>3750651</v>
      </c>
      <c r="H12" s="86"/>
      <c r="I12" s="86"/>
      <c r="J12" s="86"/>
      <c r="K12" s="86">
        <f t="shared" si="0"/>
        <v>6163773</v>
      </c>
      <c r="L12" s="86">
        <f t="shared" si="0"/>
        <v>664361.8999999999</v>
      </c>
      <c r="M12" s="86">
        <f t="shared" si="0"/>
        <v>1990827.1</v>
      </c>
      <c r="N12" s="86">
        <f t="shared" si="0"/>
        <v>8942335</v>
      </c>
      <c r="O12" s="86">
        <f t="shared" si="0"/>
        <v>1082610.9</v>
      </c>
      <c r="P12" s="83">
        <f t="shared" si="0"/>
        <v>5786778.1</v>
      </c>
    </row>
    <row r="13" spans="1:16" ht="12.75">
      <c r="A13" s="4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84"/>
    </row>
    <row r="14" spans="1:16" ht="12.75">
      <c r="A14" s="179" t="s">
        <v>30</v>
      </c>
      <c r="B14" s="86">
        <v>2748</v>
      </c>
      <c r="C14" s="86">
        <v>11597</v>
      </c>
      <c r="D14" s="86"/>
      <c r="E14" s="86">
        <v>1500000</v>
      </c>
      <c r="F14" s="86">
        <v>150000</v>
      </c>
      <c r="G14" s="86"/>
      <c r="H14" s="86">
        <v>50000</v>
      </c>
      <c r="I14" s="86">
        <v>2000</v>
      </c>
      <c r="J14" s="86"/>
      <c r="K14" s="86"/>
      <c r="L14" s="86"/>
      <c r="M14" s="86"/>
      <c r="N14" s="86">
        <v>1552748</v>
      </c>
      <c r="O14" s="86">
        <v>163597</v>
      </c>
      <c r="P14" s="83"/>
    </row>
    <row r="15" spans="1:16" ht="12.75">
      <c r="A15" s="4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84"/>
    </row>
    <row r="16" spans="1:16" ht="12.75">
      <c r="A16" s="179" t="s">
        <v>31</v>
      </c>
      <c r="B16" s="86">
        <v>214</v>
      </c>
      <c r="C16" s="86">
        <v>1035.27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>
        <v>214</v>
      </c>
      <c r="O16" s="86">
        <v>1035.27</v>
      </c>
      <c r="P16" s="83"/>
    </row>
    <row r="17" spans="1:16" ht="12.75">
      <c r="A17" s="4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84"/>
    </row>
    <row r="18" spans="1:16" ht="12.75">
      <c r="A18" s="41" t="s">
        <v>85</v>
      </c>
      <c r="B18" s="114"/>
      <c r="C18" s="114"/>
      <c r="D18" s="114"/>
      <c r="E18" s="91">
        <v>11657</v>
      </c>
      <c r="F18" s="91">
        <v>2331.4</v>
      </c>
      <c r="G18" s="91">
        <v>12472.99</v>
      </c>
      <c r="H18" s="91">
        <v>259416</v>
      </c>
      <c r="I18" s="91">
        <v>5216.516645235034</v>
      </c>
      <c r="J18" s="91">
        <v>147113.69122163375</v>
      </c>
      <c r="K18" s="91">
        <v>106037</v>
      </c>
      <c r="L18" s="91">
        <v>5641.766427241288</v>
      </c>
      <c r="M18" s="91">
        <v>79412.3818021383</v>
      </c>
      <c r="N18" s="91">
        <v>377110</v>
      </c>
      <c r="O18" s="91">
        <v>13189.68307247632</v>
      </c>
      <c r="P18" s="84">
        <v>238999.06302377206</v>
      </c>
    </row>
    <row r="19" spans="1:16" ht="12.75">
      <c r="A19" s="41" t="s">
        <v>32</v>
      </c>
      <c r="B19" s="114"/>
      <c r="C19" s="114"/>
      <c r="D19" s="114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84"/>
    </row>
    <row r="20" spans="1:16" ht="12.75">
      <c r="A20" s="41" t="s">
        <v>33</v>
      </c>
      <c r="B20" s="114"/>
      <c r="C20" s="114"/>
      <c r="D20" s="114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84"/>
    </row>
    <row r="21" spans="1:16" ht="12.75">
      <c r="A21" s="179" t="s">
        <v>34</v>
      </c>
      <c r="B21" s="112"/>
      <c r="C21" s="112"/>
      <c r="D21" s="112"/>
      <c r="E21" s="112">
        <f aca="true" t="shared" si="1" ref="E21:P21">SUM(E18:E20)</f>
        <v>11657</v>
      </c>
      <c r="F21" s="112">
        <f t="shared" si="1"/>
        <v>2331.4</v>
      </c>
      <c r="G21" s="112">
        <f t="shared" si="1"/>
        <v>12472.99</v>
      </c>
      <c r="H21" s="112">
        <f t="shared" si="1"/>
        <v>259416</v>
      </c>
      <c r="I21" s="112">
        <f t="shared" si="1"/>
        <v>5216.516645235034</v>
      </c>
      <c r="J21" s="112">
        <f t="shared" si="1"/>
        <v>147113.69122163375</v>
      </c>
      <c r="K21" s="112">
        <f t="shared" si="1"/>
        <v>106037</v>
      </c>
      <c r="L21" s="112">
        <f t="shared" si="1"/>
        <v>5641.766427241288</v>
      </c>
      <c r="M21" s="112">
        <f t="shared" si="1"/>
        <v>79412.3818021383</v>
      </c>
      <c r="N21" s="112">
        <f t="shared" si="1"/>
        <v>377110</v>
      </c>
      <c r="O21" s="112">
        <f t="shared" si="1"/>
        <v>13189.68307247632</v>
      </c>
      <c r="P21" s="107">
        <f t="shared" si="1"/>
        <v>238999.06302377206</v>
      </c>
    </row>
    <row r="22" spans="1:16" ht="12.75">
      <c r="A22" s="4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4"/>
    </row>
    <row r="23" spans="1:16" ht="12.75">
      <c r="A23" s="179" t="s">
        <v>35</v>
      </c>
      <c r="B23" s="86">
        <v>37</v>
      </c>
      <c r="C23" s="86">
        <v>149</v>
      </c>
      <c r="D23" s="86">
        <v>10739</v>
      </c>
      <c r="E23" s="86">
        <v>130000</v>
      </c>
      <c r="F23" s="86">
        <v>32500</v>
      </c>
      <c r="G23" s="86">
        <v>48750</v>
      </c>
      <c r="H23" s="86">
        <v>200000</v>
      </c>
      <c r="I23" s="86"/>
      <c r="J23" s="86">
        <v>60000</v>
      </c>
      <c r="K23" s="86">
        <v>185000</v>
      </c>
      <c r="L23" s="86">
        <v>70000</v>
      </c>
      <c r="M23" s="86">
        <v>84000</v>
      </c>
      <c r="N23" s="86">
        <v>515037</v>
      </c>
      <c r="O23" s="86">
        <v>102649</v>
      </c>
      <c r="P23" s="83">
        <v>203489</v>
      </c>
    </row>
    <row r="24" spans="1:16" ht="12.75">
      <c r="A24" s="4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84"/>
    </row>
    <row r="25" spans="1:16" ht="12.75">
      <c r="A25" s="179" t="s">
        <v>36</v>
      </c>
      <c r="B25" s="86"/>
      <c r="C25" s="86"/>
      <c r="D25" s="86"/>
      <c r="E25" s="86">
        <v>38000</v>
      </c>
      <c r="F25" s="86">
        <v>7600</v>
      </c>
      <c r="G25" s="86">
        <v>91200</v>
      </c>
      <c r="H25" s="86">
        <v>170000</v>
      </c>
      <c r="I25" s="86">
        <v>3400</v>
      </c>
      <c r="J25" s="86">
        <v>3400</v>
      </c>
      <c r="K25" s="86"/>
      <c r="L25" s="86"/>
      <c r="M25" s="86"/>
      <c r="N25" s="86">
        <v>208000</v>
      </c>
      <c r="O25" s="86">
        <v>11000</v>
      </c>
      <c r="P25" s="83">
        <v>94600</v>
      </c>
    </row>
    <row r="26" spans="1:16" ht="12.75">
      <c r="A26" s="4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84"/>
    </row>
    <row r="27" spans="1:16" ht="12.75">
      <c r="A27" s="41" t="s">
        <v>37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2"/>
    </row>
    <row r="28" spans="1:16" ht="12.75">
      <c r="A28" s="41" t="s">
        <v>38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</row>
    <row r="29" spans="1:16" ht="12.75">
      <c r="A29" s="41" t="s">
        <v>39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</row>
    <row r="30" spans="1:16" ht="12.75">
      <c r="A30" s="179" t="s">
        <v>40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>
        <v>0</v>
      </c>
      <c r="O30" s="112">
        <v>0</v>
      </c>
      <c r="P30" s="107">
        <v>0</v>
      </c>
    </row>
    <row r="31" spans="1:16" ht="12.75">
      <c r="A31" s="4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84"/>
    </row>
    <row r="32" spans="1:16" ht="12.75">
      <c r="A32" s="41" t="s">
        <v>41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1"/>
    </row>
    <row r="33" spans="1:16" ht="12.75">
      <c r="A33" s="41" t="s">
        <v>42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1"/>
    </row>
    <row r="34" spans="1:16" ht="12.75">
      <c r="A34" s="41" t="s">
        <v>43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1"/>
    </row>
    <row r="35" spans="1:16" ht="12.75">
      <c r="A35" s="41" t="s">
        <v>44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1"/>
    </row>
    <row r="36" spans="1:16" ht="12.75">
      <c r="A36" s="179" t="s">
        <v>45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>
        <v>0</v>
      </c>
      <c r="O36" s="112">
        <v>0</v>
      </c>
      <c r="P36" s="107">
        <v>0</v>
      </c>
    </row>
    <row r="37" spans="1:16" ht="12.75">
      <c r="A37" s="4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</row>
    <row r="38" spans="1:16" ht="12.75">
      <c r="A38" s="179" t="s">
        <v>46</v>
      </c>
      <c r="B38" s="112"/>
      <c r="C38" s="112"/>
      <c r="D38" s="112"/>
      <c r="E38" s="86"/>
      <c r="F38" s="86"/>
      <c r="G38" s="86"/>
      <c r="H38" s="86"/>
      <c r="I38" s="86"/>
      <c r="J38" s="86"/>
      <c r="K38" s="86"/>
      <c r="L38" s="86"/>
      <c r="M38" s="86"/>
      <c r="N38" s="86">
        <v>0</v>
      </c>
      <c r="O38" s="86">
        <v>0</v>
      </c>
      <c r="P38" s="83">
        <v>0</v>
      </c>
    </row>
    <row r="39" spans="1:16" ht="12.75">
      <c r="A39" s="4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84"/>
    </row>
    <row r="40" spans="1:16" ht="12.75">
      <c r="A40" s="41" t="s">
        <v>86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1"/>
    </row>
    <row r="41" spans="1:16" ht="12.75">
      <c r="A41" s="41" t="s">
        <v>47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1"/>
    </row>
    <row r="42" spans="1:16" ht="12.75">
      <c r="A42" s="41" t="s">
        <v>48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1"/>
    </row>
    <row r="43" spans="1:16" ht="12.75">
      <c r="A43" s="41" t="s">
        <v>49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1"/>
    </row>
    <row r="44" spans="1:16" ht="12.75">
      <c r="A44" s="41" t="s">
        <v>50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1"/>
    </row>
    <row r="45" spans="1:16" ht="12.75">
      <c r="A45" s="41" t="s">
        <v>51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1"/>
    </row>
    <row r="46" spans="1:16" ht="12.75">
      <c r="A46" s="41" t="s">
        <v>52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1"/>
    </row>
    <row r="47" spans="1:16" ht="12.75">
      <c r="A47" s="41" t="s">
        <v>53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1"/>
    </row>
    <row r="48" spans="1:16" ht="12.75">
      <c r="A48" s="41" t="s">
        <v>54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1"/>
    </row>
    <row r="49" spans="1:16" ht="12.75">
      <c r="A49" s="179" t="s">
        <v>55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>
        <v>0</v>
      </c>
      <c r="O49" s="112">
        <v>0</v>
      </c>
      <c r="P49" s="107">
        <v>0</v>
      </c>
    </row>
    <row r="50" spans="1:16" ht="12.75">
      <c r="A50" s="4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</row>
    <row r="51" spans="1:16" ht="12.75">
      <c r="A51" s="179" t="s">
        <v>56</v>
      </c>
      <c r="B51" s="112"/>
      <c r="C51" s="112"/>
      <c r="D51" s="112"/>
      <c r="E51" s="86"/>
      <c r="F51" s="86"/>
      <c r="G51" s="86"/>
      <c r="H51" s="86"/>
      <c r="I51" s="86"/>
      <c r="J51" s="86"/>
      <c r="K51" s="86"/>
      <c r="L51" s="86"/>
      <c r="M51" s="86"/>
      <c r="N51" s="86">
        <v>0</v>
      </c>
      <c r="O51" s="86">
        <v>0</v>
      </c>
      <c r="P51" s="83">
        <v>0</v>
      </c>
    </row>
    <row r="52" spans="1:16" ht="12.75">
      <c r="A52" s="4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84"/>
    </row>
    <row r="53" spans="1:16" ht="12.75">
      <c r="A53" s="41" t="s">
        <v>57</v>
      </c>
      <c r="B53" s="114"/>
      <c r="C53" s="114"/>
      <c r="D53" s="114"/>
      <c r="E53" s="91">
        <v>210000</v>
      </c>
      <c r="F53" s="91">
        <v>42000</v>
      </c>
      <c r="G53" s="91">
        <v>84000</v>
      </c>
      <c r="H53" s="91">
        <v>200000</v>
      </c>
      <c r="I53" s="91">
        <v>5200</v>
      </c>
      <c r="J53" s="91">
        <v>43160</v>
      </c>
      <c r="K53" s="91">
        <v>0</v>
      </c>
      <c r="L53" s="91">
        <v>0</v>
      </c>
      <c r="M53" s="91">
        <v>0</v>
      </c>
      <c r="N53" s="91">
        <v>410000</v>
      </c>
      <c r="O53" s="91">
        <v>47200</v>
      </c>
      <c r="P53" s="84">
        <v>127160</v>
      </c>
    </row>
    <row r="54" spans="1:16" ht="12.75">
      <c r="A54" s="41" t="s">
        <v>58</v>
      </c>
      <c r="B54" s="114"/>
      <c r="C54" s="114"/>
      <c r="D54" s="114"/>
      <c r="E54" s="91">
        <v>0</v>
      </c>
      <c r="F54" s="91">
        <v>0</v>
      </c>
      <c r="G54" s="91">
        <v>0</v>
      </c>
      <c r="H54" s="91">
        <v>120000</v>
      </c>
      <c r="I54" s="91">
        <v>3600</v>
      </c>
      <c r="J54" s="91">
        <v>14400</v>
      </c>
      <c r="K54" s="91">
        <v>131500</v>
      </c>
      <c r="L54" s="91">
        <v>93500</v>
      </c>
      <c r="M54" s="91">
        <v>0</v>
      </c>
      <c r="N54" s="91">
        <v>251500</v>
      </c>
      <c r="O54" s="91">
        <v>97100</v>
      </c>
      <c r="P54" s="84">
        <v>14400</v>
      </c>
    </row>
    <row r="55" spans="1:16" ht="12.75">
      <c r="A55" s="41" t="s">
        <v>59</v>
      </c>
      <c r="B55" s="114"/>
      <c r="C55" s="114"/>
      <c r="D55" s="114"/>
      <c r="E55" s="91">
        <v>75000</v>
      </c>
      <c r="F55" s="91">
        <v>18750</v>
      </c>
      <c r="G55" s="91">
        <v>121875</v>
      </c>
      <c r="H55" s="91">
        <v>68000</v>
      </c>
      <c r="I55" s="91">
        <v>2380</v>
      </c>
      <c r="J55" s="91">
        <v>3520</v>
      </c>
      <c r="K55" s="91">
        <v>0</v>
      </c>
      <c r="L55" s="91">
        <v>1475000</v>
      </c>
      <c r="M55" s="91">
        <v>0</v>
      </c>
      <c r="N55" s="91">
        <v>143000</v>
      </c>
      <c r="O55" s="91">
        <v>1496130</v>
      </c>
      <c r="P55" s="84">
        <v>125395</v>
      </c>
    </row>
    <row r="56" spans="1:16" ht="12.75">
      <c r="A56" s="41" t="s">
        <v>60</v>
      </c>
      <c r="B56" s="114"/>
      <c r="C56" s="114"/>
      <c r="D56" s="114"/>
      <c r="E56" s="91">
        <v>400000</v>
      </c>
      <c r="F56" s="91">
        <v>80000</v>
      </c>
      <c r="G56" s="91">
        <v>40000</v>
      </c>
      <c r="H56" s="91">
        <v>0</v>
      </c>
      <c r="I56" s="91">
        <v>0</v>
      </c>
      <c r="J56" s="91">
        <v>0</v>
      </c>
      <c r="K56" s="91">
        <v>100000</v>
      </c>
      <c r="L56" s="91">
        <v>15000</v>
      </c>
      <c r="M56" s="91">
        <v>4000</v>
      </c>
      <c r="N56" s="91">
        <v>500000</v>
      </c>
      <c r="O56" s="91">
        <v>95000</v>
      </c>
      <c r="P56" s="84">
        <v>44000</v>
      </c>
    </row>
    <row r="57" spans="1:16" ht="12.75">
      <c r="A57" s="41" t="s">
        <v>61</v>
      </c>
      <c r="B57" s="114"/>
      <c r="C57" s="114"/>
      <c r="D57" s="114"/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84">
        <v>0</v>
      </c>
    </row>
    <row r="58" spans="1:16" ht="12.75">
      <c r="A58" s="179" t="s">
        <v>62</v>
      </c>
      <c r="B58" s="112"/>
      <c r="C58" s="112"/>
      <c r="D58" s="112"/>
      <c r="E58" s="86">
        <f aca="true" t="shared" si="2" ref="E58:P58">SUM(E53:E57)</f>
        <v>685000</v>
      </c>
      <c r="F58" s="86">
        <f t="shared" si="2"/>
        <v>140750</v>
      </c>
      <c r="G58" s="86">
        <f t="shared" si="2"/>
        <v>245875</v>
      </c>
      <c r="H58" s="86">
        <f t="shared" si="2"/>
        <v>388000</v>
      </c>
      <c r="I58" s="86">
        <f t="shared" si="2"/>
        <v>11180</v>
      </c>
      <c r="J58" s="86">
        <f t="shared" si="2"/>
        <v>61080</v>
      </c>
      <c r="K58" s="86">
        <f t="shared" si="2"/>
        <v>231500</v>
      </c>
      <c r="L58" s="86">
        <f t="shared" si="2"/>
        <v>1583500</v>
      </c>
      <c r="M58" s="86">
        <f t="shared" si="2"/>
        <v>4000</v>
      </c>
      <c r="N58" s="86">
        <f t="shared" si="2"/>
        <v>1304500</v>
      </c>
      <c r="O58" s="86">
        <f t="shared" si="2"/>
        <v>1735430</v>
      </c>
      <c r="P58" s="83">
        <f t="shared" si="2"/>
        <v>310955</v>
      </c>
    </row>
    <row r="59" spans="1:16" ht="12.75">
      <c r="A59" s="4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84"/>
    </row>
    <row r="60" spans="1:16" ht="12.75">
      <c r="A60" s="41" t="s">
        <v>63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1"/>
    </row>
    <row r="61" spans="1:16" ht="12.75">
      <c r="A61" s="41" t="s">
        <v>64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1"/>
    </row>
    <row r="62" spans="1:16" ht="12.75">
      <c r="A62" s="41" t="s">
        <v>65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1"/>
    </row>
    <row r="63" spans="1:16" ht="12.75">
      <c r="A63" s="179" t="s">
        <v>66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>
        <v>0</v>
      </c>
      <c r="O63" s="112">
        <v>0</v>
      </c>
      <c r="P63" s="107">
        <v>0</v>
      </c>
    </row>
    <row r="64" spans="1:16" ht="12.75">
      <c r="A64" s="4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</row>
    <row r="65" spans="1:16" ht="12.75">
      <c r="A65" s="179" t="s">
        <v>67</v>
      </c>
      <c r="B65" s="112"/>
      <c r="C65" s="112"/>
      <c r="D65" s="112"/>
      <c r="E65" s="86"/>
      <c r="F65" s="86"/>
      <c r="G65" s="86"/>
      <c r="H65" s="86"/>
      <c r="I65" s="86"/>
      <c r="J65" s="86"/>
      <c r="K65" s="86"/>
      <c r="L65" s="86"/>
      <c r="M65" s="86"/>
      <c r="N65" s="86">
        <v>0</v>
      </c>
      <c r="O65" s="86">
        <v>0</v>
      </c>
      <c r="P65" s="83">
        <v>0</v>
      </c>
    </row>
    <row r="66" spans="1:16" ht="12.75">
      <c r="A66" s="4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4"/>
    </row>
    <row r="67" spans="1:16" ht="12.75">
      <c r="A67" s="41" t="s">
        <v>68</v>
      </c>
      <c r="B67" s="114"/>
      <c r="C67" s="114"/>
      <c r="D67" s="114"/>
      <c r="E67" s="91">
        <v>0</v>
      </c>
      <c r="F67" s="91">
        <v>0</v>
      </c>
      <c r="G67" s="91">
        <v>0</v>
      </c>
      <c r="H67" s="91">
        <v>4123000</v>
      </c>
      <c r="I67" s="91">
        <v>325000</v>
      </c>
      <c r="J67" s="91">
        <v>468789.44</v>
      </c>
      <c r="K67" s="91">
        <v>4123000</v>
      </c>
      <c r="L67" s="91">
        <v>812231</v>
      </c>
      <c r="M67" s="91">
        <v>1269217.36</v>
      </c>
      <c r="N67" s="91">
        <f>SUM(B67,E67,H67,K67)</f>
        <v>8246000</v>
      </c>
      <c r="O67" s="91">
        <v>1137231</v>
      </c>
      <c r="P67" s="84">
        <v>1738006.8</v>
      </c>
    </row>
    <row r="68" spans="1:16" ht="12.75">
      <c r="A68" s="41" t="s">
        <v>69</v>
      </c>
      <c r="B68" s="114"/>
      <c r="C68" s="114"/>
      <c r="D68" s="114"/>
      <c r="E68" s="91">
        <v>10405</v>
      </c>
      <c r="F68" s="91">
        <v>2081</v>
      </c>
      <c r="G68" s="91">
        <v>12507</v>
      </c>
      <c r="H68" s="91">
        <v>3145000</v>
      </c>
      <c r="I68" s="91">
        <v>80000</v>
      </c>
      <c r="J68" s="91">
        <v>115394.32</v>
      </c>
      <c r="K68" s="91">
        <v>3022000</v>
      </c>
      <c r="L68" s="91">
        <v>595334</v>
      </c>
      <c r="M68" s="91">
        <v>930287.64</v>
      </c>
      <c r="N68" s="91">
        <v>6177405</v>
      </c>
      <c r="O68" s="91">
        <v>677415</v>
      </c>
      <c r="P68" s="84">
        <v>1058189</v>
      </c>
    </row>
    <row r="69" spans="1:16" ht="12.75">
      <c r="A69" s="179" t="s">
        <v>70</v>
      </c>
      <c r="B69" s="112"/>
      <c r="C69" s="112"/>
      <c r="D69" s="112"/>
      <c r="E69" s="112">
        <f>SUM(E67:E68)</f>
        <v>10405</v>
      </c>
      <c r="F69" s="112">
        <f aca="true" t="shared" si="3" ref="F69:P69">SUM(F67:F68)</f>
        <v>2081</v>
      </c>
      <c r="G69" s="112">
        <f t="shared" si="3"/>
        <v>12507</v>
      </c>
      <c r="H69" s="112">
        <f t="shared" si="3"/>
        <v>7268000</v>
      </c>
      <c r="I69" s="112">
        <f t="shared" si="3"/>
        <v>405000</v>
      </c>
      <c r="J69" s="112">
        <f t="shared" si="3"/>
        <v>584183.76</v>
      </c>
      <c r="K69" s="112">
        <f t="shared" si="3"/>
        <v>7145000</v>
      </c>
      <c r="L69" s="112">
        <f t="shared" si="3"/>
        <v>1407565</v>
      </c>
      <c r="M69" s="112">
        <f t="shared" si="3"/>
        <v>2199505</v>
      </c>
      <c r="N69" s="112">
        <f t="shared" si="3"/>
        <v>14423405</v>
      </c>
      <c r="O69" s="112">
        <f t="shared" si="3"/>
        <v>1814646</v>
      </c>
      <c r="P69" s="107">
        <f t="shared" si="3"/>
        <v>2796195.8</v>
      </c>
    </row>
    <row r="70" spans="1:16" ht="12.75">
      <c r="A70" s="4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84"/>
    </row>
    <row r="71" spans="1:16" ht="12.75">
      <c r="A71" s="41" t="s">
        <v>71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1"/>
    </row>
    <row r="72" spans="1:16" ht="12.75">
      <c r="A72" s="41" t="s">
        <v>72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1"/>
    </row>
    <row r="73" spans="1:16" ht="12.75">
      <c r="A73" s="41" t="s">
        <v>73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1"/>
    </row>
    <row r="74" spans="1:16" ht="12.75">
      <c r="A74" s="41" t="s">
        <v>74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1"/>
    </row>
    <row r="75" spans="1:16" ht="12.75">
      <c r="A75" s="41" t="s">
        <v>75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1"/>
    </row>
    <row r="76" spans="1:16" ht="12.75">
      <c r="A76" s="41" t="s">
        <v>76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1"/>
    </row>
    <row r="77" spans="1:16" ht="12.75">
      <c r="A77" s="41" t="s">
        <v>77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1"/>
    </row>
    <row r="78" spans="1:16" ht="12.75">
      <c r="A78" s="41" t="s">
        <v>78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1"/>
    </row>
    <row r="79" spans="1:16" ht="12.75">
      <c r="A79" s="179" t="s">
        <v>79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>
        <v>0</v>
      </c>
      <c r="O79" s="112">
        <v>0</v>
      </c>
      <c r="P79" s="107">
        <v>0</v>
      </c>
    </row>
    <row r="80" spans="1:16" ht="12.75">
      <c r="A80" s="4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84"/>
    </row>
    <row r="81" spans="1:16" ht="12.75">
      <c r="A81" s="41" t="s">
        <v>80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>
        <v>750</v>
      </c>
      <c r="L81" s="114"/>
      <c r="M81" s="114"/>
      <c r="N81" s="114">
        <v>750</v>
      </c>
      <c r="O81" s="114"/>
      <c r="P81" s="110"/>
    </row>
    <row r="82" spans="1:16" ht="12.75">
      <c r="A82" s="41" t="s">
        <v>87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>
        <v>0</v>
      </c>
      <c r="L82" s="114"/>
      <c r="M82" s="114"/>
      <c r="N82" s="114">
        <v>0</v>
      </c>
      <c r="O82" s="114"/>
      <c r="P82" s="110"/>
    </row>
    <row r="83" spans="1:16" ht="12.75">
      <c r="A83" s="179" t="s">
        <v>81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>
        <v>750</v>
      </c>
      <c r="L83" s="112"/>
      <c r="M83" s="112"/>
      <c r="N83" s="112">
        <v>750</v>
      </c>
      <c r="O83" s="112">
        <v>0</v>
      </c>
      <c r="P83" s="107">
        <v>0</v>
      </c>
    </row>
    <row r="84" spans="1:16" ht="12.75">
      <c r="A84" s="4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84"/>
    </row>
    <row r="85" spans="1:16" ht="13.5" thickBot="1">
      <c r="A85" s="167" t="s">
        <v>1</v>
      </c>
      <c r="B85" s="94">
        <f>SUM(B83,B79,B69,B65,B63,B58,B51,B49,B38,B36,B30,B25,B23,B21,B16,B14,B12)</f>
        <v>3301</v>
      </c>
      <c r="C85" s="94">
        <f aca="true" t="shared" si="4" ref="C85:P85">SUM(C83,C79,C69,C65,C63,C58,C51,C49,C38,C36,C30,C25,C23,C21,C16,C14,C12)</f>
        <v>14291.27</v>
      </c>
      <c r="D85" s="94">
        <f t="shared" si="4"/>
        <v>56039</v>
      </c>
      <c r="E85" s="94">
        <f t="shared" si="4"/>
        <v>5153322</v>
      </c>
      <c r="F85" s="94">
        <f t="shared" si="4"/>
        <v>752001.3999999999</v>
      </c>
      <c r="G85" s="94">
        <f t="shared" si="4"/>
        <v>4161455.99</v>
      </c>
      <c r="H85" s="94">
        <f t="shared" si="4"/>
        <v>8335416</v>
      </c>
      <c r="I85" s="94">
        <f t="shared" si="4"/>
        <v>426796.516645235</v>
      </c>
      <c r="J85" s="94">
        <f t="shared" si="4"/>
        <v>855777.4512216337</v>
      </c>
      <c r="K85" s="94">
        <f t="shared" si="4"/>
        <v>13832060</v>
      </c>
      <c r="L85" s="94">
        <f t="shared" si="4"/>
        <v>3731068.666427241</v>
      </c>
      <c r="M85" s="94">
        <f t="shared" si="4"/>
        <v>4357744.4818021385</v>
      </c>
      <c r="N85" s="94">
        <f t="shared" si="4"/>
        <v>27324099</v>
      </c>
      <c r="O85" s="94">
        <f t="shared" si="4"/>
        <v>4924157.853072476</v>
      </c>
      <c r="P85" s="125">
        <f t="shared" si="4"/>
        <v>9431016.96302377</v>
      </c>
    </row>
    <row r="86" ht="12.75">
      <c r="A86" s="3"/>
    </row>
    <row r="87" spans="1:18" s="7" customFormat="1" ht="12.75">
      <c r="A87" s="7" t="s">
        <v>177</v>
      </c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s="7" customFormat="1" ht="12.75">
      <c r="A88" s="175"/>
      <c r="B88" s="176" t="s">
        <v>176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7" s="7" customFormat="1" ht="12.75">
      <c r="A89" s="177"/>
      <c r="B89" s="178" t="s">
        <v>178</v>
      </c>
      <c r="C89" s="3"/>
      <c r="D89" s="3"/>
      <c r="E89" s="3"/>
      <c r="F89" s="3"/>
      <c r="G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</sheetData>
  <mergeCells count="12">
    <mergeCell ref="B1:O1"/>
    <mergeCell ref="A3:J3"/>
    <mergeCell ref="B6:B7"/>
    <mergeCell ref="E6:E7"/>
    <mergeCell ref="H6:H7"/>
    <mergeCell ref="B5:D5"/>
    <mergeCell ref="E5:G5"/>
    <mergeCell ref="H5:J5"/>
    <mergeCell ref="K5:M5"/>
    <mergeCell ref="N5:P5"/>
    <mergeCell ref="K6:K7"/>
    <mergeCell ref="N6:N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="75" zoomScaleNormal="75" workbookViewId="0" topLeftCell="A1">
      <selection activeCell="C31" sqref="C31"/>
    </sheetView>
  </sheetViews>
  <sheetFormatPr defaultColWidth="11.421875" defaultRowHeight="12.75"/>
  <cols>
    <col min="1" max="1" width="37.140625" style="9" customWidth="1"/>
    <col min="2" max="6" width="18.7109375" style="3" customWidth="1"/>
    <col min="7" max="16384" width="11.421875" style="3" customWidth="1"/>
  </cols>
  <sheetData>
    <row r="1" spans="1:256" s="144" customFormat="1" ht="39" customHeight="1">
      <c r="A1" s="3"/>
      <c r="B1" s="190" t="s">
        <v>175</v>
      </c>
      <c r="C1" s="190"/>
      <c r="D1" s="190"/>
      <c r="E1" s="190"/>
      <c r="F1" s="143"/>
      <c r="G1" s="143"/>
      <c r="H1" s="143"/>
      <c r="I1" s="143"/>
      <c r="J1" s="143"/>
      <c r="K1" s="143"/>
      <c r="L1" s="143"/>
      <c r="M1" s="1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" s="13" customFormat="1" ht="18">
      <c r="A2" s="221"/>
      <c r="B2" s="221"/>
      <c r="C2" s="221"/>
      <c r="D2" s="221"/>
      <c r="E2" s="221"/>
      <c r="F2" s="221"/>
      <c r="G2" s="12"/>
      <c r="H2" s="12"/>
      <c r="P2" s="14"/>
      <c r="Q2" s="14"/>
      <c r="R2" s="15"/>
      <c r="S2" s="14"/>
      <c r="T2" s="14"/>
      <c r="U2" s="14"/>
    </row>
    <row r="3" spans="1:21" ht="12.75">
      <c r="A3" s="3"/>
      <c r="P3" s="16"/>
      <c r="Q3" s="16"/>
      <c r="R3" s="17"/>
      <c r="S3" s="16"/>
      <c r="T3" s="16"/>
      <c r="U3" s="16"/>
    </row>
    <row r="4" spans="1:6" ht="29.25" customHeight="1">
      <c r="A4" s="227" t="s">
        <v>103</v>
      </c>
      <c r="B4" s="227"/>
      <c r="C4" s="227"/>
      <c r="D4" s="227"/>
      <c r="E4" s="227"/>
      <c r="F4" s="227"/>
    </row>
    <row r="5" ht="13.5" thickBot="1">
      <c r="A5" s="3"/>
    </row>
    <row r="6" spans="1:6" ht="12.75">
      <c r="A6" s="222" t="s">
        <v>8</v>
      </c>
      <c r="B6" s="23" t="s">
        <v>174</v>
      </c>
      <c r="C6" s="20" t="s">
        <v>3</v>
      </c>
      <c r="D6" s="20" t="s">
        <v>4</v>
      </c>
      <c r="E6" s="20" t="s">
        <v>5</v>
      </c>
      <c r="F6" s="23" t="s">
        <v>6</v>
      </c>
    </row>
    <row r="7" spans="1:6" ht="13.5" thickBot="1">
      <c r="A7" s="223"/>
      <c r="B7" s="21"/>
      <c r="C7" s="21" t="s">
        <v>12</v>
      </c>
      <c r="D7" s="24" t="s">
        <v>13</v>
      </c>
      <c r="E7" s="22" t="s">
        <v>9</v>
      </c>
      <c r="F7" s="26" t="s">
        <v>10</v>
      </c>
    </row>
    <row r="8" spans="1:6" ht="12.75">
      <c r="A8" s="171" t="s">
        <v>104</v>
      </c>
      <c r="B8" s="138"/>
      <c r="C8" s="28"/>
      <c r="D8" s="29"/>
      <c r="E8" s="30"/>
      <c r="F8" s="30"/>
    </row>
    <row r="9" spans="1:6" ht="12.75">
      <c r="A9" s="169" t="s">
        <v>145</v>
      </c>
      <c r="B9" s="127">
        <v>2787070</v>
      </c>
      <c r="C9" s="73">
        <v>59234.85</v>
      </c>
      <c r="D9" s="73">
        <f>C9/B9</f>
        <v>0.021253448962530543</v>
      </c>
      <c r="E9" s="73">
        <v>39216</v>
      </c>
      <c r="F9" s="73">
        <f>E9/B9</f>
        <v>0.014070690725385441</v>
      </c>
    </row>
    <row r="10" spans="1:6" ht="12.75">
      <c r="A10" s="169" t="s">
        <v>146</v>
      </c>
      <c r="B10" s="127">
        <v>5791351</v>
      </c>
      <c r="C10" s="73">
        <v>12806326.049999999</v>
      </c>
      <c r="D10" s="73">
        <f aca="true" t="shared" si="0" ref="D10:D26">C10/B10</f>
        <v>2.2112847330441547</v>
      </c>
      <c r="E10" s="73">
        <v>1220052</v>
      </c>
      <c r="F10" s="73">
        <f aca="true" t="shared" si="1" ref="F10:F26">E10/B10</f>
        <v>0.21066794259232433</v>
      </c>
    </row>
    <row r="11" spans="1:6" ht="12.75">
      <c r="A11" s="169" t="s">
        <v>147</v>
      </c>
      <c r="B11" s="127">
        <v>0</v>
      </c>
      <c r="C11" s="73">
        <v>0</v>
      </c>
      <c r="D11" s="73"/>
      <c r="E11" s="73">
        <v>0</v>
      </c>
      <c r="F11" s="73"/>
    </row>
    <row r="12" spans="1:6" ht="12.75">
      <c r="A12" s="169" t="s">
        <v>148</v>
      </c>
      <c r="B12" s="127">
        <v>309800</v>
      </c>
      <c r="C12" s="73">
        <v>3055.55</v>
      </c>
      <c r="D12" s="73">
        <f t="shared" si="0"/>
        <v>0.009862976113621693</v>
      </c>
      <c r="E12" s="73">
        <v>18030</v>
      </c>
      <c r="F12" s="73">
        <f t="shared" si="1"/>
        <v>0.05819883795997418</v>
      </c>
    </row>
    <row r="13" spans="1:6" ht="12.75">
      <c r="A13" s="169" t="s">
        <v>149</v>
      </c>
      <c r="B13" s="127">
        <v>18063</v>
      </c>
      <c r="C13" s="73">
        <v>36</v>
      </c>
      <c r="D13" s="73">
        <f t="shared" si="0"/>
        <v>0.001993024414549078</v>
      </c>
      <c r="E13" s="73">
        <v>0</v>
      </c>
      <c r="F13" s="73">
        <f t="shared" si="1"/>
        <v>0</v>
      </c>
    </row>
    <row r="14" spans="1:6" ht="12.75">
      <c r="A14" s="169" t="s">
        <v>105</v>
      </c>
      <c r="B14" s="127">
        <v>2629000</v>
      </c>
      <c r="C14" s="73">
        <v>16000</v>
      </c>
      <c r="D14" s="73">
        <f t="shared" si="0"/>
        <v>0.006085964244960061</v>
      </c>
      <c r="E14" s="73">
        <v>0</v>
      </c>
      <c r="F14" s="73">
        <f t="shared" si="1"/>
        <v>0</v>
      </c>
    </row>
    <row r="15" spans="1:6" ht="12.75">
      <c r="A15" s="172" t="s">
        <v>106</v>
      </c>
      <c r="B15" s="139">
        <f>SUM(B9:B14)</f>
        <v>11535284</v>
      </c>
      <c r="C15" s="135">
        <f>SUM(C9:C14)</f>
        <v>12884652.45</v>
      </c>
      <c r="D15" s="135">
        <f t="shared" si="0"/>
        <v>1.1169774797048775</v>
      </c>
      <c r="E15" s="135">
        <f>SUM(E9:E14)</f>
        <v>1277298</v>
      </c>
      <c r="F15" s="135">
        <f t="shared" si="1"/>
        <v>0.1107296534701703</v>
      </c>
    </row>
    <row r="16" spans="1:6" ht="12.75">
      <c r="A16" s="169"/>
      <c r="B16" s="140"/>
      <c r="C16" s="134"/>
      <c r="D16" s="134"/>
      <c r="E16" s="134"/>
      <c r="F16" s="134"/>
    </row>
    <row r="17" spans="1:6" ht="12.75">
      <c r="A17" s="173" t="s">
        <v>107</v>
      </c>
      <c r="B17" s="141"/>
      <c r="C17" s="136"/>
      <c r="D17" s="136"/>
      <c r="E17" s="136"/>
      <c r="F17" s="136"/>
    </row>
    <row r="18" spans="1:6" ht="12.75">
      <c r="A18" s="169" t="s">
        <v>145</v>
      </c>
      <c r="B18" s="127">
        <v>0</v>
      </c>
      <c r="C18" s="73">
        <v>0</v>
      </c>
      <c r="D18" s="73"/>
      <c r="E18" s="73">
        <v>0</v>
      </c>
      <c r="F18" s="73"/>
    </row>
    <row r="19" spans="1:6" ht="12.75">
      <c r="A19" s="169" t="s">
        <v>146</v>
      </c>
      <c r="B19" s="127">
        <v>88875000</v>
      </c>
      <c r="C19" s="73">
        <v>18869200</v>
      </c>
      <c r="D19" s="73">
        <f t="shared" si="0"/>
        <v>0.21231167369901546</v>
      </c>
      <c r="E19" s="73">
        <v>37089653.33333333</v>
      </c>
      <c r="F19" s="73">
        <f t="shared" si="1"/>
        <v>0.41732380684481946</v>
      </c>
    </row>
    <row r="20" spans="1:6" ht="12.75">
      <c r="A20" s="169" t="s">
        <v>147</v>
      </c>
      <c r="B20" s="127">
        <v>0</v>
      </c>
      <c r="C20" s="73">
        <v>0</v>
      </c>
      <c r="D20" s="73"/>
      <c r="E20" s="73">
        <v>0</v>
      </c>
      <c r="F20" s="73"/>
    </row>
    <row r="21" spans="1:6" ht="12.75">
      <c r="A21" s="169" t="s">
        <v>148</v>
      </c>
      <c r="B21" s="127">
        <v>0</v>
      </c>
      <c r="C21" s="73">
        <v>0</v>
      </c>
      <c r="D21" s="73"/>
      <c r="E21" s="73">
        <v>0</v>
      </c>
      <c r="F21" s="73"/>
    </row>
    <row r="22" spans="1:6" ht="12.75">
      <c r="A22" s="169" t="s">
        <v>149</v>
      </c>
      <c r="B22" s="127">
        <v>0</v>
      </c>
      <c r="C22" s="73">
        <v>300</v>
      </c>
      <c r="D22" s="73"/>
      <c r="E22" s="73">
        <v>0</v>
      </c>
      <c r="F22" s="73"/>
    </row>
    <row r="23" spans="1:6" ht="12.75">
      <c r="A23" s="169" t="s">
        <v>105</v>
      </c>
      <c r="B23" s="127">
        <v>23419778</v>
      </c>
      <c r="C23" s="73">
        <v>3814600</v>
      </c>
      <c r="D23" s="73">
        <f t="shared" si="0"/>
        <v>0.1628794260987444</v>
      </c>
      <c r="E23" s="73">
        <v>5622100</v>
      </c>
      <c r="F23" s="73">
        <f t="shared" si="1"/>
        <v>0.2400577836391105</v>
      </c>
    </row>
    <row r="24" spans="1:6" ht="12.75">
      <c r="A24" s="172" t="s">
        <v>170</v>
      </c>
      <c r="B24" s="139">
        <f>SUM(B18:B23)</f>
        <v>112294778</v>
      </c>
      <c r="C24" s="135">
        <f>SUM(C18:C23)</f>
        <v>22684100</v>
      </c>
      <c r="D24" s="135">
        <f t="shared" si="0"/>
        <v>0.20200494095994384</v>
      </c>
      <c r="E24" s="135">
        <f>SUM(E18:E23)</f>
        <v>42711753.33333333</v>
      </c>
      <c r="F24" s="135">
        <f t="shared" si="1"/>
        <v>0.3803538694678512</v>
      </c>
    </row>
    <row r="25" spans="1:6" ht="12.75">
      <c r="A25" s="169"/>
      <c r="B25" s="140"/>
      <c r="C25" s="134"/>
      <c r="D25" s="134"/>
      <c r="E25" s="134"/>
      <c r="F25" s="134"/>
    </row>
    <row r="26" spans="1:6" ht="13.5" thickBot="1">
      <c r="A26" s="170" t="s">
        <v>16</v>
      </c>
      <c r="B26" s="142">
        <f>SUM(B24,B15)</f>
        <v>123830062</v>
      </c>
      <c r="C26" s="137">
        <f>SUM(C15,C24)</f>
        <v>35568752.45</v>
      </c>
      <c r="D26" s="145">
        <f t="shared" si="0"/>
        <v>0.28723842882352757</v>
      </c>
      <c r="E26" s="145">
        <f>SUM(E15,E24)</f>
        <v>43989051.33333333</v>
      </c>
      <c r="F26" s="145">
        <f t="shared" si="1"/>
        <v>0.355237255177449</v>
      </c>
    </row>
    <row r="27" ht="12.75">
      <c r="A27" s="3"/>
    </row>
    <row r="28" spans="1:6" ht="12.75">
      <c r="A28" s="225" t="s">
        <v>128</v>
      </c>
      <c r="B28" s="226"/>
      <c r="C28" s="226"/>
      <c r="D28" s="226"/>
      <c r="E28" s="226"/>
      <c r="F28" s="226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45" ht="12.75">
      <c r="A45" s="3"/>
    </row>
    <row r="46" ht="12.75">
      <c r="A46" s="3"/>
    </row>
  </sheetData>
  <mergeCells count="5">
    <mergeCell ref="A28:F28"/>
    <mergeCell ref="B1:E1"/>
    <mergeCell ref="A2:F2"/>
    <mergeCell ref="A4:F4"/>
    <mergeCell ref="A6:A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Dirección General de Conservación de la Naturaleza</cp:lastModifiedBy>
  <cp:lastPrinted>2007-06-15T11:34:20Z</cp:lastPrinted>
  <dcterms:created xsi:type="dcterms:W3CDTF">2002-11-21T12:31:50Z</dcterms:created>
  <dcterms:modified xsi:type="dcterms:W3CDTF">2007-07-06T11:00:23Z</dcterms:modified>
  <cp:category/>
  <cp:version/>
  <cp:contentType/>
  <cp:contentStatus/>
</cp:coreProperties>
</file>